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cwu\Downloads\"/>
    </mc:Choice>
  </mc:AlternateContent>
  <xr:revisionPtr revIDLastSave="0" documentId="13_ncr:1_{7878EBD6-E33F-44A0-B37F-AA7D667306D4}" xr6:coauthVersionLast="47" xr6:coauthVersionMax="47" xr10:uidLastSave="{00000000-0000-0000-0000-000000000000}"/>
  <workbookProtection workbookAlgorithmName="SHA-512" workbookHashValue="dbf366DMZ2rk6a5rR2anLU6QJuJYRvUZoOXow8dodYBMd5MzNihReQGLaDmUNwZDLNK4ps3ACHac9sGiMHOf0g==" workbookSaltValue="HiSz0AwjOPaj7/oUL1uLjg==" workbookSpinCount="100000" lockStructure="1"/>
  <bookViews>
    <workbookView xWindow="-120" yWindow="-120" windowWidth="29040" windowHeight="15840" xr2:uid="{A8514EAD-B77F-40EF-9072-ADBD317F732F}"/>
  </bookViews>
  <sheets>
    <sheet name="HSG Soil Testing" sheetId="1" r:id="rId1"/>
    <sheet name="Soil Explorations for SW BMPs" sheetId="2" r:id="rId2"/>
    <sheet name="Soil Profile Report" sheetId="3" r:id="rId3"/>
    <sheet name="Percolation Test" sheetId="4" r:id="rId4"/>
  </sheets>
  <definedNames>
    <definedName name="_xlnm.Print_Area" localSheetId="0">'HSG Soil Testing'!$A$1:$H$31</definedName>
    <definedName name="_xlnm.Print_Area" localSheetId="3">'Percolation Test'!$A$1:$K$38</definedName>
    <definedName name="_xlnm.Print_Area" localSheetId="1">'Soil Explorations for SW BMPs'!$A$1:$H$40</definedName>
    <definedName name="_xlnm.Print_Area" localSheetId="2">'Soil Profile Report'!$A$1:$H$31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1" i="4" l="1"/>
  <c r="J31" i="4" s="1"/>
  <c r="I32" i="4"/>
  <c r="J32" i="4" s="1"/>
  <c r="I33" i="4"/>
  <c r="J33" i="4" s="1"/>
  <c r="I34" i="4"/>
  <c r="I30" i="4"/>
  <c r="J34" i="4"/>
  <c r="J30" i="4"/>
  <c r="J14" i="4"/>
  <c r="J15" i="4"/>
  <c r="J16" i="4"/>
  <c r="J17" i="4"/>
  <c r="J13" i="4"/>
  <c r="I14" i="4"/>
  <c r="I15" i="4"/>
  <c r="I16" i="4"/>
  <c r="I17" i="4"/>
  <c r="I13" i="4"/>
  <c r="E34" i="4"/>
  <c r="E33" i="4"/>
  <c r="E32" i="4"/>
  <c r="E31" i="4"/>
  <c r="E30" i="4"/>
  <c r="E17" i="4"/>
  <c r="E16" i="4"/>
  <c r="E15" i="4"/>
  <c r="E14" i="4"/>
  <c r="E13" i="4"/>
  <c r="G8" i="3"/>
  <c r="D13" i="3" s="1"/>
  <c r="G37" i="2"/>
  <c r="F37" i="2"/>
  <c r="G36" i="2"/>
  <c r="F36" i="2"/>
  <c r="G35" i="2"/>
  <c r="F35" i="2"/>
  <c r="G34" i="2"/>
  <c r="F34" i="2"/>
  <c r="G33" i="2"/>
  <c r="F33" i="2"/>
  <c r="G32" i="2"/>
  <c r="F32" i="2"/>
  <c r="G31" i="2"/>
  <c r="F31" i="2"/>
  <c r="G30" i="2"/>
  <c r="F30" i="2"/>
  <c r="G29" i="2"/>
  <c r="F29" i="2"/>
  <c r="G28" i="2"/>
  <c r="F28" i="2"/>
  <c r="F23" i="2"/>
  <c r="D23" i="2"/>
  <c r="C23" i="2"/>
  <c r="E23" i="2" s="1"/>
  <c r="F22" i="2"/>
  <c r="D22" i="2"/>
  <c r="C22" i="2"/>
  <c r="E22" i="2" s="1"/>
  <c r="F21" i="2"/>
  <c r="D21" i="2"/>
  <c r="C21" i="2"/>
  <c r="E21" i="2" s="1"/>
  <c r="F20" i="2"/>
  <c r="D20" i="2"/>
  <c r="C20" i="2"/>
  <c r="E20" i="2" s="1"/>
  <c r="D19" i="2"/>
  <c r="F19" i="2" s="1"/>
  <c r="C19" i="2"/>
  <c r="E19" i="2" s="1"/>
  <c r="F18" i="2"/>
  <c r="E18" i="2"/>
  <c r="F17" i="2"/>
  <c r="E17" i="2"/>
  <c r="F13" i="2"/>
  <c r="E13" i="2"/>
  <c r="D13" i="2"/>
  <c r="C13" i="2"/>
  <c r="F12" i="2"/>
  <c r="E12" i="2"/>
  <c r="D12" i="2"/>
  <c r="C12" i="2"/>
  <c r="F11" i="2"/>
  <c r="E11" i="2"/>
  <c r="D11" i="2"/>
  <c r="C11" i="2"/>
  <c r="F10" i="2"/>
  <c r="E10" i="2"/>
  <c r="D10" i="2"/>
  <c r="C10" i="2"/>
  <c r="F9" i="2"/>
  <c r="E9" i="2"/>
  <c r="C9" i="2"/>
  <c r="F8" i="2"/>
  <c r="E8" i="2"/>
  <c r="D8" i="2"/>
  <c r="F7" i="2"/>
  <c r="E7" i="2"/>
  <c r="D7" i="2"/>
  <c r="G28" i="1"/>
  <c r="F28" i="1"/>
  <c r="G27" i="1"/>
  <c r="F27" i="1"/>
  <c r="G26" i="1"/>
  <c r="F26" i="1"/>
  <c r="G25" i="1"/>
  <c r="F25" i="1"/>
  <c r="G24" i="1"/>
  <c r="F24" i="1"/>
  <c r="G23" i="1"/>
  <c r="F23" i="1"/>
  <c r="G22" i="1"/>
  <c r="F22" i="1"/>
  <c r="G21" i="1"/>
  <c r="F21" i="1"/>
  <c r="G20" i="1"/>
  <c r="F20" i="1"/>
  <c r="G19" i="1"/>
  <c r="F19" i="1"/>
  <c r="E15" i="1"/>
  <c r="D15" i="1"/>
  <c r="E14" i="1"/>
  <c r="D14" i="1"/>
  <c r="E13" i="1"/>
  <c r="D13" i="1"/>
  <c r="E12" i="1"/>
  <c r="D12" i="1"/>
  <c r="E11" i="1"/>
  <c r="D11" i="1"/>
  <c r="E10" i="1"/>
  <c r="D10" i="1"/>
  <c r="E9" i="1"/>
  <c r="D9" i="1"/>
  <c r="J19" i="4" l="1"/>
  <c r="J36" i="4"/>
</calcChain>
</file>

<file path=xl/sharedStrings.xml><?xml version="1.0" encoding="utf-8"?>
<sst xmlns="http://schemas.openxmlformats.org/spreadsheetml/2006/main" count="160" uniqueCount="104">
  <si>
    <t>HSG Soil Testing Worksheet</t>
  </si>
  <si>
    <t xml:space="preserve">Project Name: </t>
  </si>
  <si>
    <t xml:space="preserve">Location: </t>
  </si>
  <si>
    <t>Determination of Hydrologic Soil Group Worksheet</t>
  </si>
  <si>
    <t>Determining No. of Test Pit for HSG</t>
  </si>
  <si>
    <t>Unknown Mapping Unit No.
Code</t>
  </si>
  <si>
    <t># of Soil Boring(s) Required</t>
  </si>
  <si>
    <t xml:space="preserve">1.  a mapping unit of less than 0.5 acre, a minimum of one soil profile pit and one soil boring shall be conducted within that mapping unit. 
2. a minimum of one soil profile pit and four soil borings shall be conducted within each soil mapping unit of 0.5 acre or more and less than or equal to 2 acres, as shown on the NRCS Web Soil Survey.
3. a mapping unit larger than 2 acres within the limits of the overall site, a minimum of one additional soil profile pit and two additional soil borings shall be conducted for each additional 2 acres. </t>
  </si>
  <si>
    <t>Determining Depth of Soil Profile Pit/Boring</t>
  </si>
  <si>
    <t>Test No.</t>
  </si>
  <si>
    <t>Existing Grade Elevation (ft)</t>
  </si>
  <si>
    <t>Notes</t>
  </si>
  <si>
    <t>-</t>
  </si>
  <si>
    <t>Soil profile pits and soil borings performed for the purpose of determining HSG must extend at least 40 inches below existing grade, except when the SHWT is at a depth of 24 inches or less, the exploration may be terminated before excavation to the depth of 40 inches below existing grade and the soils are classified as HSG D.</t>
  </si>
  <si>
    <t>Length of Linear BMP (ft)</t>
  </si>
  <si>
    <t># of Soil Profile Pits Required</t>
  </si>
  <si>
    <t># of Soil Borings Required</t>
  </si>
  <si>
    <t>Single BMP</t>
  </si>
  <si>
    <t>Linear BMP</t>
  </si>
  <si>
    <t># of Soil Mapping Unit</t>
  </si>
  <si>
    <t># of BMPs</t>
  </si>
  <si>
    <t>Small BMPs &lt;= 500 sf</t>
  </si>
  <si>
    <t>GI BMPs &gt; 500 sf</t>
  </si>
  <si>
    <t>Soil Profile Report</t>
  </si>
  <si>
    <t>Project Name:</t>
  </si>
  <si>
    <t>Municipality:</t>
  </si>
  <si>
    <t>Project Location:</t>
  </si>
  <si>
    <t>Date of Observation of SHWT:</t>
  </si>
  <si>
    <t>Prepared by:</t>
  </si>
  <si>
    <t>Max Water Depth (ft) =</t>
  </si>
  <si>
    <t>Required Soil Profile Pit Depth (ft) =</t>
  </si>
  <si>
    <t>Test Pit No.:</t>
  </si>
  <si>
    <t>Observation Reported:</t>
  </si>
  <si>
    <t>Elevation (ft)</t>
  </si>
  <si>
    <t>Ground Level:</t>
  </si>
  <si>
    <t>Pit bottom:</t>
  </si>
  <si>
    <t>o</t>
  </si>
  <si>
    <t>/</t>
  </si>
  <si>
    <t>Clay</t>
  </si>
  <si>
    <t>Clay Loam</t>
  </si>
  <si>
    <t>Loam</t>
  </si>
  <si>
    <t>Silty Clay</t>
  </si>
  <si>
    <t>Silty Clay Loam</t>
  </si>
  <si>
    <t>Silt Loam</t>
  </si>
  <si>
    <t>Silt</t>
  </si>
  <si>
    <t>Sandy clay</t>
  </si>
  <si>
    <t>Sandy clay loam</t>
  </si>
  <si>
    <t>Loamy Sand</t>
  </si>
  <si>
    <t>Sandy Loam</t>
  </si>
  <si>
    <t>Sand</t>
  </si>
  <si>
    <t>Project:</t>
  </si>
  <si>
    <t>Date:</t>
  </si>
  <si>
    <t>Test Hole Dimensions</t>
  </si>
  <si>
    <t>Test Pit #</t>
  </si>
  <si>
    <t>Test Hole Shape     (select one)</t>
  </si>
  <si>
    <t>Round</t>
  </si>
  <si>
    <t>Enter the Diameter (in)           if Round was selected</t>
  </si>
  <si>
    <t>Enter Dimensions (in)               if Square or Rectangular was selected</t>
  </si>
  <si>
    <t>Length</t>
  </si>
  <si>
    <t>Width</t>
  </si>
  <si>
    <t>Test Results</t>
  </si>
  <si>
    <t>Trial No.</t>
  </si>
  <si>
    <t>Start Time at 6 inches</t>
  </si>
  <si>
    <t>Stop Time at 0 inch</t>
  </si>
  <si>
    <t>Time Interval (min)</t>
  </si>
  <si>
    <t>Initial Water Depth (in)</t>
  </si>
  <si>
    <t>Final Water Depth (in)</t>
  </si>
  <si>
    <t>Change in Water Level (in)</t>
  </si>
  <si>
    <t>Percolation Rate (min/in)</t>
  </si>
  <si>
    <t>Converted Hydraulic Conductivity (in/hr)</t>
  </si>
  <si>
    <t>Average</t>
  </si>
  <si>
    <t>Sq/Rect</t>
  </si>
  <si>
    <t>Enter the Diameter (in)                if Round was selected</t>
  </si>
  <si>
    <t>Enter Dimensions (in)                    if Square or Rectangular was selected</t>
  </si>
  <si>
    <r>
      <t xml:space="preserve"> </t>
    </r>
    <r>
      <rPr>
        <b/>
        <sz val="16"/>
        <color theme="1"/>
        <rFont val="Calibri"/>
        <family val="2"/>
        <scheme val="minor"/>
      </rPr>
      <t>Requirements</t>
    </r>
  </si>
  <si>
    <t># of Soil Profile       Pit(s) Required</t>
  </si>
  <si>
    <t xml:space="preserve"> Size of Mapping     Unit (acre)</t>
  </si>
  <si>
    <t>40 in. Below      Existing Grade (ft)</t>
  </si>
  <si>
    <t>SHWT                 Elevation (ft)</t>
  </si>
  <si>
    <t>Depth of Test         Pit/Boring from          Existing Grade (ft)</t>
  </si>
  <si>
    <t>Seasonal High Water Table:</t>
  </si>
  <si>
    <t>Lowest Point in BMP (ft) =</t>
  </si>
  <si>
    <t xml:space="preserve">Locating the Seasonal High Water Table, if determined by direct observation, must be performed between January 1 and April 30.  If determined by the soil morphological observation, redoximorphic features must be noted.
Generally, most USDA Soil textual types listed below are arranged from most to least hydraulically restrictive; if unsure of the soil type present, multiple soil layers may need to be tested.  Clay, Clay Loam, Loam, Silty Clay, Silty Clay Loam, Silt Loam, Silt, Sandy Clay, Sandy Clay Loam, Loamy Sand, Sandy Loam, Sand.       </t>
  </si>
  <si>
    <t>Soil Explorations for Stormwater BMPs</t>
  </si>
  <si>
    <t>Type  (select one)</t>
  </si>
  <si>
    <t>Type (select one)</t>
  </si>
  <si>
    <t>Block/Lot Info:</t>
  </si>
  <si>
    <t xml:space="preserve"> Size of Infiltration Area  (square feet)</t>
  </si>
  <si>
    <t>Note:  Soil profile pits and soil borings performed for the purpose of designing a stormwater BMP must extend to either a minimum depth of eight feet below the lowest elevation of the basin bottom or to a depth that is at least twice the maximum potential water depth generated by the largest design storm, whichever is greater.</t>
  </si>
  <si>
    <t>Check box if most hydraulically restrictive</t>
  </si>
  <si>
    <t>Percolation Test Data Sheet</t>
  </si>
  <si>
    <t>No. of Soil Explorations Required for Stormwater BMPs
(Single, Non-GI, Large BMP,  Linear BMP)</t>
  </si>
  <si>
    <t>Test Pit / Boring 
No.</t>
  </si>
  <si>
    <t>Existing 
Grade 
EL. (ft)</t>
  </si>
  <si>
    <t>Lowest 
Bottom 
EL. (ft)</t>
  </si>
  <si>
    <t>Maximum 
Potential 
Water Depth 
(ft)</t>
  </si>
  <si>
    <t>Depth of Test Pit/Boring 
Depth from 
Existing Grade 
(in)</t>
  </si>
  <si>
    <t>Elevation of 
Excavation 
EL. (ft)</t>
  </si>
  <si>
    <t>Direct 
Observation 
of Water Table 
(ft), if any</t>
  </si>
  <si>
    <t>Soil 
Morphological 
Observation</t>
  </si>
  <si>
    <t>Top Elevation /
 Bottom Elevation (ft)</t>
  </si>
  <si>
    <t>USDA 
Soil Texture
(select one)</t>
  </si>
  <si>
    <t>Locked_NJDEP_Chapter_12_workbook_March_2024</t>
  </si>
  <si>
    <t>No. of Soil Explorations Required for Stormwater BMPs
in accordance with Items 2 and 3 of Subsection 2a in Ch.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</si>
</sst>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20"/>
      <color theme="1"/>
      <name val="Calibri"/>
      <family val="2"/>
      <scheme val="minor"/>
    </font>
    <font>
      <b/>
      <sz val="16"/>
      <color theme="1"/>
      <name val="Calibri"/>
      <family val="2"/>
      <scheme val="minor"/>
    </font>
    <font>
      <sz val="16"/>
      <color theme="1"/>
      <name val="Calibri"/>
      <family val="2"/>
      <scheme val="minor"/>
    </font>
    <font>
      <u/>
      <sz val="11"/>
      <color theme="1"/>
      <name val="Calibri"/>
      <family val="2"/>
      <scheme val="minor"/>
    </font>
    <font>
      <sz val="11"/>
      <color theme="1"/>
      <name val="Wingdings"/>
      <charset val="2"/>
    </font>
    <font>
      <sz val="14"/>
      <color theme="1"/>
      <name val="Calibri"/>
      <family val="2"/>
      <scheme val="minor"/>
    </font>
    <font>
      <u/>
      <sz val="14"/>
      <color theme="1"/>
      <name val="Calibri"/>
      <family val="2"/>
      <scheme val="minor"/>
    </font>
    <font>
      <b/>
      <sz val="14"/>
      <color theme="1"/>
      <name val="Calibri"/>
      <family val="2"/>
      <scheme val="minor"/>
    </font>
    <font>
      <b/>
      <sz val="11"/>
      <color theme="1"/>
      <name val="Wingdings"/>
      <charset val="2"/>
    </font>
    <font>
      <b/>
      <u/>
      <sz val="11"/>
      <color theme="1"/>
      <name val="Calibri"/>
      <family val="2"/>
      <scheme val="minor"/>
    </font>
    <font>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rgb="FFEAF4E4"/>
        <bgColor indexed="64"/>
      </patternFill>
    </fill>
  </fills>
  <borders count="55">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199">
    <xf numFmtId="0" fontId="0" fillId="0" borderId="0" xfId="0"/>
    <xf numFmtId="0" fontId="5" fillId="0" borderId="0" xfId="0" applyFont="1" applyAlignment="1">
      <alignment horizontal="right"/>
    </xf>
    <xf numFmtId="0" fontId="6" fillId="0" borderId="0" xfId="0" applyFont="1"/>
    <xf numFmtId="0" fontId="5" fillId="0" borderId="6" xfId="0" applyFont="1" applyBorder="1" applyAlignment="1">
      <alignment horizontal="center" wrapText="1"/>
    </xf>
    <xf numFmtId="0" fontId="5" fillId="0" borderId="7" xfId="0" applyFont="1" applyBorder="1" applyAlignment="1">
      <alignment horizontal="center" wrapText="1"/>
    </xf>
    <xf numFmtId="0" fontId="6" fillId="0" borderId="11" xfId="0" applyFont="1" applyBorder="1"/>
    <xf numFmtId="0" fontId="6" fillId="0" borderId="12" xfId="0" applyFont="1" applyBorder="1"/>
    <xf numFmtId="0" fontId="6" fillId="0" borderId="12" xfId="0" applyFont="1" applyBorder="1" applyAlignment="1">
      <alignment horizontal="left" vertical="top"/>
    </xf>
    <xf numFmtId="0" fontId="6" fillId="0" borderId="13" xfId="0" applyFont="1" applyBorder="1" applyAlignment="1">
      <alignment horizontal="left" vertical="top"/>
    </xf>
    <xf numFmtId="0" fontId="6" fillId="0" borderId="14" xfId="0" applyFont="1" applyBorder="1" applyAlignment="1">
      <alignment vertical="top" wrapText="1"/>
    </xf>
    <xf numFmtId="0" fontId="5" fillId="0" borderId="14" xfId="0" applyFont="1" applyBorder="1" applyAlignment="1">
      <alignment horizontal="center" wrapText="1"/>
    </xf>
    <xf numFmtId="0" fontId="4" fillId="0" borderId="0" xfId="0" applyFont="1" applyAlignment="1">
      <alignment vertical="center"/>
    </xf>
    <xf numFmtId="0" fontId="5" fillId="0" borderId="22" xfId="0" applyFont="1" applyBorder="1" applyAlignment="1">
      <alignment horizontal="center" wrapText="1"/>
    </xf>
    <xf numFmtId="0" fontId="5" fillId="0" borderId="26" xfId="0" applyFont="1" applyBorder="1"/>
    <xf numFmtId="0" fontId="0" fillId="0" borderId="27" xfId="0" applyBorder="1"/>
    <xf numFmtId="0" fontId="0" fillId="0" borderId="28" xfId="0" applyBorder="1"/>
    <xf numFmtId="0" fontId="3" fillId="0" borderId="0" xfId="0" applyFont="1"/>
    <xf numFmtId="0" fontId="5" fillId="0" borderId="29" xfId="0" applyFont="1" applyBorder="1" applyAlignment="1">
      <alignment horizontal="center" wrapText="1"/>
    </xf>
    <xf numFmtId="0" fontId="5" fillId="0" borderId="30" xfId="0" applyFont="1" applyBorder="1" applyAlignment="1">
      <alignment horizontal="center" wrapText="1"/>
    </xf>
    <xf numFmtId="0" fontId="5" fillId="0" borderId="31" xfId="0" applyFont="1" applyBorder="1" applyAlignment="1">
      <alignment horizontal="center" wrapText="1"/>
    </xf>
    <xf numFmtId="0" fontId="3" fillId="0" borderId="23" xfId="0" applyFont="1" applyBorder="1" applyAlignment="1">
      <alignment horizontal="right"/>
    </xf>
    <xf numFmtId="0" fontId="3" fillId="0" borderId="15" xfId="0" applyFont="1" applyBorder="1" applyAlignment="1">
      <alignment horizontal="right"/>
    </xf>
    <xf numFmtId="0" fontId="3" fillId="2" borderId="35" xfId="0" applyFont="1" applyFill="1" applyBorder="1" applyAlignment="1">
      <alignment horizontal="right"/>
    </xf>
    <xf numFmtId="0" fontId="7" fillId="2" borderId="0" xfId="0" applyFont="1" applyFill="1"/>
    <xf numFmtId="0" fontId="3" fillId="2" borderId="0" xfId="0" applyFont="1" applyFill="1" applyAlignment="1">
      <alignment horizontal="right"/>
    </xf>
    <xf numFmtId="0" fontId="0" fillId="2" borderId="0" xfId="0" applyFill="1"/>
    <xf numFmtId="0" fontId="0" fillId="2" borderId="8" xfId="0" applyFill="1" applyBorder="1"/>
    <xf numFmtId="0" fontId="0" fillId="2" borderId="5" xfId="0" applyFill="1" applyBorder="1"/>
    <xf numFmtId="0" fontId="0" fillId="2" borderId="42" xfId="0" applyFill="1" applyBorder="1"/>
    <xf numFmtId="0" fontId="3" fillId="0" borderId="44" xfId="0" applyFont="1" applyBorder="1" applyAlignment="1">
      <alignment horizontal="right"/>
    </xf>
    <xf numFmtId="0" fontId="0" fillId="0" borderId="38" xfId="0" applyBorder="1" applyAlignment="1">
      <alignment horizontal="center" wrapText="1"/>
    </xf>
    <xf numFmtId="0" fontId="0" fillId="0" borderId="2" xfId="0" applyBorder="1" applyAlignment="1">
      <alignment horizontal="center" wrapText="1"/>
    </xf>
    <xf numFmtId="0" fontId="0" fillId="0" borderId="39" xfId="0" applyBorder="1" applyAlignment="1">
      <alignment horizontal="center" wrapText="1"/>
    </xf>
    <xf numFmtId="0" fontId="0" fillId="0" borderId="38" xfId="0" applyBorder="1" applyAlignment="1">
      <alignment wrapText="1"/>
    </xf>
    <xf numFmtId="0" fontId="0" fillId="0" borderId="2" xfId="0" applyBorder="1" applyAlignment="1">
      <alignment wrapText="1"/>
    </xf>
    <xf numFmtId="0" fontId="0" fillId="0" borderId="39" xfId="0" applyBorder="1" applyAlignment="1">
      <alignmen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14" xfId="0" applyFont="1" applyBorder="1" applyAlignment="1">
      <alignment horizontal="center" wrapText="1"/>
    </xf>
    <xf numFmtId="0" fontId="2" fillId="0" borderId="0" xfId="0" applyFont="1"/>
    <xf numFmtId="0" fontId="9" fillId="0" borderId="0" xfId="0" applyFont="1" applyProtection="1">
      <protection locked="0"/>
    </xf>
    <xf numFmtId="0" fontId="9" fillId="3" borderId="0" xfId="0" applyFont="1" applyFill="1" applyProtection="1">
      <protection locked="0"/>
    </xf>
    <xf numFmtId="0" fontId="5" fillId="3" borderId="0" xfId="0" applyFont="1" applyFill="1" applyAlignment="1" applyProtection="1">
      <alignment horizontal="center"/>
      <protection locked="0"/>
    </xf>
    <xf numFmtId="0" fontId="6" fillId="0" borderId="0" xfId="0" applyFont="1" applyProtection="1">
      <protection locked="0"/>
    </xf>
    <xf numFmtId="0" fontId="9" fillId="0" borderId="35" xfId="0" applyFont="1" applyBorder="1" applyAlignment="1">
      <alignment horizontal="right"/>
    </xf>
    <xf numFmtId="0" fontId="9" fillId="0" borderId="0" xfId="0" applyFont="1"/>
    <xf numFmtId="0" fontId="9" fillId="0" borderId="0" xfId="0" applyFont="1" applyAlignment="1">
      <alignment horizontal="right"/>
    </xf>
    <xf numFmtId="0" fontId="9" fillId="0" borderId="8" xfId="0" applyFont="1" applyBorder="1"/>
    <xf numFmtId="0" fontId="9" fillId="0" borderId="35" xfId="0" applyFont="1" applyBorder="1"/>
    <xf numFmtId="0" fontId="9" fillId="0" borderId="51" xfId="0" applyFont="1" applyBorder="1" applyAlignment="1">
      <alignment horizontal="right"/>
    </xf>
    <xf numFmtId="0" fontId="9" fillId="0" borderId="6" xfId="0" applyFont="1" applyBorder="1" applyAlignment="1">
      <alignment horizontal="center" wrapText="1"/>
    </xf>
    <xf numFmtId="0" fontId="9" fillId="0" borderId="7" xfId="0" applyFont="1" applyBorder="1" applyAlignment="1">
      <alignment horizontal="right"/>
    </xf>
    <xf numFmtId="0" fontId="9" fillId="3" borderId="0" xfId="0" applyFont="1" applyFill="1" applyAlignment="1" applyProtection="1">
      <alignment horizontal="center"/>
      <protection locked="0"/>
    </xf>
    <xf numFmtId="0" fontId="9" fillId="0" borderId="0" xfId="0" applyFont="1" applyAlignment="1" applyProtection="1">
      <alignment horizontal="center"/>
      <protection locked="0"/>
    </xf>
    <xf numFmtId="0" fontId="11" fillId="3" borderId="0" xfId="0" applyFont="1" applyFill="1" applyAlignment="1" applyProtection="1">
      <alignment horizontal="center"/>
      <protection locked="0"/>
    </xf>
    <xf numFmtId="0" fontId="11" fillId="0" borderId="29" xfId="0" applyFont="1" applyBorder="1" applyAlignment="1">
      <alignment horizontal="center" wrapText="1"/>
    </xf>
    <xf numFmtId="0" fontId="11" fillId="0" borderId="30" xfId="0" applyFont="1" applyBorder="1" applyAlignment="1">
      <alignment horizontal="center" wrapText="1"/>
    </xf>
    <xf numFmtId="0" fontId="11" fillId="0" borderId="31" xfId="0" applyFont="1" applyBorder="1" applyAlignment="1">
      <alignment horizontal="center" wrapText="1"/>
    </xf>
    <xf numFmtId="0" fontId="11" fillId="3" borderId="0" xfId="0" applyFont="1" applyFill="1" applyAlignment="1" applyProtection="1">
      <alignment horizontal="center" wrapText="1"/>
      <protection locked="0"/>
    </xf>
    <xf numFmtId="165" fontId="9" fillId="3" borderId="0" xfId="0" applyNumberFormat="1" applyFont="1" applyFill="1" applyAlignment="1" applyProtection="1">
      <alignment horizontal="center"/>
      <protection locked="0"/>
    </xf>
    <xf numFmtId="165" fontId="9" fillId="3" borderId="0" xfId="0" applyNumberFormat="1" applyFont="1" applyFill="1" applyProtection="1">
      <protection locked="0"/>
    </xf>
    <xf numFmtId="0" fontId="9" fillId="0" borderId="40" xfId="0" applyFont="1" applyBorder="1"/>
    <xf numFmtId="0" fontId="9" fillId="0" borderId="41" xfId="0" applyFont="1" applyBorder="1"/>
    <xf numFmtId="0" fontId="9" fillId="0" borderId="42" xfId="0" applyFont="1" applyBorder="1"/>
    <xf numFmtId="0" fontId="9" fillId="2" borderId="35" xfId="0" applyFont="1" applyFill="1" applyBorder="1"/>
    <xf numFmtId="0" fontId="9" fillId="2" borderId="0" xfId="0" applyFont="1" applyFill="1"/>
    <xf numFmtId="0" fontId="9" fillId="2" borderId="8" xfId="0" applyFont="1" applyFill="1" applyBorder="1"/>
    <xf numFmtId="0" fontId="3" fillId="0" borderId="29" xfId="0" applyFont="1" applyBorder="1" applyAlignment="1">
      <alignment horizontal="right"/>
    </xf>
    <xf numFmtId="0" fontId="5" fillId="0" borderId="6" xfId="0" applyFont="1" applyBorder="1" applyAlignment="1">
      <alignment horizontal="center"/>
    </xf>
    <xf numFmtId="0" fontId="6" fillId="4" borderId="7" xfId="0" applyFont="1" applyFill="1" applyBorder="1" applyAlignment="1">
      <alignment horizontal="center"/>
    </xf>
    <xf numFmtId="0" fontId="6" fillId="4" borderId="14" xfId="0" applyFont="1" applyFill="1" applyBorder="1" applyAlignment="1">
      <alignment horizontal="center"/>
    </xf>
    <xf numFmtId="165" fontId="9" fillId="4" borderId="14" xfId="0" applyNumberFormat="1" applyFont="1" applyFill="1" applyBorder="1" applyAlignment="1">
      <alignment horizontal="center"/>
    </xf>
    <xf numFmtId="0" fontId="5" fillId="4" borderId="7" xfId="0" applyFont="1" applyFill="1" applyBorder="1" applyAlignment="1">
      <alignment horizontal="center"/>
    </xf>
    <xf numFmtId="0" fontId="5" fillId="4" borderId="10" xfId="0" applyFont="1" applyFill="1" applyBorder="1" applyAlignment="1">
      <alignment horizontal="center"/>
    </xf>
    <xf numFmtId="0" fontId="5" fillId="5" borderId="6" xfId="0" applyFont="1" applyFill="1" applyBorder="1" applyAlignment="1" applyProtection="1">
      <alignment horizontal="center"/>
      <protection locked="0"/>
    </xf>
    <xf numFmtId="0" fontId="5" fillId="5" borderId="7" xfId="0" applyFont="1" applyFill="1" applyBorder="1" applyAlignment="1" applyProtection="1">
      <alignment horizontal="center"/>
      <protection locked="0"/>
    </xf>
    <xf numFmtId="0" fontId="5" fillId="5" borderId="10" xfId="0" applyFont="1" applyFill="1" applyBorder="1" applyAlignment="1" applyProtection="1">
      <alignment horizontal="center"/>
      <protection locked="0"/>
    </xf>
    <xf numFmtId="0" fontId="6" fillId="5" borderId="7" xfId="0" applyFont="1" applyFill="1" applyBorder="1" applyAlignment="1" applyProtection="1">
      <alignment horizontal="center"/>
      <protection locked="0"/>
    </xf>
    <xf numFmtId="0" fontId="6" fillId="5" borderId="16" xfId="0" applyFont="1" applyFill="1" applyBorder="1" applyAlignment="1" applyProtection="1">
      <alignment horizontal="center"/>
      <protection locked="0"/>
    </xf>
    <xf numFmtId="0" fontId="0" fillId="5" borderId="6" xfId="0" applyFill="1" applyBorder="1" applyProtection="1">
      <protection locked="0"/>
    </xf>
    <xf numFmtId="0" fontId="8" fillId="5" borderId="7" xfId="0" applyFont="1" applyFill="1" applyBorder="1" applyAlignment="1" applyProtection="1">
      <alignment horizontal="center" vertical="center"/>
      <protection locked="0"/>
    </xf>
    <xf numFmtId="0" fontId="0" fillId="5" borderId="15" xfId="0" applyFill="1" applyBorder="1" applyProtection="1">
      <protection locked="0"/>
    </xf>
    <xf numFmtId="0" fontId="9" fillId="5" borderId="14" xfId="0" applyFont="1" applyFill="1" applyBorder="1" applyAlignment="1" applyProtection="1">
      <alignment horizontal="center"/>
      <protection locked="0"/>
    </xf>
    <xf numFmtId="0" fontId="6" fillId="4" borderId="16" xfId="0" applyFont="1" applyFill="1" applyBorder="1" applyAlignment="1">
      <alignment horizontal="center"/>
    </xf>
    <xf numFmtId="0" fontId="6" fillId="4" borderId="18" xfId="0" applyFont="1" applyFill="1" applyBorder="1" applyAlignment="1">
      <alignment horizontal="center"/>
    </xf>
    <xf numFmtId="0" fontId="5" fillId="0" borderId="15" xfId="0" applyFont="1" applyBorder="1" applyAlignment="1">
      <alignment horizontal="center"/>
    </xf>
    <xf numFmtId="0" fontId="5" fillId="5" borderId="16" xfId="0" applyFont="1" applyFill="1" applyBorder="1" applyAlignment="1" applyProtection="1">
      <alignment horizontal="center"/>
      <protection locked="0"/>
    </xf>
    <xf numFmtId="0" fontId="5" fillId="5" borderId="17" xfId="0" applyFont="1" applyFill="1" applyBorder="1" applyAlignment="1" applyProtection="1">
      <alignment horizontal="center"/>
      <protection locked="0"/>
    </xf>
    <xf numFmtId="0" fontId="5" fillId="4" borderId="16" xfId="0" applyFont="1" applyFill="1" applyBorder="1"/>
    <xf numFmtId="0" fontId="5" fillId="5" borderId="23" xfId="0" applyFont="1" applyFill="1" applyBorder="1" applyAlignment="1" applyProtection="1">
      <alignment horizontal="center"/>
      <protection locked="0"/>
    </xf>
    <xf numFmtId="164" fontId="5" fillId="5" borderId="24" xfId="1" applyNumberFormat="1" applyFont="1" applyFill="1" applyBorder="1" applyAlignment="1" applyProtection="1">
      <alignment horizontal="right"/>
      <protection locked="0"/>
    </xf>
    <xf numFmtId="0" fontId="5" fillId="4" borderId="24" xfId="0" applyFont="1" applyFill="1" applyBorder="1" applyAlignment="1">
      <alignment horizontal="center"/>
    </xf>
    <xf numFmtId="0" fontId="5" fillId="4" borderId="25" xfId="0" applyFont="1" applyFill="1" applyBorder="1" applyAlignment="1">
      <alignment horizontal="center"/>
    </xf>
    <xf numFmtId="164" fontId="5" fillId="5" borderId="7" xfId="1" applyNumberFormat="1" applyFont="1" applyFill="1" applyBorder="1" applyAlignment="1" applyProtection="1">
      <alignment horizontal="right"/>
      <protection locked="0"/>
    </xf>
    <xf numFmtId="0" fontId="5" fillId="4" borderId="14" xfId="0" applyFont="1" applyFill="1" applyBorder="1" applyAlignment="1">
      <alignment horizontal="center"/>
    </xf>
    <xf numFmtId="0" fontId="5" fillId="5" borderId="6" xfId="0" applyFont="1" applyFill="1" applyBorder="1" applyAlignment="1" applyProtection="1">
      <alignment horizontal="center" vertical="center"/>
      <protection locked="0"/>
    </xf>
    <xf numFmtId="0" fontId="5" fillId="5" borderId="23" xfId="0" applyFont="1" applyFill="1" applyBorder="1" applyAlignment="1" applyProtection="1">
      <alignment horizontal="center" wrapText="1"/>
      <protection locked="0"/>
    </xf>
    <xf numFmtId="0" fontId="5" fillId="5" borderId="24" xfId="0" applyFont="1" applyFill="1" applyBorder="1" applyAlignment="1" applyProtection="1">
      <alignment horizontal="center"/>
      <protection locked="0"/>
    </xf>
    <xf numFmtId="0" fontId="5" fillId="5" borderId="6" xfId="0" applyFont="1" applyFill="1" applyBorder="1" applyAlignment="1" applyProtection="1">
      <alignment horizontal="center" wrapText="1"/>
      <protection locked="0"/>
    </xf>
    <xf numFmtId="0" fontId="3" fillId="0" borderId="15" xfId="0" applyFont="1" applyBorder="1" applyAlignment="1">
      <alignment horizontal="right" wrapText="1"/>
    </xf>
    <xf numFmtId="0" fontId="0" fillId="2" borderId="19" xfId="0" applyFill="1" applyBorder="1"/>
    <xf numFmtId="0" fontId="3" fillId="5" borderId="14"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protection locked="0"/>
    </xf>
    <xf numFmtId="0" fontId="11" fillId="5" borderId="7" xfId="0" applyFont="1" applyFill="1" applyBorder="1" applyAlignment="1" applyProtection="1">
      <alignment horizontal="center"/>
      <protection locked="0"/>
    </xf>
    <xf numFmtId="0" fontId="11" fillId="5" borderId="14" xfId="0" applyFont="1" applyFill="1" applyBorder="1" applyAlignment="1" applyProtection="1">
      <alignment horizontal="center"/>
      <protection locked="0"/>
    </xf>
    <xf numFmtId="0" fontId="11" fillId="4" borderId="7" xfId="0" applyFont="1" applyFill="1" applyBorder="1" applyAlignment="1">
      <alignment horizontal="center"/>
    </xf>
    <xf numFmtId="1" fontId="11" fillId="4" borderId="7" xfId="0" applyNumberFormat="1" applyFont="1" applyFill="1" applyBorder="1" applyAlignment="1">
      <alignment horizontal="center"/>
    </xf>
    <xf numFmtId="165" fontId="11" fillId="4" borderId="7" xfId="0" applyNumberFormat="1" applyFont="1" applyFill="1" applyBorder="1" applyAlignment="1">
      <alignment horizontal="center"/>
    </xf>
    <xf numFmtId="165" fontId="11" fillId="4" borderId="14" xfId="0" applyNumberFormat="1" applyFont="1" applyFill="1" applyBorder="1" applyAlignment="1">
      <alignment horizontal="center"/>
    </xf>
    <xf numFmtId="0" fontId="10" fillId="5" borderId="30" xfId="0" applyFont="1" applyFill="1" applyBorder="1"/>
    <xf numFmtId="0" fontId="6" fillId="0" borderId="0" xfId="0" applyFont="1" applyAlignment="1">
      <alignment wrapText="1"/>
    </xf>
    <xf numFmtId="0" fontId="6" fillId="0" borderId="6" xfId="0" applyFont="1" applyBorder="1" applyAlignment="1">
      <alignment horizontal="center"/>
    </xf>
    <xf numFmtId="0" fontId="6" fillId="0" borderId="15" xfId="0" applyFont="1" applyBorder="1" applyAlignment="1">
      <alignment horizontal="center"/>
    </xf>
    <xf numFmtId="0" fontId="3" fillId="5" borderId="31" xfId="0" applyFont="1" applyFill="1" applyBorder="1" applyAlignment="1" applyProtection="1">
      <alignment horizontal="center"/>
      <protection locked="0"/>
    </xf>
    <xf numFmtId="0" fontId="3" fillId="4" borderId="14" xfId="0" applyFont="1" applyFill="1" applyBorder="1" applyAlignment="1">
      <alignment horizontal="center"/>
    </xf>
    <xf numFmtId="0" fontId="13" fillId="5" borderId="33" xfId="0" applyFont="1" applyFill="1" applyBorder="1" applyAlignment="1" applyProtection="1">
      <alignment horizontal="center"/>
      <protection locked="0"/>
    </xf>
    <xf numFmtId="0" fontId="3" fillId="5" borderId="33" xfId="0" applyFont="1" applyFill="1" applyBorder="1" applyAlignment="1" applyProtection="1">
      <alignment horizontal="center"/>
      <protection locked="0"/>
    </xf>
    <xf numFmtId="0" fontId="3" fillId="5" borderId="39" xfId="0" applyFont="1" applyFill="1" applyBorder="1" applyAlignment="1" applyProtection="1">
      <alignment horizontal="center"/>
      <protection locked="0"/>
    </xf>
    <xf numFmtId="0" fontId="3" fillId="4" borderId="28" xfId="0" applyFont="1" applyFill="1" applyBorder="1" applyAlignment="1">
      <alignment horizontal="center"/>
    </xf>
    <xf numFmtId="0" fontId="3" fillId="5" borderId="25" xfId="0" applyFont="1" applyFill="1" applyBorder="1" applyAlignment="1" applyProtection="1">
      <alignment horizontal="center"/>
      <protection locked="0"/>
    </xf>
    <xf numFmtId="0" fontId="3" fillId="5" borderId="6" xfId="0" applyFont="1" applyFill="1" applyBorder="1" applyAlignment="1" applyProtection="1">
      <alignment horizontal="center"/>
      <protection locked="0"/>
    </xf>
    <xf numFmtId="0" fontId="3" fillId="5" borderId="15" xfId="0" applyFont="1" applyFill="1" applyBorder="1" applyAlignment="1" applyProtection="1">
      <alignment horizontal="center"/>
      <protection locked="0"/>
    </xf>
    <xf numFmtId="0" fontId="12" fillId="5" borderId="7" xfId="0" applyFont="1" applyFill="1" applyBorder="1" applyAlignment="1" applyProtection="1">
      <alignment vertical="center"/>
      <protection locked="0"/>
    </xf>
    <xf numFmtId="0" fontId="12" fillId="5" borderId="16" xfId="0" applyFont="1" applyFill="1" applyBorder="1" applyAlignment="1" applyProtection="1">
      <alignment vertical="center"/>
      <protection locked="0"/>
    </xf>
    <xf numFmtId="0" fontId="3" fillId="5" borderId="14" xfId="0" applyFont="1" applyFill="1" applyBorder="1" applyAlignment="1" applyProtection="1">
      <alignment horizontal="left" wrapText="1"/>
      <protection locked="0"/>
    </xf>
    <xf numFmtId="0" fontId="3" fillId="5" borderId="18" xfId="0" applyFont="1" applyFill="1" applyBorder="1" applyAlignment="1" applyProtection="1">
      <alignment horizontal="left" wrapText="1"/>
      <protection locked="0"/>
    </xf>
    <xf numFmtId="0" fontId="8" fillId="5" borderId="10" xfId="0" applyFont="1" applyFill="1" applyBorder="1" applyAlignment="1" applyProtection="1">
      <alignment horizontal="center" vertical="center"/>
      <protection locked="0"/>
    </xf>
    <xf numFmtId="0" fontId="0" fillId="0" borderId="4" xfId="0" applyBorder="1"/>
    <xf numFmtId="0" fontId="3" fillId="5" borderId="54" xfId="0" applyFont="1" applyFill="1" applyBorder="1" applyAlignment="1" applyProtection="1">
      <alignment horizontal="center" vertical="center"/>
      <protection locked="0"/>
    </xf>
    <xf numFmtId="0" fontId="11" fillId="0" borderId="6" xfId="0" applyFont="1" applyBorder="1" applyAlignment="1">
      <alignment horizontal="center"/>
    </xf>
    <xf numFmtId="0" fontId="11" fillId="0" borderId="0" xfId="0" applyFont="1" applyAlignment="1">
      <alignment horizontal="left" vertical="center"/>
    </xf>
    <xf numFmtId="0" fontId="14" fillId="0" borderId="0" xfId="0" applyFont="1" applyAlignment="1">
      <alignment horizontal="center"/>
    </xf>
    <xf numFmtId="0" fontId="0" fillId="0" borderId="0" xfId="0" applyProtection="1">
      <protection locked="0"/>
    </xf>
    <xf numFmtId="0" fontId="5" fillId="0" borderId="6" xfId="0" applyFont="1" applyBorder="1" applyAlignment="1">
      <alignment horizontal="center"/>
    </xf>
    <xf numFmtId="0" fontId="5" fillId="0" borderId="7" xfId="0" applyFont="1" applyBorder="1" applyAlignment="1">
      <alignment horizontal="center"/>
    </xf>
    <xf numFmtId="0" fontId="6" fillId="0" borderId="0" xfId="0" applyFont="1" applyAlignment="1">
      <alignment horizontal="left" wrapText="1"/>
    </xf>
    <xf numFmtId="0" fontId="4" fillId="0" borderId="0" xfId="0" applyFont="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6" fillId="0" borderId="9" xfId="0" applyFont="1" applyBorder="1" applyAlignment="1">
      <alignment horizontal="left" vertical="top" wrapText="1"/>
    </xf>
    <xf numFmtId="0" fontId="6" fillId="0" borderId="8" xfId="0" applyFont="1" applyBorder="1" applyAlignment="1">
      <alignment horizontal="left" vertical="top"/>
    </xf>
    <xf numFmtId="0" fontId="6" fillId="0" borderId="9" xfId="0" applyFont="1" applyBorder="1" applyAlignment="1">
      <alignment horizontal="left" vertical="top"/>
    </xf>
    <xf numFmtId="0" fontId="6" fillId="0" borderId="47" xfId="0" applyFont="1" applyBorder="1" applyAlignment="1">
      <alignment horizontal="center"/>
    </xf>
    <xf numFmtId="0" fontId="6" fillId="0" borderId="39" xfId="0" applyFont="1" applyBorder="1" applyAlignment="1">
      <alignment horizont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4" fillId="0" borderId="0" xfId="0" applyFont="1" applyAlignment="1">
      <alignment horizontal="center" vertical="center"/>
    </xf>
    <xf numFmtId="0" fontId="6" fillId="0" borderId="1" xfId="0" applyFont="1" applyBorder="1" applyAlignment="1" applyProtection="1">
      <alignment horizontal="left"/>
      <protection locked="0"/>
    </xf>
    <xf numFmtId="0" fontId="6" fillId="0" borderId="2" xfId="0" applyFont="1" applyBorder="1" applyAlignment="1" applyProtection="1">
      <alignment horizontal="left"/>
      <protection locked="0"/>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3" fillId="0" borderId="27" xfId="0" applyFont="1" applyBorder="1" applyAlignment="1">
      <alignment horizontal="right"/>
    </xf>
    <xf numFmtId="0" fontId="0" fillId="0" borderId="35"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left" vertical="center" wrapText="1"/>
    </xf>
    <xf numFmtId="0" fontId="0" fillId="0" borderId="46" xfId="0" applyBorder="1" applyAlignment="1">
      <alignment horizontal="left" vertical="center" wrapText="1"/>
    </xf>
    <xf numFmtId="0" fontId="3" fillId="0" borderId="26" xfId="0" applyFont="1" applyBorder="1" applyAlignment="1">
      <alignment horizontal="right"/>
    </xf>
    <xf numFmtId="0" fontId="3" fillId="0" borderId="43" xfId="0" applyFont="1" applyBorder="1" applyAlignment="1">
      <alignment horizontal="right"/>
    </xf>
    <xf numFmtId="0" fontId="3" fillId="0" borderId="29" xfId="0" applyFont="1" applyBorder="1" applyAlignment="1">
      <alignment horizontal="right"/>
    </xf>
    <xf numFmtId="0" fontId="3" fillId="0" borderId="30" xfId="0" applyFont="1" applyBorder="1" applyAlignment="1">
      <alignment horizontal="right"/>
    </xf>
    <xf numFmtId="0" fontId="3" fillId="0" borderId="6" xfId="0" applyFont="1" applyBorder="1" applyAlignment="1">
      <alignment horizontal="right"/>
    </xf>
    <xf numFmtId="0" fontId="3" fillId="0" borderId="7" xfId="0" applyFont="1" applyBorder="1" applyAlignment="1">
      <alignment horizontal="right"/>
    </xf>
    <xf numFmtId="0" fontId="0" fillId="5" borderId="17" xfId="0" applyFill="1" applyBorder="1" applyAlignment="1" applyProtection="1">
      <alignment horizontal="left"/>
      <protection locked="0"/>
    </xf>
    <xf numFmtId="0" fontId="0" fillId="5" borderId="28" xfId="0" applyFill="1" applyBorder="1" applyAlignment="1" applyProtection="1">
      <alignment horizontal="left"/>
      <protection locked="0"/>
    </xf>
    <xf numFmtId="0" fontId="3" fillId="0" borderId="38" xfId="0" applyFont="1" applyBorder="1" applyAlignment="1">
      <alignment horizontal="right"/>
    </xf>
    <xf numFmtId="0" fontId="3" fillId="0" borderId="2" xfId="0" applyFont="1" applyBorder="1" applyAlignment="1">
      <alignment horizontal="right"/>
    </xf>
    <xf numFmtId="0" fontId="5" fillId="0" borderId="19" xfId="0" applyFont="1" applyBorder="1" applyAlignment="1">
      <alignment horizontal="center"/>
    </xf>
    <xf numFmtId="0" fontId="5" fillId="0" borderId="20" xfId="0" applyFont="1" applyBorder="1" applyAlignment="1">
      <alignment horizontal="center"/>
    </xf>
    <xf numFmtId="0" fontId="5" fillId="0" borderId="21" xfId="0" applyFont="1" applyBorder="1" applyAlignment="1">
      <alignment horizontal="center"/>
    </xf>
    <xf numFmtId="0" fontId="13" fillId="0" borderId="32" xfId="0" applyFont="1" applyBorder="1" applyAlignment="1" applyProtection="1">
      <alignment horizontal="left"/>
      <protection locked="0"/>
    </xf>
    <xf numFmtId="0" fontId="13" fillId="0" borderId="33" xfId="0" applyFont="1" applyBorder="1" applyAlignment="1" applyProtection="1">
      <alignment horizontal="left"/>
      <protection locked="0"/>
    </xf>
    <xf numFmtId="0" fontId="13" fillId="0" borderId="17" xfId="0" applyFont="1" applyBorder="1" applyAlignment="1" applyProtection="1">
      <alignment horizontal="left"/>
      <protection locked="0"/>
    </xf>
    <xf numFmtId="0" fontId="13" fillId="0" borderId="28" xfId="0" applyFont="1" applyBorder="1" applyAlignment="1" applyProtection="1">
      <alignment horizontal="left"/>
      <protection locked="0"/>
    </xf>
    <xf numFmtId="0" fontId="3" fillId="0" borderId="36" xfId="0" applyFont="1" applyBorder="1" applyAlignment="1">
      <alignment horizontal="right" wrapText="1"/>
    </xf>
    <xf numFmtId="0" fontId="3" fillId="0" borderId="37" xfId="0" applyFont="1" applyBorder="1" applyAlignment="1">
      <alignment horizontal="right" wrapText="1"/>
    </xf>
    <xf numFmtId="0" fontId="3" fillId="0" borderId="36" xfId="0" applyFont="1" applyBorder="1" applyAlignment="1">
      <alignment horizontal="right"/>
    </xf>
    <xf numFmtId="0" fontId="3" fillId="0" borderId="34" xfId="0" applyFont="1" applyBorder="1" applyAlignment="1">
      <alignment horizontal="right"/>
    </xf>
    <xf numFmtId="0" fontId="3" fillId="0" borderId="33" xfId="0" applyFont="1" applyBorder="1" applyAlignment="1" applyProtection="1">
      <alignment horizontal="left"/>
      <protection locked="0"/>
    </xf>
    <xf numFmtId="0" fontId="3" fillId="0" borderId="17"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11" fillId="0" borderId="7" xfId="0" applyFont="1" applyBorder="1" applyAlignment="1">
      <alignment horizontal="right"/>
    </xf>
    <xf numFmtId="0" fontId="5" fillId="0" borderId="49" xfId="0" applyFont="1" applyBorder="1" applyAlignment="1">
      <alignment horizontal="center"/>
    </xf>
    <xf numFmtId="0" fontId="5" fillId="0" borderId="50" xfId="0" applyFont="1" applyBorder="1" applyAlignment="1">
      <alignment horizontal="center"/>
    </xf>
    <xf numFmtId="0" fontId="5" fillId="0" borderId="44" xfId="0" applyFont="1" applyBorder="1" applyAlignment="1">
      <alignment horizontal="center"/>
    </xf>
    <xf numFmtId="0" fontId="9" fillId="0" borderId="7" xfId="0" applyFont="1" applyBorder="1" applyAlignment="1">
      <alignment horizontal="right" wrapText="1"/>
    </xf>
    <xf numFmtId="0" fontId="9" fillId="0" borderId="47" xfId="0" applyFont="1" applyBorder="1" applyAlignment="1">
      <alignment horizontal="right" wrapText="1"/>
    </xf>
    <xf numFmtId="0" fontId="9" fillId="0" borderId="48" xfId="0" applyFont="1" applyBorder="1" applyAlignment="1">
      <alignment horizontal="right" wrapText="1"/>
    </xf>
    <xf numFmtId="0" fontId="9" fillId="0" borderId="30" xfId="0" applyFont="1" applyBorder="1" applyAlignment="1" applyProtection="1">
      <alignment horizontal="center" wrapText="1"/>
      <protection locked="0"/>
    </xf>
    <xf numFmtId="0" fontId="9" fillId="0" borderId="52" xfId="0" applyFont="1" applyBorder="1" applyAlignment="1" applyProtection="1">
      <alignment horizontal="left"/>
      <protection locked="0"/>
    </xf>
    <xf numFmtId="0" fontId="9" fillId="0" borderId="53" xfId="0" applyFont="1" applyBorder="1" applyAlignment="1" applyProtection="1">
      <alignment horizontal="left"/>
      <protection locked="0"/>
    </xf>
    <xf numFmtId="0" fontId="9" fillId="0" borderId="7" xfId="0" applyFont="1" applyBorder="1" applyAlignment="1" applyProtection="1">
      <alignment horizontal="center"/>
      <protection locked="0"/>
    </xf>
    <xf numFmtId="0" fontId="5" fillId="0" borderId="14" xfId="0" applyFont="1" applyBorder="1" applyAlignment="1" applyProtection="1">
      <alignment horizontal="center" wrapText="1"/>
      <protection locked="0"/>
    </xf>
    <xf numFmtId="0" fontId="5" fillId="0" borderId="18" xfId="0" applyFont="1" applyBorder="1" applyAlignment="1" applyProtection="1">
      <alignment horizontal="center"/>
      <protection locked="0"/>
    </xf>
    <xf numFmtId="0" fontId="5" fillId="0" borderId="1" xfId="0" applyFont="1" applyBorder="1" applyAlignment="1" applyProtection="1">
      <alignment horizontal="center"/>
      <protection locked="0"/>
    </xf>
  </cellXfs>
  <cellStyles count="2">
    <cellStyle name="Comma" xfId="1" builtinId="3"/>
    <cellStyle name="Normal" xfId="0" builtinId="0"/>
  </cellStyles>
  <dxfs count="0"/>
  <tableStyles count="0" defaultTableStyle="TableStyleMedium2" defaultPivotStyle="PivotStyleLight16"/>
  <colors>
    <mruColors>
      <color rgb="FFEAF4E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73E36-85EB-4711-B967-20B9B4F0DB50}">
  <sheetPr codeName="Sheet1">
    <pageSetUpPr fitToPage="1"/>
  </sheetPr>
  <dimension ref="B1:G31"/>
  <sheetViews>
    <sheetView tabSelected="1" zoomScale="45" zoomScaleNormal="45" workbookViewId="0">
      <selection activeCell="C3" sqref="C3:F3"/>
    </sheetView>
  </sheetViews>
  <sheetFormatPr defaultColWidth="34.28515625" defaultRowHeight="28.5" customHeight="1" x14ac:dyDescent="0.25"/>
  <cols>
    <col min="1" max="1" width="5.7109375" customWidth="1"/>
    <col min="2" max="6" width="28.7109375" customWidth="1"/>
    <col min="7" max="7" width="50.7109375" customWidth="1"/>
    <col min="8" max="8" width="5.7109375" customWidth="1"/>
  </cols>
  <sheetData>
    <row r="1" spans="2:7" ht="28.5" customHeight="1" x14ac:dyDescent="0.25">
      <c r="C1" s="130"/>
    </row>
    <row r="2" spans="2:7" ht="39.950000000000003" customHeight="1" x14ac:dyDescent="0.4">
      <c r="B2" s="136" t="s">
        <v>0</v>
      </c>
      <c r="C2" s="136"/>
      <c r="D2" s="136"/>
      <c r="E2" s="136"/>
      <c r="F2" s="136"/>
      <c r="G2" s="136"/>
    </row>
    <row r="3" spans="2:7" ht="39.950000000000003" customHeight="1" x14ac:dyDescent="0.35">
      <c r="B3" s="1" t="s">
        <v>1</v>
      </c>
      <c r="C3" s="198"/>
      <c r="D3" s="198"/>
      <c r="E3" s="198"/>
      <c r="F3" s="198"/>
      <c r="G3" s="2"/>
    </row>
    <row r="4" spans="2:7" ht="39.950000000000003" customHeight="1" x14ac:dyDescent="0.35">
      <c r="B4" s="1" t="s">
        <v>2</v>
      </c>
      <c r="C4" s="198"/>
      <c r="D4" s="198"/>
      <c r="E4" s="198"/>
      <c r="F4" s="198"/>
      <c r="G4" s="2"/>
    </row>
    <row r="5" spans="2:7" ht="15" customHeight="1" thickBot="1" x14ac:dyDescent="0.4">
      <c r="B5" s="2"/>
      <c r="C5" s="2"/>
      <c r="D5" s="2"/>
      <c r="E5" s="2"/>
      <c r="F5" s="2"/>
      <c r="G5" s="2"/>
    </row>
    <row r="6" spans="2:7" ht="39.950000000000003" customHeight="1" x14ac:dyDescent="0.35">
      <c r="B6" s="137" t="s">
        <v>3</v>
      </c>
      <c r="C6" s="138"/>
      <c r="D6" s="138"/>
      <c r="E6" s="138"/>
      <c r="F6" s="138"/>
      <c r="G6" s="139"/>
    </row>
    <row r="7" spans="2:7" ht="39.950000000000003" customHeight="1" x14ac:dyDescent="0.35">
      <c r="B7" s="133" t="s">
        <v>4</v>
      </c>
      <c r="C7" s="134"/>
      <c r="D7" s="134"/>
      <c r="E7" s="134"/>
      <c r="F7" s="143" t="s">
        <v>74</v>
      </c>
      <c r="G7" s="144"/>
    </row>
    <row r="8" spans="2:7" ht="48" customHeight="1" x14ac:dyDescent="0.35">
      <c r="B8" s="3" t="s">
        <v>5</v>
      </c>
      <c r="C8" s="4" t="s">
        <v>76</v>
      </c>
      <c r="D8" s="4" t="s">
        <v>75</v>
      </c>
      <c r="E8" s="4" t="s">
        <v>6</v>
      </c>
      <c r="F8" s="140" t="s">
        <v>7</v>
      </c>
      <c r="G8" s="141"/>
    </row>
    <row r="9" spans="2:7" ht="39.950000000000003" customHeight="1" x14ac:dyDescent="0.35">
      <c r="B9" s="74"/>
      <c r="C9" s="75"/>
      <c r="D9" s="72">
        <f>IF(C9&lt;0.5,1, ROUNDDOWN(C9/2, 0)+1)</f>
        <v>1</v>
      </c>
      <c r="E9" s="72">
        <f>IF(C9&lt;0.5,1, ROUNDDOWN(C9/2, 0)*2+4)</f>
        <v>1</v>
      </c>
      <c r="F9" s="142"/>
      <c r="G9" s="141"/>
    </row>
    <row r="10" spans="2:7" ht="39.950000000000003" customHeight="1" x14ac:dyDescent="0.35">
      <c r="B10" s="74"/>
      <c r="C10" s="75"/>
      <c r="D10" s="72">
        <f t="shared" ref="D10:D15" si="0">IF(C10&lt;0.5,1, ROUNDDOWN(C10/2, 0)+1)</f>
        <v>1</v>
      </c>
      <c r="E10" s="72">
        <f t="shared" ref="E10:E15" si="1">IF(C10&lt;0.5,1, ROUNDDOWN(C10/2, 0)*2+4)</f>
        <v>1</v>
      </c>
      <c r="F10" s="142"/>
      <c r="G10" s="141"/>
    </row>
    <row r="11" spans="2:7" ht="39.950000000000003" customHeight="1" x14ac:dyDescent="0.35">
      <c r="B11" s="74"/>
      <c r="C11" s="75"/>
      <c r="D11" s="72">
        <f t="shared" si="0"/>
        <v>1</v>
      </c>
      <c r="E11" s="72">
        <f t="shared" si="1"/>
        <v>1</v>
      </c>
      <c r="F11" s="142"/>
      <c r="G11" s="141"/>
    </row>
    <row r="12" spans="2:7" ht="39.950000000000003" customHeight="1" x14ac:dyDescent="0.35">
      <c r="B12" s="74"/>
      <c r="C12" s="75"/>
      <c r="D12" s="72">
        <f t="shared" si="0"/>
        <v>1</v>
      </c>
      <c r="E12" s="72">
        <f t="shared" si="1"/>
        <v>1</v>
      </c>
      <c r="F12" s="142"/>
      <c r="G12" s="141"/>
    </row>
    <row r="13" spans="2:7" ht="39.950000000000003" customHeight="1" x14ac:dyDescent="0.35">
      <c r="B13" s="74"/>
      <c r="C13" s="75"/>
      <c r="D13" s="72">
        <f t="shared" si="0"/>
        <v>1</v>
      </c>
      <c r="E13" s="72">
        <f t="shared" si="1"/>
        <v>1</v>
      </c>
      <c r="F13" s="142"/>
      <c r="G13" s="141"/>
    </row>
    <row r="14" spans="2:7" ht="39.950000000000003" customHeight="1" x14ac:dyDescent="0.35">
      <c r="B14" s="74"/>
      <c r="C14" s="75"/>
      <c r="D14" s="72">
        <f t="shared" si="0"/>
        <v>1</v>
      </c>
      <c r="E14" s="72">
        <f t="shared" si="1"/>
        <v>1</v>
      </c>
      <c r="F14" s="142"/>
      <c r="G14" s="141"/>
    </row>
    <row r="15" spans="2:7" ht="39.950000000000003" customHeight="1" x14ac:dyDescent="0.35">
      <c r="B15" s="74"/>
      <c r="C15" s="76"/>
      <c r="D15" s="73">
        <f t="shared" si="0"/>
        <v>1</v>
      </c>
      <c r="E15" s="73">
        <f t="shared" si="1"/>
        <v>1</v>
      </c>
      <c r="F15" s="142"/>
      <c r="G15" s="141"/>
    </row>
    <row r="16" spans="2:7" ht="39.950000000000003" customHeight="1" x14ac:dyDescent="0.35">
      <c r="B16" s="5"/>
      <c r="C16" s="6"/>
      <c r="D16" s="6"/>
      <c r="E16" s="6"/>
      <c r="F16" s="7"/>
      <c r="G16" s="8"/>
    </row>
    <row r="17" spans="2:7" ht="39.950000000000003" customHeight="1" x14ac:dyDescent="0.35">
      <c r="B17" s="133" t="s">
        <v>8</v>
      </c>
      <c r="C17" s="134"/>
      <c r="D17" s="134"/>
      <c r="E17" s="134"/>
      <c r="F17" s="134"/>
      <c r="G17" s="9"/>
    </row>
    <row r="18" spans="2:7" ht="93" customHeight="1" x14ac:dyDescent="0.35">
      <c r="B18" s="68" t="s">
        <v>9</v>
      </c>
      <c r="C18" s="4" t="s">
        <v>10</v>
      </c>
      <c r="D18" s="4" t="s">
        <v>77</v>
      </c>
      <c r="E18" s="4" t="s">
        <v>78</v>
      </c>
      <c r="F18" s="4" t="s">
        <v>79</v>
      </c>
      <c r="G18" s="10" t="s">
        <v>11</v>
      </c>
    </row>
    <row r="19" spans="2:7" ht="42.75" customHeight="1" x14ac:dyDescent="0.35">
      <c r="B19" s="68">
        <v>1</v>
      </c>
      <c r="C19" s="75">
        <v>11</v>
      </c>
      <c r="D19" s="75">
        <v>7.66</v>
      </c>
      <c r="E19" s="75" t="s">
        <v>12</v>
      </c>
      <c r="F19" s="72">
        <f>IF(C19="","", IF(OR(E19="-", E19=""), D19, IF((C19-E19&gt;2), D19, E19)))</f>
        <v>7.66</v>
      </c>
      <c r="G19" s="10" t="str">
        <f>IF(OR(E19="-",E19=""),"", IF((C19-E19&lt;=2),"SHWT is within 24 inches.  D soil",""))</f>
        <v/>
      </c>
    </row>
    <row r="20" spans="2:7" ht="42.75" customHeight="1" x14ac:dyDescent="0.35">
      <c r="B20" s="68">
        <v>2</v>
      </c>
      <c r="C20" s="75">
        <v>9</v>
      </c>
      <c r="D20" s="75">
        <v>5.66</v>
      </c>
      <c r="E20" s="75">
        <v>7.5</v>
      </c>
      <c r="F20" s="72">
        <f t="shared" ref="F20:F28" si="2">IF(C20="","", IF(OR(E20="-", E20=""), D20, IF((C20-E20&gt;2), D20, E20)))</f>
        <v>7.5</v>
      </c>
      <c r="G20" s="196" t="str">
        <f t="shared" ref="G20:G27" si="3">IF(OR(E20="-",E20=""),"", IF((C20-E20&lt;=2),"SHWT is within 24 inches.  D soil",""))</f>
        <v>SHWT is within 24 inches.  D soil</v>
      </c>
    </row>
    <row r="21" spans="2:7" ht="42.75" customHeight="1" x14ac:dyDescent="0.35">
      <c r="B21" s="68">
        <v>3</v>
      </c>
      <c r="C21" s="75">
        <v>9</v>
      </c>
      <c r="D21" s="75">
        <v>5.66</v>
      </c>
      <c r="E21" s="75">
        <v>6.5</v>
      </c>
      <c r="F21" s="72">
        <f t="shared" si="2"/>
        <v>5.66</v>
      </c>
      <c r="G21" s="196" t="str">
        <f t="shared" si="3"/>
        <v/>
      </c>
    </row>
    <row r="22" spans="2:7" ht="42.75" customHeight="1" x14ac:dyDescent="0.35">
      <c r="B22" s="68">
        <v>4</v>
      </c>
      <c r="C22" s="75"/>
      <c r="D22" s="75"/>
      <c r="E22" s="75"/>
      <c r="F22" s="72" t="str">
        <f t="shared" si="2"/>
        <v/>
      </c>
      <c r="G22" s="196" t="str">
        <f t="shared" si="3"/>
        <v/>
      </c>
    </row>
    <row r="23" spans="2:7" ht="42.75" customHeight="1" x14ac:dyDescent="0.35">
      <c r="B23" s="68">
        <v>5</v>
      </c>
      <c r="C23" s="75"/>
      <c r="D23" s="75"/>
      <c r="E23" s="75"/>
      <c r="F23" s="72" t="str">
        <f t="shared" si="2"/>
        <v/>
      </c>
      <c r="G23" s="196" t="str">
        <f t="shared" si="3"/>
        <v/>
      </c>
    </row>
    <row r="24" spans="2:7" ht="42.75" customHeight="1" x14ac:dyDescent="0.35">
      <c r="B24" s="68">
        <v>6</v>
      </c>
      <c r="C24" s="75"/>
      <c r="D24" s="75"/>
      <c r="E24" s="75"/>
      <c r="F24" s="72" t="str">
        <f t="shared" si="2"/>
        <v/>
      </c>
      <c r="G24" s="196" t="str">
        <f t="shared" si="3"/>
        <v/>
      </c>
    </row>
    <row r="25" spans="2:7" ht="42.75" customHeight="1" x14ac:dyDescent="0.35">
      <c r="B25" s="68">
        <v>7</v>
      </c>
      <c r="C25" s="75"/>
      <c r="D25" s="75"/>
      <c r="E25" s="75"/>
      <c r="F25" s="72" t="str">
        <f t="shared" si="2"/>
        <v/>
      </c>
      <c r="G25" s="196" t="str">
        <f t="shared" si="3"/>
        <v/>
      </c>
    </row>
    <row r="26" spans="2:7" ht="42.75" customHeight="1" x14ac:dyDescent="0.35">
      <c r="B26" s="68">
        <v>8</v>
      </c>
      <c r="C26" s="75"/>
      <c r="D26" s="75"/>
      <c r="E26" s="75"/>
      <c r="F26" s="72" t="str">
        <f t="shared" si="2"/>
        <v/>
      </c>
      <c r="G26" s="196" t="str">
        <f t="shared" si="3"/>
        <v/>
      </c>
    </row>
    <row r="27" spans="2:7" ht="42.75" customHeight="1" x14ac:dyDescent="0.35">
      <c r="B27" s="68">
        <v>9</v>
      </c>
      <c r="C27" s="75"/>
      <c r="D27" s="75"/>
      <c r="E27" s="75"/>
      <c r="F27" s="72" t="str">
        <f t="shared" si="2"/>
        <v/>
      </c>
      <c r="G27" s="196" t="str">
        <f t="shared" si="3"/>
        <v/>
      </c>
    </row>
    <row r="28" spans="2:7" ht="42.75" customHeight="1" thickBot="1" x14ac:dyDescent="0.4">
      <c r="B28" s="85">
        <v>10</v>
      </c>
      <c r="C28" s="86"/>
      <c r="D28" s="86"/>
      <c r="E28" s="87"/>
      <c r="F28" s="88" t="str">
        <f t="shared" si="2"/>
        <v/>
      </c>
      <c r="G28" s="197" t="str">
        <f>IF(OR(E28="-",E28=""),"", IF((C28-E28&lt;=2),"SHWT is within 24 inches.  D soil",""))</f>
        <v/>
      </c>
    </row>
    <row r="29" spans="2:7" ht="7.5" customHeight="1" x14ac:dyDescent="0.25"/>
    <row r="30" spans="2:7" ht="64.5" customHeight="1" x14ac:dyDescent="0.35">
      <c r="B30" s="135" t="s">
        <v>13</v>
      </c>
      <c r="C30" s="135"/>
      <c r="D30" s="135"/>
      <c r="E30" s="135"/>
      <c r="F30" s="135"/>
      <c r="G30" s="135"/>
    </row>
    <row r="31" spans="2:7" ht="28.5" customHeight="1" x14ac:dyDescent="0.25">
      <c r="G31" s="131" t="s">
        <v>102</v>
      </c>
    </row>
  </sheetData>
  <sheetProtection algorithmName="SHA-512" hashValue="sNTMGCw3ZJ7uF+Rv5XyiKON5Kr+89K5YvFz+hS5tuPgKysPiTQIxccAb/G3EsNwku4WGcgdBXgpWPwmRJJicIA==" saltValue="vIDqPHwa9jD0vqxqd5o1PA==" spinCount="100000" sheet="1" selectLockedCells="1"/>
  <mergeCells count="9">
    <mergeCell ref="B17:F17"/>
    <mergeCell ref="B30:G30"/>
    <mergeCell ref="B2:G2"/>
    <mergeCell ref="B6:G6"/>
    <mergeCell ref="B7:E7"/>
    <mergeCell ref="F8:G15"/>
    <mergeCell ref="F7:G7"/>
    <mergeCell ref="C4:F4"/>
    <mergeCell ref="C3:F3"/>
  </mergeCells>
  <pageMargins left="1" right="0.5" top="1" bottom="0.75" header="0.3" footer="0.3"/>
  <pageSetup scale="43"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71895-6E32-4F9F-A9A2-7E6A0E3146E2}">
  <sheetPr codeName="Sheet3">
    <pageSetUpPr fitToPage="1"/>
  </sheetPr>
  <dimension ref="B1:H40"/>
  <sheetViews>
    <sheetView zoomScale="40" zoomScaleNormal="40" workbookViewId="0">
      <selection activeCell="C3" sqref="C3:E3"/>
    </sheetView>
  </sheetViews>
  <sheetFormatPr defaultColWidth="34.28515625" defaultRowHeight="28.5" customHeight="1" x14ac:dyDescent="0.25"/>
  <cols>
    <col min="1" max="1" width="5.7109375" customWidth="1"/>
    <col min="2" max="2" width="33.5703125" customWidth="1"/>
    <col min="3" max="5" width="27.5703125" customWidth="1"/>
    <col min="6" max="6" width="30.42578125" customWidth="1"/>
    <col min="7" max="7" width="33.5703125" customWidth="1"/>
    <col min="8" max="8" width="5.7109375" customWidth="1"/>
  </cols>
  <sheetData>
    <row r="1" spans="2:8" ht="28.5" customHeight="1" x14ac:dyDescent="0.25">
      <c r="B1" s="130"/>
    </row>
    <row r="2" spans="2:8" ht="39.950000000000003" customHeight="1" x14ac:dyDescent="0.25">
      <c r="B2" s="148" t="s">
        <v>83</v>
      </c>
      <c r="C2" s="148"/>
      <c r="D2" s="148"/>
      <c r="E2" s="148"/>
      <c r="F2" s="148"/>
      <c r="G2" s="11"/>
      <c r="H2" s="11"/>
    </row>
    <row r="3" spans="2:8" ht="39.950000000000003" customHeight="1" x14ac:dyDescent="0.35">
      <c r="B3" s="1" t="s">
        <v>1</v>
      </c>
      <c r="C3" s="149"/>
      <c r="D3" s="149"/>
      <c r="E3" s="149"/>
      <c r="F3" s="2"/>
      <c r="G3" s="2"/>
    </row>
    <row r="4" spans="2:8" ht="39.950000000000003" customHeight="1" thickBot="1" x14ac:dyDescent="0.4">
      <c r="B4" s="1" t="s">
        <v>2</v>
      </c>
      <c r="C4" s="150"/>
      <c r="D4" s="150"/>
      <c r="E4" s="150"/>
      <c r="F4" s="2"/>
      <c r="G4" s="2"/>
    </row>
    <row r="5" spans="2:8" ht="54.75" customHeight="1" thickBot="1" x14ac:dyDescent="0.3">
      <c r="B5" s="151" t="s">
        <v>91</v>
      </c>
      <c r="C5" s="152"/>
      <c r="D5" s="152"/>
      <c r="E5" s="152"/>
      <c r="F5" s="153"/>
    </row>
    <row r="6" spans="2:8" ht="87" customHeight="1" thickBot="1" x14ac:dyDescent="0.4">
      <c r="B6" s="12" t="s">
        <v>85</v>
      </c>
      <c r="C6" s="12" t="s">
        <v>87</v>
      </c>
      <c r="D6" s="12" t="s">
        <v>14</v>
      </c>
      <c r="E6" s="12" t="s">
        <v>15</v>
      </c>
      <c r="F6" s="12" t="s">
        <v>16</v>
      </c>
    </row>
    <row r="7" spans="2:8" ht="39.950000000000003" customHeight="1" x14ac:dyDescent="0.35">
      <c r="B7" s="89" t="s">
        <v>17</v>
      </c>
      <c r="C7" s="90">
        <v>6500</v>
      </c>
      <c r="D7" s="90" t="str">
        <f>IF(B7 ="Linear BMP", "? ft","--")</f>
        <v>--</v>
      </c>
      <c r="E7" s="91">
        <f>IF(B7="Single BMP",IF(C7&lt;=10000,2,2+ROUNDUP((C7-10000)/10000,0)),IF(B7="Linear BMP",1+ROUNDDOWN((D7-500)/2000,0),"--"))</f>
        <v>2</v>
      </c>
      <c r="F7" s="92">
        <f>IF(B7="Single BMP",0,IF(B7="Linear BMP",MAX(0,ROUNDUP((D7-500)/500,0)),"--"))</f>
        <v>0</v>
      </c>
    </row>
    <row r="8" spans="2:8" ht="39.950000000000003" customHeight="1" x14ac:dyDescent="0.35">
      <c r="B8" s="74" t="s">
        <v>17</v>
      </c>
      <c r="C8" s="93">
        <v>25600</v>
      </c>
      <c r="D8" s="93" t="str">
        <f t="shared" ref="D8:D13" si="0">IF(B8 ="Linear BMP", "? ft","--")</f>
        <v>--</v>
      </c>
      <c r="E8" s="72">
        <f t="shared" ref="E8:E13" si="1">IF(B8="Single BMP",IF(C8&lt;=10000,2,2+ROUNDUP((C8-10000)/10000,0)),IF(B8="Linear BMP",1+ROUNDDOWN((D8-500)/2000,0),"--"))</f>
        <v>4</v>
      </c>
      <c r="F8" s="94">
        <f t="shared" ref="F8:F13" si="2">IF(B8="Single BMP",0,IF(B8="Linear BMP",MAX(0,ROUNDUP((D8-500)/500,0)),"--"))</f>
        <v>0</v>
      </c>
    </row>
    <row r="9" spans="2:8" ht="39.950000000000003" customHeight="1" x14ac:dyDescent="0.35">
      <c r="B9" s="74" t="s">
        <v>18</v>
      </c>
      <c r="C9" s="93" t="str">
        <f t="shared" ref="C9:C13" si="3">IF(B9 ="Single BMP", "? sf","--")</f>
        <v>--</v>
      </c>
      <c r="D9" s="93">
        <v>450</v>
      </c>
      <c r="E9" s="72">
        <f t="shared" si="1"/>
        <v>1</v>
      </c>
      <c r="F9" s="94">
        <f t="shared" si="2"/>
        <v>0</v>
      </c>
    </row>
    <row r="10" spans="2:8" ht="39.950000000000003" customHeight="1" x14ac:dyDescent="0.35">
      <c r="B10" s="95"/>
      <c r="C10" s="93" t="str">
        <f t="shared" si="3"/>
        <v>--</v>
      </c>
      <c r="D10" s="93" t="str">
        <f t="shared" si="0"/>
        <v>--</v>
      </c>
      <c r="E10" s="72" t="str">
        <f t="shared" si="1"/>
        <v>--</v>
      </c>
      <c r="F10" s="94" t="str">
        <f t="shared" si="2"/>
        <v>--</v>
      </c>
    </row>
    <row r="11" spans="2:8" ht="39.950000000000003" customHeight="1" x14ac:dyDescent="0.35">
      <c r="B11" s="95"/>
      <c r="C11" s="93" t="str">
        <f t="shared" si="3"/>
        <v>--</v>
      </c>
      <c r="D11" s="93" t="str">
        <f t="shared" si="0"/>
        <v>--</v>
      </c>
      <c r="E11" s="72" t="str">
        <f t="shared" si="1"/>
        <v>--</v>
      </c>
      <c r="F11" s="94" t="str">
        <f t="shared" si="2"/>
        <v>--</v>
      </c>
    </row>
    <row r="12" spans="2:8" ht="39.950000000000003" customHeight="1" x14ac:dyDescent="0.35">
      <c r="B12" s="95"/>
      <c r="C12" s="93" t="str">
        <f t="shared" si="3"/>
        <v>--</v>
      </c>
      <c r="D12" s="93" t="str">
        <f t="shared" si="0"/>
        <v>--</v>
      </c>
      <c r="E12" s="72" t="str">
        <f t="shared" si="1"/>
        <v>--</v>
      </c>
      <c r="F12" s="94" t="str">
        <f t="shared" si="2"/>
        <v>--</v>
      </c>
    </row>
    <row r="13" spans="2:8" ht="39.950000000000003" customHeight="1" x14ac:dyDescent="0.35">
      <c r="B13" s="95"/>
      <c r="C13" s="93" t="str">
        <f t="shared" si="3"/>
        <v>--</v>
      </c>
      <c r="D13" s="93" t="str">
        <f t="shared" si="0"/>
        <v>--</v>
      </c>
      <c r="E13" s="72" t="str">
        <f t="shared" si="1"/>
        <v>--</v>
      </c>
      <c r="F13" s="94" t="str">
        <f t="shared" si="2"/>
        <v>--</v>
      </c>
    </row>
    <row r="14" spans="2:8" ht="39.950000000000003" customHeight="1" thickBot="1" x14ac:dyDescent="0.4">
      <c r="B14" s="13"/>
      <c r="C14" s="14"/>
      <c r="D14" s="14"/>
      <c r="E14" s="14"/>
      <c r="F14" s="15"/>
    </row>
    <row r="15" spans="2:8" ht="44.1" customHeight="1" thickBot="1" x14ac:dyDescent="0.3">
      <c r="B15" s="151" t="s">
        <v>103</v>
      </c>
      <c r="C15" s="152"/>
      <c r="D15" s="152"/>
      <c r="E15" s="152"/>
      <c r="F15" s="153"/>
    </row>
    <row r="16" spans="2:8" ht="75.75" customHeight="1" thickBot="1" x14ac:dyDescent="0.4">
      <c r="B16" s="12" t="s">
        <v>84</v>
      </c>
      <c r="C16" s="12" t="s">
        <v>19</v>
      </c>
      <c r="D16" s="12" t="s">
        <v>20</v>
      </c>
      <c r="E16" s="12" t="s">
        <v>15</v>
      </c>
      <c r="F16" s="12" t="s">
        <v>16</v>
      </c>
    </row>
    <row r="17" spans="2:7" ht="54.75" customHeight="1" x14ac:dyDescent="0.35">
      <c r="B17" s="96" t="s">
        <v>21</v>
      </c>
      <c r="C17" s="97">
        <v>1</v>
      </c>
      <c r="D17" s="97">
        <v>5</v>
      </c>
      <c r="E17" s="91">
        <f>C17</f>
        <v>1</v>
      </c>
      <c r="F17" s="92">
        <f>IF(B17="Small BMPs &lt;= 500 sf",D17, (IF(B17="GI BMPs &gt; 500 sf",D17*2,"--")))</f>
        <v>5</v>
      </c>
    </row>
    <row r="18" spans="2:7" ht="54.75" customHeight="1" x14ac:dyDescent="0.35">
      <c r="B18" s="98" t="s">
        <v>22</v>
      </c>
      <c r="C18" s="75">
        <v>2</v>
      </c>
      <c r="D18" s="75">
        <v>9</v>
      </c>
      <c r="E18" s="72">
        <f t="shared" ref="E18:E23" si="4">C18</f>
        <v>2</v>
      </c>
      <c r="F18" s="94">
        <f t="shared" ref="F18:F23" si="5">IF(B18="Small BMPs &lt;= 500 sf",D18, (IF(B18="GI BMPs &gt; 500 sf",D18*2,"--")))</f>
        <v>18</v>
      </c>
    </row>
    <row r="19" spans="2:7" ht="54.75" customHeight="1" x14ac:dyDescent="0.35">
      <c r="B19" s="98" t="s">
        <v>21</v>
      </c>
      <c r="C19" s="75" t="str">
        <f t="shared" ref="C19:C23" si="6">IF(B19 ="Single BMP", "? sf","--")</f>
        <v>--</v>
      </c>
      <c r="D19" s="75" t="str">
        <f t="shared" ref="D19:D23" si="7">IF(B19 ="Linear BMP", "? ft","--")</f>
        <v>--</v>
      </c>
      <c r="E19" s="72" t="str">
        <f t="shared" si="4"/>
        <v>--</v>
      </c>
      <c r="F19" s="94" t="str">
        <f t="shared" si="5"/>
        <v>--</v>
      </c>
    </row>
    <row r="20" spans="2:7" ht="54.75" customHeight="1" x14ac:dyDescent="0.35">
      <c r="B20" s="98"/>
      <c r="C20" s="75" t="str">
        <f t="shared" si="6"/>
        <v>--</v>
      </c>
      <c r="D20" s="75" t="str">
        <f t="shared" si="7"/>
        <v>--</v>
      </c>
      <c r="E20" s="72" t="str">
        <f t="shared" si="4"/>
        <v>--</v>
      </c>
      <c r="F20" s="94" t="str">
        <f t="shared" si="5"/>
        <v>--</v>
      </c>
    </row>
    <row r="21" spans="2:7" ht="54.75" customHeight="1" x14ac:dyDescent="0.35">
      <c r="B21" s="98"/>
      <c r="C21" s="75" t="str">
        <f t="shared" si="6"/>
        <v>--</v>
      </c>
      <c r="D21" s="75" t="str">
        <f t="shared" si="7"/>
        <v>--</v>
      </c>
      <c r="E21" s="72" t="str">
        <f t="shared" si="4"/>
        <v>--</v>
      </c>
      <c r="F21" s="94" t="str">
        <f t="shared" si="5"/>
        <v>--</v>
      </c>
    </row>
    <row r="22" spans="2:7" ht="54.75" customHeight="1" x14ac:dyDescent="0.35">
      <c r="B22" s="98"/>
      <c r="C22" s="75" t="str">
        <f t="shared" si="6"/>
        <v>--</v>
      </c>
      <c r="D22" s="75" t="str">
        <f t="shared" si="7"/>
        <v>--</v>
      </c>
      <c r="E22" s="72" t="str">
        <f t="shared" si="4"/>
        <v>--</v>
      </c>
      <c r="F22" s="94" t="str">
        <f t="shared" si="5"/>
        <v>--</v>
      </c>
    </row>
    <row r="23" spans="2:7" ht="54.75" customHeight="1" x14ac:dyDescent="0.35">
      <c r="B23" s="98"/>
      <c r="C23" s="75" t="str">
        <f t="shared" si="6"/>
        <v>--</v>
      </c>
      <c r="D23" s="75" t="str">
        <f t="shared" si="7"/>
        <v>--</v>
      </c>
      <c r="E23" s="72" t="str">
        <f t="shared" si="4"/>
        <v>--</v>
      </c>
      <c r="F23" s="94" t="str">
        <f t="shared" si="5"/>
        <v>--</v>
      </c>
    </row>
    <row r="24" spans="2:7" ht="39.950000000000003" customHeight="1" thickBot="1" x14ac:dyDescent="0.4">
      <c r="B24" s="13"/>
      <c r="C24" s="14"/>
      <c r="D24" s="14"/>
      <c r="E24" s="14"/>
      <c r="F24" s="15"/>
    </row>
    <row r="25" spans="2:7" ht="39.950000000000003" customHeight="1" thickBot="1" x14ac:dyDescent="0.3">
      <c r="B25" s="16"/>
    </row>
    <row r="26" spans="2:7" ht="39.950000000000003" customHeight="1" thickBot="1" x14ac:dyDescent="0.3">
      <c r="B26" s="145" t="s">
        <v>8</v>
      </c>
      <c r="C26" s="146"/>
      <c r="D26" s="146"/>
      <c r="E26" s="146"/>
      <c r="F26" s="146"/>
      <c r="G26" s="147"/>
    </row>
    <row r="27" spans="2:7" ht="115.5" customHeight="1" x14ac:dyDescent="0.35">
      <c r="B27" s="17" t="s">
        <v>92</v>
      </c>
      <c r="C27" s="4" t="s">
        <v>93</v>
      </c>
      <c r="D27" s="18" t="s">
        <v>94</v>
      </c>
      <c r="E27" s="18" t="s">
        <v>95</v>
      </c>
      <c r="F27" s="18" t="s">
        <v>96</v>
      </c>
      <c r="G27" s="19" t="s">
        <v>97</v>
      </c>
    </row>
    <row r="28" spans="2:7" ht="39.950000000000003" customHeight="1" x14ac:dyDescent="0.35">
      <c r="B28" s="111">
        <v>1</v>
      </c>
      <c r="C28" s="77">
        <v>100</v>
      </c>
      <c r="D28" s="77">
        <v>96</v>
      </c>
      <c r="E28" s="77">
        <v>2</v>
      </c>
      <c r="F28" s="69">
        <f>12*IF((C28-D28+8)&gt;2*E28,(C28-D28+8),2*E28)</f>
        <v>144</v>
      </c>
      <c r="G28" s="70">
        <f>C28 -IF((C28-D28+8)&gt;2*E28,(C28-D28+8),2*E28)</f>
        <v>88</v>
      </c>
    </row>
    <row r="29" spans="2:7" ht="39.950000000000003" customHeight="1" x14ac:dyDescent="0.35">
      <c r="B29" s="111">
        <v>2</v>
      </c>
      <c r="C29" s="77"/>
      <c r="D29" s="77"/>
      <c r="E29" s="77"/>
      <c r="F29" s="69">
        <f t="shared" ref="F29:F37" si="8">12*IF((C29-D29+8)&gt;2*E29,(C29-D29+8),2*E29)</f>
        <v>96</v>
      </c>
      <c r="G29" s="70">
        <f t="shared" ref="G29:G37" si="9">C29 -IF((C29-D29+8)&gt;2*E29,(C29-D29+8),2*E29)</f>
        <v>-8</v>
      </c>
    </row>
    <row r="30" spans="2:7" ht="39.950000000000003" customHeight="1" x14ac:dyDescent="0.35">
      <c r="B30" s="111">
        <v>3</v>
      </c>
      <c r="C30" s="77"/>
      <c r="D30" s="77"/>
      <c r="E30" s="77"/>
      <c r="F30" s="69">
        <f t="shared" si="8"/>
        <v>96</v>
      </c>
      <c r="G30" s="70">
        <f t="shared" si="9"/>
        <v>-8</v>
      </c>
    </row>
    <row r="31" spans="2:7" ht="39.950000000000003" customHeight="1" x14ac:dyDescent="0.35">
      <c r="B31" s="111">
        <v>4</v>
      </c>
      <c r="C31" s="77"/>
      <c r="D31" s="77"/>
      <c r="E31" s="77"/>
      <c r="F31" s="69">
        <f t="shared" si="8"/>
        <v>96</v>
      </c>
      <c r="G31" s="70">
        <f t="shared" si="9"/>
        <v>-8</v>
      </c>
    </row>
    <row r="32" spans="2:7" ht="39.950000000000003" customHeight="1" x14ac:dyDescent="0.35">
      <c r="B32" s="111">
        <v>5</v>
      </c>
      <c r="C32" s="77"/>
      <c r="D32" s="77"/>
      <c r="E32" s="77"/>
      <c r="F32" s="69">
        <f t="shared" si="8"/>
        <v>96</v>
      </c>
      <c r="G32" s="70">
        <f t="shared" si="9"/>
        <v>-8</v>
      </c>
    </row>
    <row r="33" spans="2:8" ht="39.950000000000003" customHeight="1" x14ac:dyDescent="0.35">
      <c r="B33" s="111">
        <v>6</v>
      </c>
      <c r="C33" s="77"/>
      <c r="D33" s="77"/>
      <c r="E33" s="77"/>
      <c r="F33" s="69">
        <f>12*IF((C33-D33+8)&gt;2*E33,(C33-D33+8),2*E33)</f>
        <v>96</v>
      </c>
      <c r="G33" s="70">
        <f t="shared" si="9"/>
        <v>-8</v>
      </c>
    </row>
    <row r="34" spans="2:8" ht="39.950000000000003" customHeight="1" x14ac:dyDescent="0.35">
      <c r="B34" s="111">
        <v>7</v>
      </c>
      <c r="C34" s="77"/>
      <c r="D34" s="77"/>
      <c r="E34" s="77"/>
      <c r="F34" s="69">
        <f t="shared" si="8"/>
        <v>96</v>
      </c>
      <c r="G34" s="70">
        <f t="shared" si="9"/>
        <v>-8</v>
      </c>
    </row>
    <row r="35" spans="2:8" ht="39.950000000000003" customHeight="1" x14ac:dyDescent="0.35">
      <c r="B35" s="111">
        <v>8</v>
      </c>
      <c r="C35" s="77"/>
      <c r="D35" s="77"/>
      <c r="E35" s="77"/>
      <c r="F35" s="69">
        <f t="shared" si="8"/>
        <v>96</v>
      </c>
      <c r="G35" s="70">
        <f t="shared" si="9"/>
        <v>-8</v>
      </c>
    </row>
    <row r="36" spans="2:8" ht="39.950000000000003" customHeight="1" x14ac:dyDescent="0.35">
      <c r="B36" s="111">
        <v>9</v>
      </c>
      <c r="C36" s="77"/>
      <c r="D36" s="77"/>
      <c r="E36" s="77"/>
      <c r="F36" s="69">
        <f t="shared" si="8"/>
        <v>96</v>
      </c>
      <c r="G36" s="70">
        <f t="shared" si="9"/>
        <v>-8</v>
      </c>
    </row>
    <row r="37" spans="2:8" ht="39.950000000000003" customHeight="1" thickBot="1" x14ac:dyDescent="0.4">
      <c r="B37" s="112">
        <v>10</v>
      </c>
      <c r="C37" s="78"/>
      <c r="D37" s="78"/>
      <c r="E37" s="78"/>
      <c r="F37" s="83">
        <f t="shared" si="8"/>
        <v>96</v>
      </c>
      <c r="G37" s="84">
        <f t="shared" si="9"/>
        <v>-8</v>
      </c>
    </row>
    <row r="38" spans="2:8" ht="7.5" customHeight="1" x14ac:dyDescent="0.25"/>
    <row r="39" spans="2:8" ht="68.25" customHeight="1" x14ac:dyDescent="0.35">
      <c r="B39" s="135" t="s">
        <v>88</v>
      </c>
      <c r="C39" s="135"/>
      <c r="D39" s="135"/>
      <c r="E39" s="135"/>
      <c r="F39" s="135"/>
      <c r="G39" s="135"/>
      <c r="H39" s="110"/>
    </row>
    <row r="40" spans="2:8" ht="28.5" customHeight="1" x14ac:dyDescent="0.25">
      <c r="F40" t="s">
        <v>102</v>
      </c>
    </row>
  </sheetData>
  <sheetProtection algorithmName="SHA-512" hashValue="pCfOcaniiBbrx7u+ny8E/Al+e9JcPQe8WOaQvePJy/2zEWX2ygBmV9jvwxT/O383iVM1icWZe0cTUdZJUACddQ==" saltValue="bkxs0PHMQ/OsUEq/k/ufGw==" spinCount="100000" sheet="1" selectLockedCells="1"/>
  <mergeCells count="7">
    <mergeCell ref="B26:G26"/>
    <mergeCell ref="B39:G39"/>
    <mergeCell ref="B2:F2"/>
    <mergeCell ref="C3:E3"/>
    <mergeCell ref="C4:E4"/>
    <mergeCell ref="B5:F5"/>
    <mergeCell ref="B15:F15"/>
  </mergeCells>
  <dataValidations count="2">
    <dataValidation type="list" allowBlank="1" showInputMessage="1" showErrorMessage="1" sqref="B17:B23" xr:uid="{6D9CCFA0-818A-4B1B-9E71-8FF10A90C815}">
      <formula1>"Small BMPs &lt;= 500 sf, GI BMPs &gt; 500 sf"</formula1>
    </dataValidation>
    <dataValidation type="list" allowBlank="1" showInputMessage="1" showErrorMessage="1" sqref="B7:B13" xr:uid="{AE8FFD51-1958-47BB-AD50-334C8669ED23}">
      <formula1>"Single BMP, Linear BMP"</formula1>
    </dataValidation>
  </dataValidations>
  <pageMargins left="1" right="0.5" top="1" bottom="0.75" header="0.3" footer="0.3"/>
  <pageSetup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93BF5-3D6B-46F3-ADBA-8A8C664CD836}">
  <sheetPr codeName="Sheet5">
    <pageSetUpPr fitToPage="1"/>
  </sheetPr>
  <dimension ref="B1:H42"/>
  <sheetViews>
    <sheetView zoomScale="55" zoomScaleNormal="55" workbookViewId="0">
      <selection activeCell="C3" sqref="C3:D3"/>
    </sheetView>
  </sheetViews>
  <sheetFormatPr defaultRowHeight="15" x14ac:dyDescent="0.25"/>
  <cols>
    <col min="1" max="1" width="4.85546875" customWidth="1"/>
    <col min="2" max="2" width="24.28515625" customWidth="1"/>
    <col min="3" max="3" width="15.140625" customWidth="1"/>
    <col min="4" max="4" width="30.140625" customWidth="1"/>
    <col min="5" max="5" width="17.42578125" customWidth="1"/>
    <col min="6" max="6" width="26.7109375" customWidth="1"/>
    <col min="7" max="7" width="24.7109375" customWidth="1"/>
    <col min="8" max="8" width="4.28515625" customWidth="1"/>
    <col min="13" max="13" width="18.85546875" customWidth="1"/>
  </cols>
  <sheetData>
    <row r="1" spans="2:7" ht="20.100000000000001" customHeight="1" thickBot="1" x14ac:dyDescent="0.3">
      <c r="B1" s="130"/>
    </row>
    <row r="2" spans="2:7" ht="30" customHeight="1" thickBot="1" x14ac:dyDescent="0.4">
      <c r="B2" s="171" t="s">
        <v>23</v>
      </c>
      <c r="C2" s="172"/>
      <c r="D2" s="172"/>
      <c r="E2" s="172"/>
      <c r="F2" s="172"/>
      <c r="G2" s="173"/>
    </row>
    <row r="3" spans="2:7" ht="32.1" customHeight="1" x14ac:dyDescent="0.25">
      <c r="B3" s="20" t="s">
        <v>24</v>
      </c>
      <c r="C3" s="174"/>
      <c r="D3" s="175"/>
      <c r="E3" s="20" t="s">
        <v>25</v>
      </c>
      <c r="F3" s="174"/>
      <c r="G3" s="182"/>
    </row>
    <row r="4" spans="2:7" ht="32.1" customHeight="1" thickBot="1" x14ac:dyDescent="0.3">
      <c r="B4" s="21" t="s">
        <v>26</v>
      </c>
      <c r="C4" s="176"/>
      <c r="D4" s="177"/>
      <c r="E4" s="99" t="s">
        <v>86</v>
      </c>
      <c r="F4" s="183"/>
      <c r="G4" s="184"/>
    </row>
    <row r="5" spans="2:7" ht="6.95" customHeight="1" thickBot="1" x14ac:dyDescent="0.3">
      <c r="B5" s="22"/>
      <c r="C5" s="23"/>
      <c r="D5" s="23"/>
      <c r="E5" s="24"/>
      <c r="F5" s="25"/>
      <c r="G5" s="26"/>
    </row>
    <row r="6" spans="2:7" ht="27.95" customHeight="1" x14ac:dyDescent="0.25">
      <c r="B6" s="178" t="s">
        <v>27</v>
      </c>
      <c r="C6" s="179"/>
      <c r="D6" s="115"/>
      <c r="E6" s="180" t="s">
        <v>81</v>
      </c>
      <c r="F6" s="181"/>
      <c r="G6" s="116">
        <v>5</v>
      </c>
    </row>
    <row r="7" spans="2:7" ht="27.95" customHeight="1" thickBot="1" x14ac:dyDescent="0.3">
      <c r="B7" s="21" t="s">
        <v>28</v>
      </c>
      <c r="C7" s="167"/>
      <c r="D7" s="168"/>
      <c r="E7" s="169" t="s">
        <v>29</v>
      </c>
      <c r="F7" s="170"/>
      <c r="G7" s="117">
        <v>2</v>
      </c>
    </row>
    <row r="8" spans="2:7" ht="27.95" customHeight="1" thickBot="1" x14ac:dyDescent="0.3">
      <c r="B8" s="100"/>
      <c r="C8" s="25"/>
      <c r="D8" s="27"/>
      <c r="E8" s="154" t="s">
        <v>30</v>
      </c>
      <c r="F8" s="154"/>
      <c r="G8" s="118">
        <f>MAX((G6+8),(2*G7))</f>
        <v>13</v>
      </c>
    </row>
    <row r="9" spans="2:7" ht="22.5" customHeight="1" thickBot="1" x14ac:dyDescent="0.3">
      <c r="B9" s="67" t="s">
        <v>31</v>
      </c>
      <c r="C9" s="119"/>
      <c r="D9" s="28"/>
      <c r="E9" s="155" t="s">
        <v>82</v>
      </c>
      <c r="F9" s="156"/>
      <c r="G9" s="157"/>
    </row>
    <row r="10" spans="2:7" ht="27.95" customHeight="1" thickBot="1" x14ac:dyDescent="0.3">
      <c r="B10" s="161" t="s">
        <v>32</v>
      </c>
      <c r="C10" s="162"/>
      <c r="D10" s="29" t="s">
        <v>33</v>
      </c>
      <c r="E10" s="155"/>
      <c r="F10" s="156"/>
      <c r="G10" s="157"/>
    </row>
    <row r="11" spans="2:7" ht="26.25" customHeight="1" x14ac:dyDescent="0.25">
      <c r="B11" s="163" t="s">
        <v>34</v>
      </c>
      <c r="C11" s="164"/>
      <c r="D11" s="113">
        <v>100</v>
      </c>
      <c r="E11" s="155"/>
      <c r="F11" s="156"/>
      <c r="G11" s="157"/>
    </row>
    <row r="12" spans="2:7" ht="27.95" customHeight="1" x14ac:dyDescent="0.25">
      <c r="B12" s="165" t="s">
        <v>80</v>
      </c>
      <c r="C12" s="166"/>
      <c r="D12" s="102"/>
      <c r="E12" s="155"/>
      <c r="F12" s="156"/>
      <c r="G12" s="157"/>
    </row>
    <row r="13" spans="2:7" ht="50.1" customHeight="1" x14ac:dyDescent="0.25">
      <c r="B13" s="165" t="s">
        <v>35</v>
      </c>
      <c r="C13" s="166"/>
      <c r="D13" s="114">
        <f>D11-G8</f>
        <v>87</v>
      </c>
      <c r="E13" s="158"/>
      <c r="F13" s="159"/>
      <c r="G13" s="160"/>
    </row>
    <row r="14" spans="2:7" ht="6.95" customHeight="1" x14ac:dyDescent="0.25">
      <c r="B14" s="30"/>
      <c r="C14" s="31"/>
      <c r="D14" s="32"/>
      <c r="E14" s="33"/>
      <c r="F14" s="34"/>
      <c r="G14" s="35"/>
    </row>
    <row r="15" spans="2:7" ht="76.5" customHeight="1" x14ac:dyDescent="0.25">
      <c r="B15" s="36" t="s">
        <v>101</v>
      </c>
      <c r="C15" s="37" t="s">
        <v>89</v>
      </c>
      <c r="D15" s="38" t="s">
        <v>100</v>
      </c>
      <c r="E15" s="36" t="s">
        <v>98</v>
      </c>
      <c r="F15" s="37" t="s">
        <v>99</v>
      </c>
      <c r="G15" s="38" t="s">
        <v>11</v>
      </c>
    </row>
    <row r="16" spans="2:7" ht="45" customHeight="1" x14ac:dyDescent="0.25">
      <c r="B16" s="79"/>
      <c r="C16" s="80" t="s">
        <v>36</v>
      </c>
      <c r="D16" s="101" t="s">
        <v>37</v>
      </c>
      <c r="E16" s="120"/>
      <c r="F16" s="122"/>
      <c r="G16" s="124"/>
    </row>
    <row r="17" spans="2:8" ht="45" customHeight="1" x14ac:dyDescent="0.25">
      <c r="B17" s="79"/>
      <c r="C17" s="80" t="s">
        <v>36</v>
      </c>
      <c r="D17" s="101" t="s">
        <v>37</v>
      </c>
      <c r="E17" s="120"/>
      <c r="F17" s="122"/>
      <c r="G17" s="124"/>
    </row>
    <row r="18" spans="2:8" ht="45" customHeight="1" x14ac:dyDescent="0.25">
      <c r="B18" s="79"/>
      <c r="C18" s="80" t="s">
        <v>36</v>
      </c>
      <c r="D18" s="101" t="s">
        <v>37</v>
      </c>
      <c r="E18" s="120"/>
      <c r="F18" s="122"/>
      <c r="G18" s="124"/>
    </row>
    <row r="19" spans="2:8" ht="45" customHeight="1" x14ac:dyDescent="0.25">
      <c r="B19" s="79"/>
      <c r="C19" s="80" t="s">
        <v>36</v>
      </c>
      <c r="D19" s="101" t="s">
        <v>37</v>
      </c>
      <c r="E19" s="120"/>
      <c r="F19" s="122"/>
      <c r="G19" s="124"/>
    </row>
    <row r="20" spans="2:8" ht="45" customHeight="1" x14ac:dyDescent="0.25">
      <c r="B20" s="79"/>
      <c r="C20" s="80" t="s">
        <v>36</v>
      </c>
      <c r="D20" s="101" t="s">
        <v>37</v>
      </c>
      <c r="E20" s="120"/>
      <c r="F20" s="122"/>
      <c r="G20" s="124"/>
    </row>
    <row r="21" spans="2:8" ht="45" customHeight="1" x14ac:dyDescent="0.25">
      <c r="B21" s="79"/>
      <c r="C21" s="80" t="s">
        <v>36</v>
      </c>
      <c r="D21" s="101" t="s">
        <v>37</v>
      </c>
      <c r="E21" s="120"/>
      <c r="F21" s="122"/>
      <c r="G21" s="124"/>
    </row>
    <row r="22" spans="2:8" ht="45" customHeight="1" x14ac:dyDescent="0.25">
      <c r="B22" s="79"/>
      <c r="C22" s="80" t="s">
        <v>36</v>
      </c>
      <c r="D22" s="101" t="s">
        <v>37</v>
      </c>
      <c r="E22" s="120"/>
      <c r="F22" s="122"/>
      <c r="G22" s="124"/>
    </row>
    <row r="23" spans="2:8" ht="45" customHeight="1" x14ac:dyDescent="0.25">
      <c r="B23" s="79"/>
      <c r="C23" s="80" t="s">
        <v>36</v>
      </c>
      <c r="D23" s="101" t="s">
        <v>37</v>
      </c>
      <c r="E23" s="120"/>
      <c r="F23" s="122"/>
      <c r="G23" s="124"/>
    </row>
    <row r="24" spans="2:8" ht="45" customHeight="1" x14ac:dyDescent="0.25">
      <c r="B24" s="79"/>
      <c r="C24" s="80" t="s">
        <v>36</v>
      </c>
      <c r="D24" s="101" t="s">
        <v>37</v>
      </c>
      <c r="E24" s="120"/>
      <c r="F24" s="122"/>
      <c r="G24" s="124"/>
    </row>
    <row r="25" spans="2:8" ht="45" customHeight="1" x14ac:dyDescent="0.25">
      <c r="B25" s="79"/>
      <c r="C25" s="80" t="s">
        <v>36</v>
      </c>
      <c r="D25" s="101" t="s">
        <v>37</v>
      </c>
      <c r="E25" s="120"/>
      <c r="F25" s="122"/>
      <c r="G25" s="124"/>
    </row>
    <row r="26" spans="2:8" ht="45" customHeight="1" x14ac:dyDescent="0.25">
      <c r="B26" s="79"/>
      <c r="C26" s="80" t="s">
        <v>36</v>
      </c>
      <c r="D26" s="101" t="s">
        <v>37</v>
      </c>
      <c r="E26" s="120"/>
      <c r="F26" s="122"/>
      <c r="G26" s="124"/>
    </row>
    <row r="27" spans="2:8" ht="45" customHeight="1" x14ac:dyDescent="0.25">
      <c r="B27" s="79"/>
      <c r="C27" s="80" t="s">
        <v>36</v>
      </c>
      <c r="D27" s="101" t="s">
        <v>37</v>
      </c>
      <c r="E27" s="120"/>
      <c r="F27" s="122"/>
      <c r="G27" s="124"/>
    </row>
    <row r="28" spans="2:8" ht="45" customHeight="1" x14ac:dyDescent="0.25">
      <c r="B28" s="79"/>
      <c r="C28" s="80" t="s">
        <v>36</v>
      </c>
      <c r="D28" s="101" t="s">
        <v>37</v>
      </c>
      <c r="E28" s="120"/>
      <c r="F28" s="122"/>
      <c r="G28" s="124"/>
    </row>
    <row r="29" spans="2:8" ht="45" customHeight="1" x14ac:dyDescent="0.25">
      <c r="B29" s="79"/>
      <c r="C29" s="80" t="s">
        <v>36</v>
      </c>
      <c r="D29" s="101" t="s">
        <v>37</v>
      </c>
      <c r="E29" s="120"/>
      <c r="F29" s="122"/>
      <c r="G29" s="124"/>
    </row>
    <row r="30" spans="2:8" ht="45" customHeight="1" thickBot="1" x14ac:dyDescent="0.3">
      <c r="B30" s="81"/>
      <c r="C30" s="126" t="s">
        <v>36</v>
      </c>
      <c r="D30" s="128" t="s">
        <v>37</v>
      </c>
      <c r="E30" s="121"/>
      <c r="F30" s="123"/>
      <c r="G30" s="125"/>
    </row>
    <row r="31" spans="2:8" ht="20.100000000000001" customHeight="1" x14ac:dyDescent="0.25">
      <c r="C31" s="127"/>
      <c r="D31" s="127"/>
      <c r="F31" t="s">
        <v>102</v>
      </c>
      <c r="H31" s="39" t="s">
        <v>38</v>
      </c>
    </row>
    <row r="32" spans="2:8" ht="20.100000000000001" customHeight="1" x14ac:dyDescent="0.25">
      <c r="H32" s="39" t="s">
        <v>39</v>
      </c>
    </row>
    <row r="33" spans="8:8" ht="20.100000000000001" customHeight="1" x14ac:dyDescent="0.25">
      <c r="H33" s="39" t="s">
        <v>40</v>
      </c>
    </row>
    <row r="34" spans="8:8" ht="20.100000000000001" customHeight="1" x14ac:dyDescent="0.25">
      <c r="H34" s="39" t="s">
        <v>41</v>
      </c>
    </row>
    <row r="35" spans="8:8" ht="20.100000000000001" customHeight="1" x14ac:dyDescent="0.25">
      <c r="H35" s="39" t="s">
        <v>42</v>
      </c>
    </row>
    <row r="36" spans="8:8" ht="20.100000000000001" customHeight="1" x14ac:dyDescent="0.25">
      <c r="H36" s="39" t="s">
        <v>43</v>
      </c>
    </row>
    <row r="37" spans="8:8" ht="20.100000000000001" customHeight="1" x14ac:dyDescent="0.25">
      <c r="H37" s="39" t="s">
        <v>44</v>
      </c>
    </row>
    <row r="38" spans="8:8" ht="20.100000000000001" customHeight="1" x14ac:dyDescent="0.25">
      <c r="H38" s="39" t="s">
        <v>45</v>
      </c>
    </row>
    <row r="39" spans="8:8" ht="20.100000000000001" customHeight="1" x14ac:dyDescent="0.25">
      <c r="H39" s="39" t="s">
        <v>46</v>
      </c>
    </row>
    <row r="40" spans="8:8" ht="20.100000000000001" customHeight="1" x14ac:dyDescent="0.25">
      <c r="H40" s="39" t="s">
        <v>47</v>
      </c>
    </row>
    <row r="41" spans="8:8" ht="20.100000000000001" customHeight="1" x14ac:dyDescent="0.25">
      <c r="H41" s="39" t="s">
        <v>48</v>
      </c>
    </row>
    <row r="42" spans="8:8" ht="20.100000000000001" customHeight="1" x14ac:dyDescent="0.25">
      <c r="H42" s="39" t="s">
        <v>49</v>
      </c>
    </row>
  </sheetData>
  <sheetProtection algorithmName="SHA-512" hashValue="6dNHUhU9wK/ydUMMMARq17Wl0rnt5C+l0Y8MbfFBOgHYVMCA86Tm/81tuJ06gLk0yiAMSUiVlPTb7rBkOpM4jw==" saltValue="gU4rFrB7lbo5iJN/VUrZDw==" spinCount="100000" sheet="1" selectLockedCells="1"/>
  <protectedRanges>
    <protectedRange sqref="F3:G3 C3:C4 D6 C7 G6:G8 C9 D11:D13 B16:G30" name="Range1"/>
  </protectedRanges>
  <dataConsolidate/>
  <mergeCells count="15">
    <mergeCell ref="C7:D7"/>
    <mergeCell ref="E7:F7"/>
    <mergeCell ref="B2:G2"/>
    <mergeCell ref="C3:D3"/>
    <mergeCell ref="C4:D4"/>
    <mergeCell ref="B6:C6"/>
    <mergeCell ref="E6:F6"/>
    <mergeCell ref="F3:G3"/>
    <mergeCell ref="F4:G4"/>
    <mergeCell ref="E8:F8"/>
    <mergeCell ref="E9:G13"/>
    <mergeCell ref="B10:C10"/>
    <mergeCell ref="B11:C11"/>
    <mergeCell ref="B12:C12"/>
    <mergeCell ref="B13:C13"/>
  </mergeCells>
  <conditionalFormatting sqref="E16">
    <cfRule type="colorScale" priority="3">
      <colorScale>
        <cfvo type="min"/>
        <cfvo type="max"/>
        <color rgb="FFFF7128"/>
        <color rgb="FFFFEF9C"/>
      </colorScale>
    </cfRule>
    <cfRule type="dataBar" priority="4">
      <dataBar>
        <cfvo type="min"/>
        <cfvo type="max"/>
        <color rgb="FFFF555A"/>
      </dataBar>
      <extLst>
        <ext xmlns:x14="http://schemas.microsoft.com/office/spreadsheetml/2009/9/main" uri="{B025F937-C7B1-47D3-B67F-A62EFF666E3E}">
          <x14:id>{BCF9BE3A-3A60-4D14-A834-3CB73918A4FA}</x14:id>
        </ext>
      </extLst>
    </cfRule>
  </conditionalFormatting>
  <conditionalFormatting sqref="E17:E30">
    <cfRule type="colorScale" priority="1">
      <colorScale>
        <cfvo type="min"/>
        <cfvo type="max"/>
        <color rgb="FFFF7128"/>
        <color rgb="FFFFEF9C"/>
      </colorScale>
    </cfRule>
    <cfRule type="dataBar" priority="2">
      <dataBar>
        <cfvo type="min"/>
        <cfvo type="max"/>
        <color rgb="FFFF555A"/>
      </dataBar>
      <extLst>
        <ext xmlns:x14="http://schemas.microsoft.com/office/spreadsheetml/2009/9/main" uri="{B025F937-C7B1-47D3-B67F-A62EFF666E3E}">
          <x14:id>{B8A88B85-CB98-4258-9966-FFAC6C1F3E77}</x14:id>
        </ext>
      </extLst>
    </cfRule>
  </conditionalFormatting>
  <dataValidations count="2">
    <dataValidation type="list" allowBlank="1" showInputMessage="1" showErrorMessage="1" sqref="B16:B30" xr:uid="{F40C5270-7538-4E72-B287-03BDEFD68690}">
      <formula1>$H$31:$H$42</formula1>
    </dataValidation>
    <dataValidation showDropDown="1" showInputMessage="1" showErrorMessage="1" sqref="E15:G30" xr:uid="{8005937C-10C8-4F46-91C6-78AF86750D8F}"/>
  </dataValidations>
  <pageMargins left="1" right="0.5" top="1" bottom="0.75" header="0.3" footer="0.3"/>
  <pageSetup scale="60" orientation="portrait" r:id="rId1"/>
  <headerFooter scaleWithDoc="0" alignWithMargins="0"/>
  <extLst>
    <ext xmlns:x14="http://schemas.microsoft.com/office/spreadsheetml/2009/9/main" uri="{78C0D931-6437-407d-A8EE-F0AAD7539E65}">
      <x14:conditionalFormattings>
        <x14:conditionalFormatting xmlns:xm="http://schemas.microsoft.com/office/excel/2006/main">
          <x14:cfRule type="dataBar" id="{BCF9BE3A-3A60-4D14-A834-3CB73918A4FA}">
            <x14:dataBar minLength="0" maxLength="100" gradient="0">
              <x14:cfvo type="autoMin"/>
              <x14:cfvo type="autoMax"/>
              <x14:negativeFillColor rgb="FFFF0000"/>
              <x14:axisColor rgb="FF000000"/>
            </x14:dataBar>
          </x14:cfRule>
          <xm:sqref>E16</xm:sqref>
        </x14:conditionalFormatting>
        <x14:conditionalFormatting xmlns:xm="http://schemas.microsoft.com/office/excel/2006/main">
          <x14:cfRule type="dataBar" id="{B8A88B85-CB98-4258-9966-FFAC6C1F3E77}">
            <x14:dataBar minLength="0" maxLength="100" gradient="0">
              <x14:cfvo type="autoMin"/>
              <x14:cfvo type="autoMax"/>
              <x14:negativeFillColor rgb="FFFF0000"/>
              <x14:axisColor rgb="FF000000"/>
            </x14:dataBar>
          </x14:cfRule>
          <xm:sqref>E17:E30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1A8E8-1CFB-467B-890B-008FC625F624}">
  <sheetPr codeName="Sheet6">
    <pageSetUpPr fitToPage="1"/>
  </sheetPr>
  <dimension ref="B1:K38"/>
  <sheetViews>
    <sheetView zoomScale="55" zoomScaleNormal="55" zoomScaleSheetLayoutView="55" zoomScalePageLayoutView="70" workbookViewId="0">
      <selection activeCell="C3" sqref="C3:E3"/>
    </sheetView>
  </sheetViews>
  <sheetFormatPr defaultColWidth="8.85546875" defaultRowHeight="18.75" x14ac:dyDescent="0.3"/>
  <cols>
    <col min="1" max="1" width="4.7109375" style="40" customWidth="1"/>
    <col min="2" max="2" width="17.7109375" style="40" customWidth="1"/>
    <col min="3" max="3" width="14.28515625" style="40" customWidth="1"/>
    <col min="4" max="4" width="14.85546875" style="40" customWidth="1"/>
    <col min="5" max="5" width="16.42578125" style="40" customWidth="1"/>
    <col min="6" max="6" width="14.7109375" style="40" customWidth="1"/>
    <col min="7" max="7" width="12.5703125" style="40" customWidth="1"/>
    <col min="8" max="8" width="16.28515625" style="40" customWidth="1"/>
    <col min="9" max="9" width="16.7109375" style="40" customWidth="1"/>
    <col min="10" max="10" width="21.42578125" style="40" customWidth="1"/>
    <col min="11" max="11" width="4.28515625" style="41" customWidth="1"/>
    <col min="12" max="16384" width="8.85546875" style="40"/>
  </cols>
  <sheetData>
    <row r="1" spans="2:11" ht="19.5" thickBot="1" x14ac:dyDescent="0.35">
      <c r="C1" s="130"/>
    </row>
    <row r="2" spans="2:11" s="43" customFormat="1" ht="29.25" customHeight="1" thickBot="1" x14ac:dyDescent="0.4">
      <c r="B2" s="171" t="s">
        <v>90</v>
      </c>
      <c r="C2" s="172"/>
      <c r="D2" s="172"/>
      <c r="E2" s="172"/>
      <c r="F2" s="172"/>
      <c r="G2" s="172"/>
      <c r="H2" s="172"/>
      <c r="I2" s="172"/>
      <c r="J2" s="173"/>
      <c r="K2" s="42"/>
    </row>
    <row r="3" spans="2:11" ht="27.95" customHeight="1" x14ac:dyDescent="0.3">
      <c r="B3" s="44" t="s">
        <v>50</v>
      </c>
      <c r="C3" s="192"/>
      <c r="D3" s="192"/>
      <c r="E3" s="192"/>
      <c r="F3" s="45"/>
      <c r="G3" s="46" t="s">
        <v>51</v>
      </c>
      <c r="H3" s="193"/>
      <c r="I3" s="194"/>
      <c r="J3" s="47"/>
    </row>
    <row r="4" spans="2:11" ht="27.95" customHeight="1" x14ac:dyDescent="0.3">
      <c r="B4" s="44" t="s">
        <v>25</v>
      </c>
      <c r="C4" s="195"/>
      <c r="D4" s="195"/>
      <c r="E4" s="195"/>
      <c r="F4" s="45"/>
      <c r="G4" s="45"/>
      <c r="H4" s="45"/>
      <c r="I4" s="45"/>
      <c r="J4" s="47"/>
    </row>
    <row r="5" spans="2:11" ht="6" customHeight="1" thickBot="1" x14ac:dyDescent="0.35">
      <c r="B5" s="48"/>
      <c r="C5" s="45"/>
      <c r="D5" s="45"/>
      <c r="E5" s="45"/>
      <c r="F5" s="45"/>
      <c r="G5" s="45"/>
      <c r="H5" s="45"/>
      <c r="I5" s="45"/>
      <c r="J5" s="47"/>
    </row>
    <row r="6" spans="2:11" s="43" customFormat="1" ht="20.100000000000001" customHeight="1" thickBot="1" x14ac:dyDescent="0.4">
      <c r="B6" s="186" t="s">
        <v>52</v>
      </c>
      <c r="C6" s="187"/>
      <c r="D6" s="187"/>
      <c r="E6" s="187"/>
      <c r="F6" s="187"/>
      <c r="G6" s="187"/>
      <c r="H6" s="187"/>
      <c r="I6" s="187"/>
      <c r="J6" s="188"/>
      <c r="K6" s="42"/>
    </row>
    <row r="7" spans="2:11" ht="26.25" customHeight="1" x14ac:dyDescent="0.3">
      <c r="B7" s="49" t="s">
        <v>53</v>
      </c>
      <c r="C7" s="109"/>
      <c r="D7" s="45"/>
      <c r="E7" s="45"/>
      <c r="F7" s="45"/>
      <c r="G7" s="45"/>
      <c r="H7" s="45"/>
      <c r="I7" s="45"/>
      <c r="J7" s="47"/>
    </row>
    <row r="8" spans="2:11" s="53" customFormat="1" ht="87.75" customHeight="1" x14ac:dyDescent="0.3">
      <c r="B8" s="50" t="s">
        <v>54</v>
      </c>
      <c r="C8" s="103" t="s">
        <v>55</v>
      </c>
      <c r="D8" s="189" t="s">
        <v>56</v>
      </c>
      <c r="E8" s="189"/>
      <c r="F8" s="103">
        <v>6</v>
      </c>
      <c r="G8" s="190" t="s">
        <v>57</v>
      </c>
      <c r="H8" s="191"/>
      <c r="I8" s="51" t="s">
        <v>58</v>
      </c>
      <c r="J8" s="82"/>
      <c r="K8" s="52"/>
    </row>
    <row r="9" spans="2:11" ht="24.75" customHeight="1" x14ac:dyDescent="0.3">
      <c r="B9" s="48"/>
      <c r="C9" s="45"/>
      <c r="D9" s="45"/>
      <c r="E9" s="45"/>
      <c r="F9" s="45"/>
      <c r="G9" s="45"/>
      <c r="H9" s="45"/>
      <c r="I9" s="51" t="s">
        <v>59</v>
      </c>
      <c r="J9" s="104"/>
      <c r="K9" s="52"/>
    </row>
    <row r="10" spans="2:11" ht="6.95" customHeight="1" thickBot="1" x14ac:dyDescent="0.35">
      <c r="B10" s="48"/>
      <c r="C10" s="45"/>
      <c r="D10" s="45"/>
      <c r="E10" s="45"/>
      <c r="F10" s="45"/>
      <c r="G10" s="45"/>
      <c r="H10" s="45"/>
      <c r="I10" s="45"/>
      <c r="J10" s="47"/>
    </row>
    <row r="11" spans="2:11" ht="27.95" customHeight="1" thickBot="1" x14ac:dyDescent="0.4">
      <c r="B11" s="186" t="s">
        <v>60</v>
      </c>
      <c r="C11" s="187"/>
      <c r="D11" s="187"/>
      <c r="E11" s="187"/>
      <c r="F11" s="187"/>
      <c r="G11" s="187"/>
      <c r="H11" s="187"/>
      <c r="I11" s="187"/>
      <c r="J11" s="188"/>
      <c r="K11" s="54"/>
    </row>
    <row r="12" spans="2:11" ht="74.099999999999994" customHeight="1" x14ac:dyDescent="0.3">
      <c r="B12" s="55" t="s">
        <v>61</v>
      </c>
      <c r="C12" s="56" t="s">
        <v>62</v>
      </c>
      <c r="D12" s="56" t="s">
        <v>63</v>
      </c>
      <c r="E12" s="56" t="s">
        <v>64</v>
      </c>
      <c r="F12" s="56" t="s">
        <v>65</v>
      </c>
      <c r="G12" s="56" t="s">
        <v>66</v>
      </c>
      <c r="H12" s="56" t="s">
        <v>67</v>
      </c>
      <c r="I12" s="56" t="s">
        <v>68</v>
      </c>
      <c r="J12" s="57" t="s">
        <v>69</v>
      </c>
      <c r="K12" s="58"/>
    </row>
    <row r="13" spans="2:11" ht="24" customHeight="1" x14ac:dyDescent="0.3">
      <c r="B13" s="129">
        <v>1</v>
      </c>
      <c r="C13" s="103">
        <v>0</v>
      </c>
      <c r="D13" s="103">
        <v>25</v>
      </c>
      <c r="E13" s="105">
        <f>D13-C13</f>
        <v>25</v>
      </c>
      <c r="F13" s="106">
        <v>6</v>
      </c>
      <c r="G13" s="106">
        <v>0</v>
      </c>
      <c r="H13" s="106">
        <v>6</v>
      </c>
      <c r="I13" s="107">
        <f>IF((E13&lt;&gt;0),E13/H13,"")</f>
        <v>4.166666666666667</v>
      </c>
      <c r="J13" s="108">
        <f>IF(AND($F$8="", $J$8=""), "Dimension", IF(I13&lt;&gt;"",IF($C$8="Round",(60*(PI()*($F$8/2)^2)*1/(PI()*($F$8/2)^2+2*PI()*($F$8/2)*(6/2))*(1/I13)),IF($C$8="Sq/Rect",(60*(J$8*J$9)*1/(J$8*J$9+2*(J$8+J$9)*(6/2))*(1/I13)),"Select test hole type")),""))</f>
        <v>4.8</v>
      </c>
      <c r="K13" s="59"/>
    </row>
    <row r="14" spans="2:11" ht="24" customHeight="1" x14ac:dyDescent="0.3">
      <c r="B14" s="129">
        <v>2</v>
      </c>
      <c r="C14" s="103">
        <v>0</v>
      </c>
      <c r="D14" s="103">
        <v>24</v>
      </c>
      <c r="E14" s="105">
        <f t="shared" ref="E14:E17" si="0">D14-C14</f>
        <v>24</v>
      </c>
      <c r="F14" s="106">
        <v>6</v>
      </c>
      <c r="G14" s="106">
        <v>0</v>
      </c>
      <c r="H14" s="106">
        <v>6</v>
      </c>
      <c r="I14" s="107">
        <f t="shared" ref="I14:I17" si="1">IF((E14&lt;&gt;0),E14/H14,"")</f>
        <v>4</v>
      </c>
      <c r="J14" s="108">
        <f>IF(AND($F$8="", $J$8=""), "Dimension", IF(I14&lt;&gt;"",IF($C$8="Round",(60*(PI()*($F$8/2)^2)*1/(PI()*($F$8/2)^2+2*PI()*($F$8/2)*(6/2))*(1/I14)),IF($C$8="Sq/Rect",(60*(J$8*J$9)*1/(J$8*J$9+2*(J$8+J$9)*(6/2))*(1/I14)),"Select test hole type")),""))</f>
        <v>5</v>
      </c>
      <c r="K14" s="59"/>
    </row>
    <row r="15" spans="2:11" ht="24" customHeight="1" x14ac:dyDescent="0.3">
      <c r="B15" s="129">
        <v>3</v>
      </c>
      <c r="C15" s="103"/>
      <c r="D15" s="103"/>
      <c r="E15" s="105">
        <f t="shared" si="0"/>
        <v>0</v>
      </c>
      <c r="F15" s="106">
        <v>6</v>
      </c>
      <c r="G15" s="106">
        <v>0</v>
      </c>
      <c r="H15" s="106">
        <v>6</v>
      </c>
      <c r="I15" s="107" t="str">
        <f t="shared" si="1"/>
        <v/>
      </c>
      <c r="J15" s="108" t="str">
        <f>IF(AND($F$8="", $J$8=""), "Dimension", IF(I15&lt;&gt;"",IF($C$8="Round",(60*(PI()*($F$8/2)^2)*1/(PI()*($F$8/2)^2+2*PI()*($F$8/2)*(6/2))*(1/I15)),IF($C$8="Sq/Rect",(60*(J$8*J$9)*1/(J$8*J$9+2*(J$8+J$9)*(6/2))*(1/I15)),"Select test hole type")),""))</f>
        <v/>
      </c>
      <c r="K15" s="59"/>
    </row>
    <row r="16" spans="2:11" ht="24" customHeight="1" x14ac:dyDescent="0.3">
      <c r="B16" s="129">
        <v>4</v>
      </c>
      <c r="C16" s="103"/>
      <c r="D16" s="103"/>
      <c r="E16" s="105">
        <f t="shared" si="0"/>
        <v>0</v>
      </c>
      <c r="F16" s="106">
        <v>6</v>
      </c>
      <c r="G16" s="106">
        <v>0</v>
      </c>
      <c r="H16" s="106">
        <v>6</v>
      </c>
      <c r="I16" s="107" t="str">
        <f t="shared" si="1"/>
        <v/>
      </c>
      <c r="J16" s="108" t="str">
        <f>IF(AND($F$8="", $J$8=""), "Dimension", IF(I16&lt;&gt;"",IF($C$8="Round",(60*(PI()*($F$8/2)^2)*1/(PI()*($F$8/2)^2+2*PI()*($F$8/2)*(6/2))*(1/I16)),IF($C$8="Sq/Rect",(60*(J$8*J$9)*1/(J$8*J$9+2*(J$8+J$9)*(6/2))*(1/I16)),"Select test hole type")),""))</f>
        <v/>
      </c>
      <c r="K16" s="59"/>
    </row>
    <row r="17" spans="2:11" ht="24" customHeight="1" x14ac:dyDescent="0.3">
      <c r="B17" s="129">
        <v>5</v>
      </c>
      <c r="C17" s="103"/>
      <c r="D17" s="103"/>
      <c r="E17" s="105">
        <f t="shared" si="0"/>
        <v>0</v>
      </c>
      <c r="F17" s="106">
        <v>6</v>
      </c>
      <c r="G17" s="106">
        <v>0</v>
      </c>
      <c r="H17" s="106">
        <v>6</v>
      </c>
      <c r="I17" s="107" t="str">
        <f t="shared" si="1"/>
        <v/>
      </c>
      <c r="J17" s="108" t="str">
        <f>IF(AND($F$8="", $J$8=""), "Dimension", IF(I17&lt;&gt;"",IF($C$8="Round",(60*(PI()*($F$8/2)^2)*1/(PI()*($F$8/2)^2+2*PI()*($F$8/2)*(6/2))*(1/I17)),IF($C$8="Sq/Rect",(60*(J$8*J$9)*1/(J$8*J$9+2*(J$8+J$9)*(6/2))*(1/I17)),"Select test hole type")),""))</f>
        <v/>
      </c>
      <c r="K17" s="59"/>
    </row>
    <row r="18" spans="2:11" ht="6.95" customHeight="1" x14ac:dyDescent="0.3">
      <c r="B18" s="48"/>
      <c r="C18" s="45"/>
      <c r="D18" s="45"/>
      <c r="E18" s="45"/>
      <c r="F18" s="45"/>
      <c r="G18" s="45"/>
      <c r="H18" s="45"/>
      <c r="I18" s="45"/>
      <c r="J18" s="47"/>
    </row>
    <row r="19" spans="2:11" ht="24" customHeight="1" x14ac:dyDescent="0.3">
      <c r="B19" s="48"/>
      <c r="C19" s="45"/>
      <c r="D19" s="45"/>
      <c r="E19" s="45"/>
      <c r="F19" s="45"/>
      <c r="G19" s="45"/>
      <c r="H19" s="185" t="s">
        <v>70</v>
      </c>
      <c r="I19" s="185"/>
      <c r="J19" s="71">
        <f>IF(J13&lt;&gt;"",SUM(J13:J17)/(5-COUNTBLANK(J13:J17)),"")</f>
        <v>4.9000000000000004</v>
      </c>
      <c r="K19" s="60"/>
    </row>
    <row r="20" spans="2:11" ht="9" customHeight="1" thickBot="1" x14ac:dyDescent="0.35">
      <c r="B20" s="61"/>
      <c r="C20" s="62"/>
      <c r="D20" s="62"/>
      <c r="E20" s="62"/>
      <c r="F20" s="62"/>
      <c r="G20" s="62"/>
      <c r="H20" s="62"/>
      <c r="I20" s="62"/>
      <c r="J20" s="63"/>
    </row>
    <row r="21" spans="2:11" ht="6.95" customHeight="1" x14ac:dyDescent="0.3">
      <c r="B21" s="64"/>
      <c r="C21" s="65"/>
      <c r="D21" s="65"/>
      <c r="E21" s="65"/>
      <c r="F21" s="65"/>
      <c r="G21" s="65"/>
      <c r="H21" s="65"/>
      <c r="I21" s="65"/>
      <c r="J21" s="66"/>
    </row>
    <row r="22" spans="2:11" ht="6.95" customHeight="1" thickBot="1" x14ac:dyDescent="0.35">
      <c r="B22" s="64"/>
      <c r="C22" s="65"/>
      <c r="D22" s="65"/>
      <c r="E22" s="65"/>
      <c r="F22" s="65"/>
      <c r="G22" s="65"/>
      <c r="H22" s="65"/>
      <c r="I22" s="65"/>
      <c r="J22" s="66"/>
    </row>
    <row r="23" spans="2:11" ht="24" customHeight="1" thickBot="1" x14ac:dyDescent="0.4">
      <c r="B23" s="186" t="s">
        <v>52</v>
      </c>
      <c r="C23" s="187"/>
      <c r="D23" s="187"/>
      <c r="E23" s="187"/>
      <c r="F23" s="187"/>
      <c r="G23" s="187"/>
      <c r="H23" s="187"/>
      <c r="I23" s="187"/>
      <c r="J23" s="188"/>
      <c r="K23" s="42"/>
    </row>
    <row r="24" spans="2:11" ht="20.100000000000001" customHeight="1" x14ac:dyDescent="0.3">
      <c r="B24" s="49" t="s">
        <v>53</v>
      </c>
      <c r="C24" s="109"/>
      <c r="D24" s="45"/>
      <c r="E24" s="45"/>
      <c r="F24" s="45"/>
      <c r="G24" s="45"/>
      <c r="H24" s="45"/>
      <c r="I24" s="45"/>
      <c r="J24" s="47"/>
    </row>
    <row r="25" spans="2:11" ht="54.95" customHeight="1" x14ac:dyDescent="0.3">
      <c r="B25" s="50" t="s">
        <v>54</v>
      </c>
      <c r="C25" s="103" t="s">
        <v>71</v>
      </c>
      <c r="D25" s="189" t="s">
        <v>72</v>
      </c>
      <c r="E25" s="189"/>
      <c r="F25" s="103"/>
      <c r="G25" s="190" t="s">
        <v>73</v>
      </c>
      <c r="H25" s="191"/>
      <c r="I25" s="51" t="s">
        <v>58</v>
      </c>
      <c r="J25" s="104">
        <v>10</v>
      </c>
      <c r="K25" s="52"/>
    </row>
    <row r="26" spans="2:11" ht="19.5" customHeight="1" x14ac:dyDescent="0.3">
      <c r="B26" s="48"/>
      <c r="C26" s="45"/>
      <c r="D26" s="45"/>
      <c r="E26" s="45"/>
      <c r="F26" s="45"/>
      <c r="G26" s="45"/>
      <c r="H26" s="45"/>
      <c r="I26" s="51" t="s">
        <v>59</v>
      </c>
      <c r="J26" s="104">
        <v>10</v>
      </c>
      <c r="K26" s="52"/>
    </row>
    <row r="27" spans="2:11" ht="6.95" customHeight="1" thickBot="1" x14ac:dyDescent="0.35">
      <c r="B27" s="48"/>
      <c r="C27" s="45"/>
      <c r="D27" s="45"/>
      <c r="E27" s="45"/>
      <c r="F27" s="45"/>
      <c r="G27" s="45"/>
      <c r="H27" s="45"/>
      <c r="I27" s="45"/>
      <c r="J27" s="47"/>
    </row>
    <row r="28" spans="2:11" ht="24" customHeight="1" thickBot="1" x14ac:dyDescent="0.4">
      <c r="B28" s="186" t="s">
        <v>60</v>
      </c>
      <c r="C28" s="187"/>
      <c r="D28" s="187"/>
      <c r="E28" s="187"/>
      <c r="F28" s="187"/>
      <c r="G28" s="187"/>
      <c r="H28" s="187"/>
      <c r="I28" s="187"/>
      <c r="J28" s="188"/>
      <c r="K28" s="54"/>
    </row>
    <row r="29" spans="2:11" ht="77.25" customHeight="1" x14ac:dyDescent="0.3">
      <c r="B29" s="55" t="s">
        <v>61</v>
      </c>
      <c r="C29" s="56" t="s">
        <v>62</v>
      </c>
      <c r="D29" s="56" t="s">
        <v>63</v>
      </c>
      <c r="E29" s="56" t="s">
        <v>64</v>
      </c>
      <c r="F29" s="56" t="s">
        <v>65</v>
      </c>
      <c r="G29" s="56" t="s">
        <v>66</v>
      </c>
      <c r="H29" s="56" t="s">
        <v>67</v>
      </c>
      <c r="I29" s="56" t="s">
        <v>68</v>
      </c>
      <c r="J29" s="57" t="s">
        <v>69</v>
      </c>
      <c r="K29" s="58"/>
    </row>
    <row r="30" spans="2:11" ht="24" customHeight="1" x14ac:dyDescent="0.3">
      <c r="B30" s="129">
        <v>1</v>
      </c>
      <c r="C30" s="103">
        <v>0</v>
      </c>
      <c r="D30" s="103">
        <v>16</v>
      </c>
      <c r="E30" s="105">
        <f>D30-C30</f>
        <v>16</v>
      </c>
      <c r="F30" s="106">
        <v>6</v>
      </c>
      <c r="G30" s="106">
        <v>0</v>
      </c>
      <c r="H30" s="106">
        <v>6</v>
      </c>
      <c r="I30" s="107">
        <f>IF((E30&lt;&gt;0),E30/H30,"")</f>
        <v>2.6666666666666665</v>
      </c>
      <c r="J30" s="108">
        <f>IF(AND($F$25="", $J$25=""), "Dimension", IF(I30&lt;&gt;"",IF($C$25="Round",(60*(PI()*($F$25/2)^2)*1/(PI()*($F$25/2)^2+2*PI()*($F$25/2)*(6/2))*(1/I30)),IF($C$25="Sq/Rect",(60*(J$25*J$26)*1/(J$25*J$26+2*(J$25+J$26)*(6/2))*(1/I30)),"Select test hole type")),""))</f>
        <v>10.227272727272727</v>
      </c>
      <c r="K30" s="59"/>
    </row>
    <row r="31" spans="2:11" ht="24" customHeight="1" x14ac:dyDescent="0.3">
      <c r="B31" s="129">
        <v>2</v>
      </c>
      <c r="C31" s="103"/>
      <c r="D31" s="103"/>
      <c r="E31" s="105">
        <f t="shared" ref="E31:E34" si="2">D31-C31</f>
        <v>0</v>
      </c>
      <c r="F31" s="106">
        <v>6</v>
      </c>
      <c r="G31" s="106">
        <v>0</v>
      </c>
      <c r="H31" s="106">
        <v>6</v>
      </c>
      <c r="I31" s="107" t="str">
        <f t="shared" ref="I31:I34" si="3">IF((E31&lt;&gt;0),E31/H31,"")</f>
        <v/>
      </c>
      <c r="J31" s="108" t="str">
        <f>IF(AND($F$25="", $J$25=""), "Dimension", IF(I31&lt;&gt;"",IF($C$25="Round",(60*(PI()*($F$25/2)^2)*1/(PI()*($F$25/2)^2+2*PI()*($F$25/2)*(6/2))*(1/I31)),IF($C$25="Sq/Rect",(60*(J$25*J$26)*1/(J$25*J$26+2*(J$25+J$26)*(6/2))*(1/I31)),"Select test hole type")),""))</f>
        <v/>
      </c>
      <c r="K31" s="59"/>
    </row>
    <row r="32" spans="2:11" ht="24" customHeight="1" x14ac:dyDescent="0.3">
      <c r="B32" s="129">
        <v>3</v>
      </c>
      <c r="C32" s="103"/>
      <c r="D32" s="103"/>
      <c r="E32" s="105">
        <f t="shared" si="2"/>
        <v>0</v>
      </c>
      <c r="F32" s="106">
        <v>6</v>
      </c>
      <c r="G32" s="106">
        <v>0</v>
      </c>
      <c r="H32" s="106">
        <v>6</v>
      </c>
      <c r="I32" s="107" t="str">
        <f t="shared" si="3"/>
        <v/>
      </c>
      <c r="J32" s="108" t="str">
        <f>IF(AND($F$25="", $J$25=""), "Dimension", IF(I32&lt;&gt;"",IF($C$25="Round",(60*(PI()*($F$25/2)^2)*1/(PI()*($F$25/2)^2+2*PI()*($F$25/2)*(6/2))*(1/I32)),IF($C$25="Sq/Rect",(60*(J$25*J$26)*1/(J$25*J$26+2*(J$25+J$26)*(6/2))*(1/I32)),"Select test hole type")),""))</f>
        <v/>
      </c>
      <c r="K32" s="59"/>
    </row>
    <row r="33" spans="2:11" ht="24" customHeight="1" x14ac:dyDescent="0.3">
      <c r="B33" s="129">
        <v>4</v>
      </c>
      <c r="C33" s="103"/>
      <c r="D33" s="103"/>
      <c r="E33" s="105">
        <f t="shared" si="2"/>
        <v>0</v>
      </c>
      <c r="F33" s="106">
        <v>6</v>
      </c>
      <c r="G33" s="106">
        <v>0</v>
      </c>
      <c r="H33" s="106">
        <v>6</v>
      </c>
      <c r="I33" s="107" t="str">
        <f t="shared" si="3"/>
        <v/>
      </c>
      <c r="J33" s="108" t="str">
        <f>IF(AND($F$25="", $J$25=""), "Dimension", IF(I33&lt;&gt;"",IF($C$25="Round",(60*(PI()*($F$25/2)^2)*1/(PI()*($F$25/2)^2+2*PI()*($F$25/2)*(6/2))*(1/I33)),IF($C$25="Sq/Rect",(60*(J$25*J$26)*1/(J$25*J$26+2*(J$25+J$26)*(6/2))*(1/I33)),"Select test hole type")),""))</f>
        <v/>
      </c>
      <c r="K33" s="59"/>
    </row>
    <row r="34" spans="2:11" ht="24" customHeight="1" x14ac:dyDescent="0.3">
      <c r="B34" s="129">
        <v>5</v>
      </c>
      <c r="C34" s="103"/>
      <c r="D34" s="103"/>
      <c r="E34" s="105">
        <f t="shared" si="2"/>
        <v>0</v>
      </c>
      <c r="F34" s="106">
        <v>6</v>
      </c>
      <c r="G34" s="106">
        <v>0</v>
      </c>
      <c r="H34" s="106">
        <v>6</v>
      </c>
      <c r="I34" s="107" t="str">
        <f t="shared" si="3"/>
        <v/>
      </c>
      <c r="J34" s="108" t="str">
        <f>IF(AND($F$25="", $J$25=""), "Dimension", IF(I34&lt;&gt;"",IF($C$25="Round",(60*(PI()*($F$25/2)^2)*1/(PI()*($F$25/2)^2+2*PI()*($F$25/2)*(6/2))*(1/I34)),IF($C$25="Sq/Rect",(60*(J$25*J$26)*1/(J$25*J$26+2*(J$25+J$26)*(6/2))*(1/I34)),"Select test hole type")),""))</f>
        <v/>
      </c>
      <c r="K34" s="59"/>
    </row>
    <row r="35" spans="2:11" ht="6.95" customHeight="1" x14ac:dyDescent="0.3">
      <c r="B35" s="48"/>
      <c r="C35" s="45"/>
      <c r="D35" s="45"/>
      <c r="E35" s="45"/>
      <c r="F35" s="45"/>
      <c r="G35" s="45"/>
      <c r="H35" s="45"/>
      <c r="I35" s="45"/>
      <c r="J35" s="47"/>
    </row>
    <row r="36" spans="2:11" ht="24" customHeight="1" x14ac:dyDescent="0.3">
      <c r="B36" s="48"/>
      <c r="C36" s="45"/>
      <c r="D36" s="45"/>
      <c r="E36" s="45"/>
      <c r="F36" s="45"/>
      <c r="G36" s="45"/>
      <c r="H36" s="185" t="s">
        <v>70</v>
      </c>
      <c r="I36" s="185"/>
      <c r="J36" s="108">
        <f>IF(J30&lt;&gt;"",SUM(J30:J34)/(5-COUNTBLANK(J30:J34)),"")</f>
        <v>10.227272727272727</v>
      </c>
      <c r="K36" s="60"/>
    </row>
    <row r="37" spans="2:11" ht="6.95" customHeight="1" thickBot="1" x14ac:dyDescent="0.35">
      <c r="B37" s="61"/>
      <c r="C37" s="62"/>
      <c r="D37" s="62"/>
      <c r="E37" s="62"/>
      <c r="F37" s="62"/>
      <c r="G37" s="62"/>
      <c r="H37" s="62"/>
      <c r="I37" s="62"/>
      <c r="J37" s="63"/>
    </row>
    <row r="38" spans="2:11" x14ac:dyDescent="0.3">
      <c r="H38" s="132" t="s">
        <v>102</v>
      </c>
    </row>
  </sheetData>
  <sheetProtection algorithmName="SHA-512" hashValue="4YJbNIGWQuvrRsq9AxuJZPDfwN6OfdtnFCkKqdWst8vLJu0nevN3wqBxigeNwERcp4iwlsG1zO/SkD3FIafNnQ==" saltValue="gYAaZxJ98m9/k0T8cVIhbw==" spinCount="100000" sheet="1" selectLockedCells="1"/>
  <protectedRanges>
    <protectedRange algorithmName="SHA-512" hashValue="TfY5kYpuaNSi143klElB357f/ZDVfWLbK2pdMCnEHOfC1lWNr+E1vuhti23lx+p5mSt9XzA3u5GF+fzwXdherg==" saltValue="LiJLXYzihot8hFbUDqiPow==" spinCount="100000" sqref="C8 F8 J8:K9 C13:D17 C25 F25 J25:K26 C30:D34 F13:G17 F30:G34" name="Range1"/>
  </protectedRanges>
  <mergeCells count="14">
    <mergeCell ref="D8:E8"/>
    <mergeCell ref="G8:H8"/>
    <mergeCell ref="B2:J2"/>
    <mergeCell ref="C3:E3"/>
    <mergeCell ref="H3:I3"/>
    <mergeCell ref="C4:E4"/>
    <mergeCell ref="B6:J6"/>
    <mergeCell ref="H36:I36"/>
    <mergeCell ref="B11:J11"/>
    <mergeCell ref="H19:I19"/>
    <mergeCell ref="B23:J23"/>
    <mergeCell ref="D25:E25"/>
    <mergeCell ref="G25:H25"/>
    <mergeCell ref="B28:J28"/>
  </mergeCells>
  <dataValidations count="1">
    <dataValidation type="list" allowBlank="1" showInputMessage="1" showErrorMessage="1" sqref="C8 C25" xr:uid="{8CBA7840-0160-4860-A8D7-583428410324}">
      <formula1>"Chose one, Round, Sq/Rect"</formula1>
    </dataValidation>
  </dataValidations>
  <pageMargins left="1" right="0.5" top="1" bottom="0.75" header="0.3" footer="0.3"/>
  <pageSetup scale="58"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56754C80DB0E42AFD28E6D2F00C9F8" ma:contentTypeVersion="16" ma:contentTypeDescription="Create a new document." ma:contentTypeScope="" ma:versionID="b3ca219545d81393fec4155c6cbc294e">
  <xsd:schema xmlns:xsd="http://www.w3.org/2001/XMLSchema" xmlns:xs="http://www.w3.org/2001/XMLSchema" xmlns:p="http://schemas.microsoft.com/office/2006/metadata/properties" xmlns:ns3="5fc2c4dc-e240-403f-bafc-ccfdc66f7669" xmlns:ns4="90f0a014-b5a8-42b6-97fd-2eda6097c3a7" targetNamespace="http://schemas.microsoft.com/office/2006/metadata/properties" ma:root="true" ma:fieldsID="f2c8b42d1974d35f0498fbac30c0c438" ns3:_="" ns4:_="">
    <xsd:import namespace="5fc2c4dc-e240-403f-bafc-ccfdc66f7669"/>
    <xsd:import namespace="90f0a014-b5a8-42b6-97fd-2eda6097c3a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c2c4dc-e240-403f-bafc-ccfdc66f76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f0a014-b5a8-42b6-97fd-2eda6097c3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fc2c4dc-e240-403f-bafc-ccfdc66f7669" xsi:nil="true"/>
  </documentManagement>
</p:properties>
</file>

<file path=customXml/itemProps1.xml><?xml version="1.0" encoding="utf-8"?>
<ds:datastoreItem xmlns:ds="http://schemas.openxmlformats.org/officeDocument/2006/customXml" ds:itemID="{203D52E4-7F19-45C1-94AF-33D9F55485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c2c4dc-e240-403f-bafc-ccfdc66f7669"/>
    <ds:schemaRef ds:uri="90f0a014-b5a8-42b6-97fd-2eda6097c3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CDB696-4FAE-4F42-9151-F76DCB55DD6E}">
  <ds:schemaRefs>
    <ds:schemaRef ds:uri="http://schemas.microsoft.com/sharepoint/v3/contenttype/forms"/>
  </ds:schemaRefs>
</ds:datastoreItem>
</file>

<file path=customXml/itemProps3.xml><?xml version="1.0" encoding="utf-8"?>
<ds:datastoreItem xmlns:ds="http://schemas.openxmlformats.org/officeDocument/2006/customXml" ds:itemID="{5256463B-BB92-49F2-AE39-13923ECE5575}">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5fc2c4dc-e240-403f-bafc-ccfdc66f7669"/>
    <ds:schemaRef ds:uri="http://schemas.openxmlformats.org/package/2006/metadata/core-properties"/>
    <ds:schemaRef ds:uri="90f0a014-b5a8-42b6-97fd-2eda6097c3a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HSG Soil Testing</vt:lpstr>
      <vt:lpstr>Soil Explorations for SW BMPs</vt:lpstr>
      <vt:lpstr>Soil Profile Report</vt:lpstr>
      <vt:lpstr>Percolation Test</vt:lpstr>
      <vt:lpstr>'HSG Soil Testing'!Print_Area</vt:lpstr>
      <vt:lpstr>'Percolation Test'!Print_Area</vt:lpstr>
      <vt:lpstr>'Soil Explorations for SW BMPs'!Print_Area</vt:lpstr>
      <vt:lpstr>'Soil Profile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 Chang I.</dc:creator>
  <cp:keywords/>
  <dc:description/>
  <cp:lastModifiedBy>Wu, Chang I. [DEP]</cp:lastModifiedBy>
  <cp:revision/>
  <cp:lastPrinted>2024-03-20T13:23:47Z</cp:lastPrinted>
  <dcterms:created xsi:type="dcterms:W3CDTF">2022-09-01T12:26:22Z</dcterms:created>
  <dcterms:modified xsi:type="dcterms:W3CDTF">2024-03-20T13:28:54Z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0x0101002156754C80DB0E42AFD28E6D2F00C9F8</vt:lpwstr>
  </property>
</Properties>
</file>