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Appendices\"/>
    </mc:Choice>
  </mc:AlternateContent>
  <xr:revisionPtr revIDLastSave="0" documentId="13_ncr:1_{D16849A5-0805-44DD-913F-C1F1681C4B83}" xr6:coauthVersionLast="47" xr6:coauthVersionMax="47" xr10:uidLastSave="{00000000-0000-0000-0000-000000000000}"/>
  <bookViews>
    <workbookView xWindow="-120" yWindow="-120" windowWidth="29040" windowHeight="15840" tabRatio="735" activeTab="1" xr2:uid="{C7F19F5B-2912-48E2-997D-CC4AE7CC869E}"/>
  </bookViews>
  <sheets>
    <sheet name="TITLE" sheetId="9" r:id="rId1"/>
    <sheet name="2023 NEI RAIL NAA CTY TPY TPD" sheetId="36" r:id="rId2"/>
    <sheet name="2023 NEI RAIL CTY TPY TPD" sheetId="35" r:id="rId3"/>
    <sheet name=" 2023 NEI RAIL SCC TPY TPD" sheetId="34" r:id="rId4"/>
    <sheet name="2023 NEI RAIL CTY SCC TPY TPD " sheetId="23" r:id="rId5"/>
    <sheet name="CTL GRWTH OVERVIEW" sheetId="13" r:id="rId6"/>
    <sheet name="NOx CF" sheetId="19" r:id="rId7"/>
    <sheet name="PM CF" sheetId="20" r:id="rId8"/>
    <sheet name="HC CF" sheetId="21" r:id="rId9"/>
  </sheets>
  <externalReferences>
    <externalReference r:id="rId10"/>
  </externalReferences>
  <calcPr calcId="191029"/>
  <pivotCaches>
    <pivotCache cacheId="170" r:id="rId11"/>
    <pivotCache cacheId="17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" i="36" l="1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E22" i="13"/>
  <c r="E21" i="13"/>
  <c r="E20" i="13"/>
  <c r="Q33" i="36"/>
  <c r="P33" i="36"/>
  <c r="O33" i="36"/>
  <c r="N33" i="36"/>
  <c r="M33" i="36"/>
  <c r="L33" i="36"/>
  <c r="K33" i="36"/>
  <c r="Q21" i="36"/>
  <c r="P21" i="36"/>
  <c r="O21" i="36"/>
  <c r="N21" i="36"/>
  <c r="M21" i="36"/>
  <c r="L21" i="36"/>
  <c r="K21" i="36"/>
  <c r="AS33" i="36"/>
  <c r="AR33" i="36"/>
  <c r="AQ33" i="36"/>
  <c r="AP33" i="36"/>
  <c r="AO33" i="36"/>
  <c r="AN33" i="36"/>
  <c r="AM33" i="36"/>
  <c r="AL33" i="36"/>
  <c r="AK33" i="36"/>
  <c r="AJ33" i="36"/>
  <c r="AI33" i="36"/>
  <c r="AH33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J33" i="36"/>
  <c r="I33" i="36"/>
  <c r="H33" i="36"/>
  <c r="G33" i="36"/>
  <c r="F33" i="36"/>
  <c r="E33" i="36"/>
  <c r="D33" i="36"/>
  <c r="AS21" i="36"/>
  <c r="AR21" i="36"/>
  <c r="AQ21" i="36"/>
  <c r="AP21" i="36"/>
  <c r="AO21" i="36"/>
  <c r="AN21" i="36"/>
  <c r="AM21" i="36"/>
  <c r="AL21" i="36"/>
  <c r="AK21" i="36"/>
  <c r="AJ21" i="36"/>
  <c r="AI21" i="36"/>
  <c r="AH21" i="36"/>
  <c r="AG21" i="36"/>
  <c r="AF21" i="36"/>
  <c r="AE21" i="36"/>
  <c r="AD21" i="36"/>
  <c r="AC21" i="36"/>
  <c r="AB21" i="36"/>
  <c r="AA21" i="36"/>
  <c r="Z21" i="36"/>
  <c r="Y21" i="36"/>
  <c r="X21" i="36"/>
  <c r="W21" i="36"/>
  <c r="V21" i="36"/>
  <c r="U21" i="36"/>
  <c r="T21" i="36"/>
  <c r="S21" i="36"/>
  <c r="R21" i="36"/>
  <c r="J21" i="36"/>
  <c r="I21" i="36"/>
  <c r="H21" i="36"/>
  <c r="G21" i="36"/>
  <c r="F21" i="36"/>
  <c r="E21" i="36"/>
  <c r="D21" i="36"/>
  <c r="P65" i="23"/>
  <c r="O65" i="23"/>
  <c r="N65" i="23"/>
  <c r="M65" i="23"/>
  <c r="L65" i="23"/>
  <c r="K65" i="23"/>
  <c r="J65" i="23"/>
  <c r="D22" i="13"/>
  <c r="D21" i="13"/>
  <c r="D20" i="13"/>
  <c r="Q34" i="36" l="1"/>
  <c r="L34" i="36"/>
  <c r="M34" i="36"/>
  <c r="N34" i="36"/>
  <c r="O34" i="36"/>
  <c r="P34" i="36"/>
  <c r="K34" i="36"/>
  <c r="D34" i="36"/>
  <c r="S34" i="36"/>
  <c r="AA34" i="36"/>
  <c r="AI34" i="36"/>
  <c r="AQ34" i="36"/>
  <c r="T34" i="36"/>
  <c r="AB34" i="36"/>
  <c r="AR34" i="36"/>
  <c r="F34" i="36"/>
  <c r="U34" i="36"/>
  <c r="AC34" i="36"/>
  <c r="AK34" i="36"/>
  <c r="E34" i="36"/>
  <c r="AJ34" i="36"/>
  <c r="AS34" i="36"/>
  <c r="I34" i="36"/>
  <c r="X34" i="36"/>
  <c r="AF34" i="36"/>
  <c r="AN34" i="36"/>
  <c r="J34" i="36"/>
  <c r="Y34" i="36"/>
  <c r="AG34" i="36"/>
  <c r="AO34" i="36"/>
  <c r="R34" i="36"/>
  <c r="Z34" i="36"/>
  <c r="AH34" i="36"/>
  <c r="AP34" i="36"/>
  <c r="G34" i="36"/>
  <c r="V34" i="36"/>
  <c r="AD34" i="36"/>
  <c r="AL34" i="36"/>
  <c r="H34" i="36"/>
  <c r="W34" i="36"/>
  <c r="AE34" i="36"/>
  <c r="AM34" i="36"/>
  <c r="AA63" i="23"/>
  <c r="Z63" i="23"/>
  <c r="Y63" i="23"/>
  <c r="AF63" i="23" s="1"/>
  <c r="X63" i="23"/>
  <c r="AE63" i="23" s="1"/>
  <c r="W63" i="23"/>
  <c r="V63" i="23"/>
  <c r="U63" i="23"/>
  <c r="AA62" i="23"/>
  <c r="AH62" i="23" s="1"/>
  <c r="Z62" i="23"/>
  <c r="Y62" i="23"/>
  <c r="X62" i="23"/>
  <c r="W62" i="23"/>
  <c r="AD62" i="23" s="1"/>
  <c r="V62" i="23"/>
  <c r="U62" i="23"/>
  <c r="AA60" i="23"/>
  <c r="AH60" i="23" s="1"/>
  <c r="Z60" i="23"/>
  <c r="Y60" i="23"/>
  <c r="AF60" i="23" s="1"/>
  <c r="X60" i="23"/>
  <c r="W60" i="23"/>
  <c r="AD60" i="23" s="1"/>
  <c r="V60" i="23"/>
  <c r="U60" i="23"/>
  <c r="AA59" i="23"/>
  <c r="Z59" i="23"/>
  <c r="Y59" i="23"/>
  <c r="X59" i="23"/>
  <c r="W59" i="23"/>
  <c r="V59" i="23"/>
  <c r="U59" i="23"/>
  <c r="AA58" i="23"/>
  <c r="Z58" i="23"/>
  <c r="Y58" i="23"/>
  <c r="X58" i="23"/>
  <c r="AE58" i="23" s="1"/>
  <c r="W58" i="23"/>
  <c r="V58" i="23"/>
  <c r="U58" i="23"/>
  <c r="AA57" i="23"/>
  <c r="AH57" i="23" s="1"/>
  <c r="Z57" i="23"/>
  <c r="AG57" i="23" s="1"/>
  <c r="Y57" i="23"/>
  <c r="X57" i="23"/>
  <c r="W57" i="23"/>
  <c r="V57" i="23"/>
  <c r="U57" i="23"/>
  <c r="AA55" i="23"/>
  <c r="Z55" i="23"/>
  <c r="Y55" i="23"/>
  <c r="AF55" i="23" s="1"/>
  <c r="X55" i="23"/>
  <c r="AE55" i="23" s="1"/>
  <c r="W55" i="23"/>
  <c r="AD55" i="23" s="1"/>
  <c r="V55" i="23"/>
  <c r="U55" i="23"/>
  <c r="AA54" i="23"/>
  <c r="Z54" i="23"/>
  <c r="Y54" i="23"/>
  <c r="AF54" i="23" s="1"/>
  <c r="X54" i="23"/>
  <c r="W54" i="23"/>
  <c r="V54" i="23"/>
  <c r="U54" i="23"/>
  <c r="AA53" i="23"/>
  <c r="Z53" i="23"/>
  <c r="Y53" i="23"/>
  <c r="X53" i="23"/>
  <c r="W53" i="23"/>
  <c r="V53" i="23"/>
  <c r="U53" i="23"/>
  <c r="AA52" i="23"/>
  <c r="Z52" i="23"/>
  <c r="Y52" i="23"/>
  <c r="X52" i="23"/>
  <c r="W52" i="23"/>
  <c r="AD52" i="23" s="1"/>
  <c r="V52" i="23"/>
  <c r="U52" i="23"/>
  <c r="AA50" i="23"/>
  <c r="Z50" i="23"/>
  <c r="Y50" i="23"/>
  <c r="X50" i="23"/>
  <c r="W50" i="23"/>
  <c r="V50" i="23"/>
  <c r="U50" i="23"/>
  <c r="AA48" i="23"/>
  <c r="Z48" i="23"/>
  <c r="AG48" i="23" s="1"/>
  <c r="Y48" i="23"/>
  <c r="X48" i="23"/>
  <c r="W48" i="23"/>
  <c r="V48" i="23"/>
  <c r="U48" i="23"/>
  <c r="AA46" i="23"/>
  <c r="AH46" i="23" s="1"/>
  <c r="Z46" i="23"/>
  <c r="Y46" i="23"/>
  <c r="AF46" i="23" s="1"/>
  <c r="X46" i="23"/>
  <c r="AE46" i="23" s="1"/>
  <c r="W46" i="23"/>
  <c r="V46" i="23"/>
  <c r="U46" i="23"/>
  <c r="AA45" i="23"/>
  <c r="Z45" i="23"/>
  <c r="Y45" i="23"/>
  <c r="X45" i="23"/>
  <c r="W45" i="23"/>
  <c r="V45" i="23"/>
  <c r="U45" i="23"/>
  <c r="AA43" i="23"/>
  <c r="Z43" i="23"/>
  <c r="AG43" i="23" s="1"/>
  <c r="Y43" i="23"/>
  <c r="X43" i="23"/>
  <c r="AE43" i="23" s="1"/>
  <c r="W43" i="23"/>
  <c r="V43" i="23"/>
  <c r="U43" i="23"/>
  <c r="AB43" i="23" s="1"/>
  <c r="AA41" i="23"/>
  <c r="AH41" i="23" s="1"/>
  <c r="Z41" i="23"/>
  <c r="Y41" i="23"/>
  <c r="X41" i="23"/>
  <c r="W41" i="23"/>
  <c r="V41" i="23"/>
  <c r="U41" i="23"/>
  <c r="AA40" i="23"/>
  <c r="Z40" i="23"/>
  <c r="AG40" i="23" s="1"/>
  <c r="Y40" i="23"/>
  <c r="AF40" i="23" s="1"/>
  <c r="X40" i="23"/>
  <c r="W40" i="23"/>
  <c r="V40" i="23"/>
  <c r="U40" i="23"/>
  <c r="AB40" i="23" s="1"/>
  <c r="AA39" i="23"/>
  <c r="Z39" i="23"/>
  <c r="Y39" i="23"/>
  <c r="AF39" i="23" s="1"/>
  <c r="X39" i="23"/>
  <c r="W39" i="23"/>
  <c r="V39" i="23"/>
  <c r="U39" i="23"/>
  <c r="AA37" i="23"/>
  <c r="Z37" i="23"/>
  <c r="Y37" i="23"/>
  <c r="X37" i="23"/>
  <c r="AE37" i="23" s="1"/>
  <c r="W37" i="23"/>
  <c r="V37" i="23"/>
  <c r="AC37" i="23" s="1"/>
  <c r="U37" i="23"/>
  <c r="AB37" i="23" s="1"/>
  <c r="AA36" i="23"/>
  <c r="AH36" i="23" s="1"/>
  <c r="Z36" i="23"/>
  <c r="AG36" i="23" s="1"/>
  <c r="Y36" i="23"/>
  <c r="X36" i="23"/>
  <c r="W36" i="23"/>
  <c r="V36" i="23"/>
  <c r="U36" i="23"/>
  <c r="AA34" i="23"/>
  <c r="Z34" i="23"/>
  <c r="Y34" i="23"/>
  <c r="X34" i="23"/>
  <c r="W34" i="23"/>
  <c r="V34" i="23"/>
  <c r="U34" i="23"/>
  <c r="AA33" i="23"/>
  <c r="AH33" i="23" s="1"/>
  <c r="Z33" i="23"/>
  <c r="AG33" i="23" s="1"/>
  <c r="Y33" i="23"/>
  <c r="X33" i="23"/>
  <c r="W33" i="23"/>
  <c r="V33" i="23"/>
  <c r="AC33" i="23" s="1"/>
  <c r="U33" i="23"/>
  <c r="AA31" i="23"/>
  <c r="Z31" i="23"/>
  <c r="AG31" i="23" s="1"/>
  <c r="Y31" i="23"/>
  <c r="X31" i="23"/>
  <c r="W31" i="23"/>
  <c r="V31" i="23"/>
  <c r="U31" i="23"/>
  <c r="AA30" i="23"/>
  <c r="AH30" i="23" s="1"/>
  <c r="Z30" i="23"/>
  <c r="Y30" i="23"/>
  <c r="AF30" i="23" s="1"/>
  <c r="X30" i="23"/>
  <c r="AE30" i="23" s="1"/>
  <c r="W30" i="23"/>
  <c r="AD30" i="23" s="1"/>
  <c r="V30" i="23"/>
  <c r="U30" i="23"/>
  <c r="AA29" i="23"/>
  <c r="Z29" i="23"/>
  <c r="AG29" i="23" s="1"/>
  <c r="Y29" i="23"/>
  <c r="X29" i="23"/>
  <c r="W29" i="23"/>
  <c r="V29" i="23"/>
  <c r="U29" i="23"/>
  <c r="AA28" i="23"/>
  <c r="AH28" i="23" s="1"/>
  <c r="Z28" i="23"/>
  <c r="Y28" i="23"/>
  <c r="AF28" i="23" s="1"/>
  <c r="X28" i="23"/>
  <c r="W28" i="23"/>
  <c r="V28" i="23"/>
  <c r="AC28" i="23" s="1"/>
  <c r="U28" i="23"/>
  <c r="AA27" i="23"/>
  <c r="Z27" i="23"/>
  <c r="Y27" i="23"/>
  <c r="X27" i="23"/>
  <c r="W27" i="23"/>
  <c r="V27" i="23"/>
  <c r="AC27" i="23" s="1"/>
  <c r="U27" i="23"/>
  <c r="AB27" i="23" s="1"/>
  <c r="AA25" i="23"/>
  <c r="Z25" i="23"/>
  <c r="Y25" i="23"/>
  <c r="X25" i="23"/>
  <c r="W25" i="23"/>
  <c r="V25" i="23"/>
  <c r="AC25" i="23" s="1"/>
  <c r="U25" i="23"/>
  <c r="AA24" i="23"/>
  <c r="AH24" i="23" s="1"/>
  <c r="Z24" i="23"/>
  <c r="AG24" i="23" s="1"/>
  <c r="Y24" i="23"/>
  <c r="X24" i="23"/>
  <c r="W24" i="23"/>
  <c r="V24" i="23"/>
  <c r="U24" i="23"/>
  <c r="AB24" i="23" s="1"/>
  <c r="AA23" i="23"/>
  <c r="Z23" i="23"/>
  <c r="Y23" i="23"/>
  <c r="X23" i="23"/>
  <c r="W23" i="23"/>
  <c r="AD23" i="23" s="1"/>
  <c r="V23" i="23"/>
  <c r="AC23" i="23" s="1"/>
  <c r="U23" i="23"/>
  <c r="AA22" i="23"/>
  <c r="AH22" i="23" s="1"/>
  <c r="Z22" i="23"/>
  <c r="Y22" i="23"/>
  <c r="X22" i="23"/>
  <c r="AE22" i="23" s="1"/>
  <c r="W22" i="23"/>
  <c r="V22" i="23"/>
  <c r="U22" i="23"/>
  <c r="AA21" i="23"/>
  <c r="Z21" i="23"/>
  <c r="Y21" i="23"/>
  <c r="X21" i="23"/>
  <c r="W21" i="23"/>
  <c r="V21" i="23"/>
  <c r="AC21" i="23" s="1"/>
  <c r="U21" i="23"/>
  <c r="AA20" i="23"/>
  <c r="Z20" i="23"/>
  <c r="Y20" i="23"/>
  <c r="AF20" i="23" s="1"/>
  <c r="X20" i="23"/>
  <c r="W20" i="23"/>
  <c r="V20" i="23"/>
  <c r="U20" i="23"/>
  <c r="AA18" i="23"/>
  <c r="Z18" i="23"/>
  <c r="Y18" i="23"/>
  <c r="AF18" i="23" s="1"/>
  <c r="X18" i="23"/>
  <c r="W18" i="23"/>
  <c r="V18" i="23"/>
  <c r="U18" i="23"/>
  <c r="AA17" i="23"/>
  <c r="Z17" i="23"/>
  <c r="Y17" i="23"/>
  <c r="X17" i="23"/>
  <c r="W17" i="23"/>
  <c r="V17" i="23"/>
  <c r="U17" i="23"/>
  <c r="AA16" i="23"/>
  <c r="Z16" i="23"/>
  <c r="AG16" i="23" s="1"/>
  <c r="Y16" i="23"/>
  <c r="AF16" i="23" s="1"/>
  <c r="X16" i="23"/>
  <c r="W16" i="23"/>
  <c r="V16" i="23"/>
  <c r="U16" i="23"/>
  <c r="AA15" i="23"/>
  <c r="Z15" i="23"/>
  <c r="Y15" i="23"/>
  <c r="X15" i="23"/>
  <c r="W15" i="23"/>
  <c r="V15" i="23"/>
  <c r="U15" i="23"/>
  <c r="AA13" i="23"/>
  <c r="Z13" i="23"/>
  <c r="AG13" i="23" s="1"/>
  <c r="Y13" i="23"/>
  <c r="X13" i="23"/>
  <c r="AE13" i="23" s="1"/>
  <c r="W13" i="23"/>
  <c r="V13" i="23"/>
  <c r="U13" i="23"/>
  <c r="AA12" i="23"/>
  <c r="Z12" i="23"/>
  <c r="Y12" i="23"/>
  <c r="X12" i="23"/>
  <c r="W12" i="23"/>
  <c r="V12" i="23"/>
  <c r="AC12" i="23" s="1"/>
  <c r="U12" i="23"/>
  <c r="AA11" i="23"/>
  <c r="Z11" i="23"/>
  <c r="Y11" i="23"/>
  <c r="X11" i="23"/>
  <c r="W11" i="23"/>
  <c r="V11" i="23"/>
  <c r="U11" i="23"/>
  <c r="AA10" i="23"/>
  <c r="Z10" i="23"/>
  <c r="Y10" i="23"/>
  <c r="AF10" i="23" s="1"/>
  <c r="X10" i="23"/>
  <c r="AE10" i="23" s="1"/>
  <c r="W10" i="23"/>
  <c r="V10" i="23"/>
  <c r="U10" i="23"/>
  <c r="AA9" i="23"/>
  <c r="AH9" i="23" s="1"/>
  <c r="Z9" i="23"/>
  <c r="Y9" i="23"/>
  <c r="X9" i="23"/>
  <c r="W9" i="23"/>
  <c r="V9" i="23"/>
  <c r="U9" i="23"/>
  <c r="AM63" i="23"/>
  <c r="AT63" i="23" s="1"/>
  <c r="AO62" i="23"/>
  <c r="AV62" i="23" s="1"/>
  <c r="AK62" i="23"/>
  <c r="AR62" i="23" s="1"/>
  <c r="AN60" i="23"/>
  <c r="AU60" i="23" s="1"/>
  <c r="AK60" i="23"/>
  <c r="AR60" i="23" s="1"/>
  <c r="AI58" i="23"/>
  <c r="AP58" i="23" s="1"/>
  <c r="AM54" i="23"/>
  <c r="AT54" i="23" s="1"/>
  <c r="AK52" i="23"/>
  <c r="AR52" i="23" s="1"/>
  <c r="AI43" i="23"/>
  <c r="AP43" i="23" s="1"/>
  <c r="AO41" i="23"/>
  <c r="AV41" i="23" s="1"/>
  <c r="AO33" i="23"/>
  <c r="AV33" i="23" s="1"/>
  <c r="AJ33" i="23"/>
  <c r="AQ33" i="23" s="1"/>
  <c r="AO30" i="23"/>
  <c r="AV30" i="23" s="1"/>
  <c r="AN29" i="23"/>
  <c r="AU29" i="23" s="1"/>
  <c r="AJ27" i="23"/>
  <c r="AQ27" i="23" s="1"/>
  <c r="AI27" i="23"/>
  <c r="AP27" i="23" s="1"/>
  <c r="AI24" i="23"/>
  <c r="AP24" i="23" s="1"/>
  <c r="AO22" i="23"/>
  <c r="AV22" i="23" s="1"/>
  <c r="AM18" i="23"/>
  <c r="AT18" i="23" s="1"/>
  <c r="AJ11" i="23"/>
  <c r="AM10" i="23"/>
  <c r="AT10" i="23" s="1"/>
  <c r="AL10" i="23"/>
  <c r="AS10" i="23" s="1"/>
  <c r="AA8" i="23"/>
  <c r="AH8" i="23" s="1"/>
  <c r="Z8" i="23"/>
  <c r="AG8" i="23" s="1"/>
  <c r="Y8" i="23"/>
  <c r="AF8" i="23" s="1"/>
  <c r="X8" i="23"/>
  <c r="AE8" i="23" s="1"/>
  <c r="W8" i="23"/>
  <c r="AD8" i="23" s="1"/>
  <c r="V8" i="23"/>
  <c r="AC8" i="23" s="1"/>
  <c r="U8" i="23"/>
  <c r="AB8" i="23" s="1"/>
  <c r="Q14" i="23"/>
  <c r="Q19" i="23"/>
  <c r="Y19" i="23" s="1"/>
  <c r="AF19" i="23" s="1"/>
  <c r="Q26" i="23"/>
  <c r="Z26" i="23" s="1"/>
  <c r="Q32" i="23"/>
  <c r="V32" i="23" s="1"/>
  <c r="Q35" i="23"/>
  <c r="Z35" i="23" s="1"/>
  <c r="Q38" i="23"/>
  <c r="Y38" i="23" s="1"/>
  <c r="Q42" i="23"/>
  <c r="Q44" i="23"/>
  <c r="W44" i="23" s="1"/>
  <c r="Q47" i="23"/>
  <c r="V47" i="23" s="1"/>
  <c r="Q49" i="23"/>
  <c r="X49" i="23" s="1"/>
  <c r="AE49" i="23" s="1"/>
  <c r="Q51" i="23"/>
  <c r="AA51" i="23" s="1"/>
  <c r="AH51" i="23" s="1"/>
  <c r="Q56" i="23"/>
  <c r="Y56" i="23" s="1"/>
  <c r="Q61" i="23"/>
  <c r="AA61" i="23" s="1"/>
  <c r="Q64" i="23"/>
  <c r="AA64" i="23" s="1"/>
  <c r="D15" i="13"/>
  <c r="BH19" i="23" l="1"/>
  <c r="AL37" i="23"/>
  <c r="AS37" i="23" s="1"/>
  <c r="BF30" i="23"/>
  <c r="AO9" i="23"/>
  <c r="AV9" i="23" s="1"/>
  <c r="BJ9" i="23" s="1"/>
  <c r="AM39" i="23"/>
  <c r="AT39" i="23" s="1"/>
  <c r="AL58" i="23"/>
  <c r="AS58" i="23" s="1"/>
  <c r="BD27" i="23"/>
  <c r="BH55" i="23"/>
  <c r="AI40" i="23"/>
  <c r="AP40" i="23" s="1"/>
  <c r="BD40" i="23" s="1"/>
  <c r="BG10" i="23"/>
  <c r="BE27" i="23"/>
  <c r="BJ33" i="23"/>
  <c r="BF52" i="23"/>
  <c r="BH54" i="23"/>
  <c r="BF62" i="23"/>
  <c r="AM28" i="23"/>
  <c r="AT28" i="23" s="1"/>
  <c r="AN40" i="23"/>
  <c r="AU40" i="23" s="1"/>
  <c r="AM60" i="23"/>
  <c r="AT60" i="23" s="1"/>
  <c r="BH60" i="23" s="1"/>
  <c r="BH10" i="23"/>
  <c r="BJ22" i="23"/>
  <c r="BD24" i="23"/>
  <c r="BF60" i="23"/>
  <c r="BH63" i="23"/>
  <c r="BH18" i="23"/>
  <c r="BH28" i="23"/>
  <c r="BI29" i="23"/>
  <c r="BJ30" i="23"/>
  <c r="BG37" i="23"/>
  <c r="BH39" i="23"/>
  <c r="BI40" i="23"/>
  <c r="BJ41" i="23"/>
  <c r="BF8" i="23"/>
  <c r="BE33" i="23"/>
  <c r="BD43" i="23"/>
  <c r="AQ11" i="23"/>
  <c r="BG58" i="23"/>
  <c r="BJ62" i="23"/>
  <c r="AZ37" i="23"/>
  <c r="AK23" i="23"/>
  <c r="AC11" i="23"/>
  <c r="E23" i="36"/>
  <c r="AI20" i="23"/>
  <c r="AP20" i="23" s="1"/>
  <c r="AB20" i="23"/>
  <c r="AM24" i="23"/>
  <c r="AT24" i="23" s="1"/>
  <c r="AF24" i="23"/>
  <c r="AJ30" i="23"/>
  <c r="AQ30" i="23" s="1"/>
  <c r="AC30" i="23"/>
  <c r="BE30" i="23" s="1"/>
  <c r="AO37" i="23"/>
  <c r="AV37" i="23" s="1"/>
  <c r="AH37" i="23"/>
  <c r="BJ37" i="23" s="1"/>
  <c r="AJ54" i="23"/>
  <c r="AC54" i="23"/>
  <c r="AN59" i="23"/>
  <c r="AU59" i="23" s="1"/>
  <c r="AG59" i="23"/>
  <c r="AL13" i="23"/>
  <c r="AS13" i="23" s="1"/>
  <c r="BG13" i="23" s="1"/>
  <c r="AL12" i="23"/>
  <c r="AS12" i="23" s="1"/>
  <c r="AE12" i="23"/>
  <c r="AJ20" i="23"/>
  <c r="AQ20" i="23" s="1"/>
  <c r="AC20" i="23"/>
  <c r="BE20" i="23" s="1"/>
  <c r="AI28" i="23"/>
  <c r="AP28" i="23" s="1"/>
  <c r="AB28" i="23"/>
  <c r="AM33" i="23"/>
  <c r="AT33" i="23" s="1"/>
  <c r="AF33" i="23"/>
  <c r="AJ40" i="23"/>
  <c r="AQ40" i="23" s="1"/>
  <c r="AC40" i="23"/>
  <c r="AO48" i="23"/>
  <c r="AV48" i="23" s="1"/>
  <c r="AH48" i="23"/>
  <c r="BJ48" i="23" s="1"/>
  <c r="AM57" i="23"/>
  <c r="AT57" i="23" s="1"/>
  <c r="AF57" i="23"/>
  <c r="AJ63" i="23"/>
  <c r="AQ63" i="23" s="1"/>
  <c r="AC63" i="23"/>
  <c r="AM56" i="23"/>
  <c r="AT56" i="23" s="1"/>
  <c r="AF56" i="23"/>
  <c r="AK55" i="23"/>
  <c r="AL11" i="23"/>
  <c r="AE11" i="23"/>
  <c r="AJ18" i="23"/>
  <c r="AQ18" i="23" s="1"/>
  <c r="AC18" i="23"/>
  <c r="AK40" i="23"/>
  <c r="AR40" i="23" s="1"/>
  <c r="AD40" i="23"/>
  <c r="BF40" i="23" s="1"/>
  <c r="AL54" i="23"/>
  <c r="AS54" i="23" s="1"/>
  <c r="AE54" i="23"/>
  <c r="BG54" i="23" s="1"/>
  <c r="AO58" i="23"/>
  <c r="AV58" i="23" s="1"/>
  <c r="AH58" i="23"/>
  <c r="BJ58" i="23" s="1"/>
  <c r="AO46" i="23"/>
  <c r="AV46" i="23" s="1"/>
  <c r="BJ46" i="23" s="1"/>
  <c r="AN9" i="23"/>
  <c r="AU9" i="23" s="1"/>
  <c r="AG9" i="23"/>
  <c r="AO10" i="23"/>
  <c r="AV10" i="23" s="1"/>
  <c r="AH10" i="23"/>
  <c r="AI12" i="23"/>
  <c r="AP12" i="23" s="1"/>
  <c r="AB12" i="23"/>
  <c r="BD12" i="23" s="1"/>
  <c r="AJ13" i="23"/>
  <c r="AQ13" i="23" s="1"/>
  <c r="AC13" i="23"/>
  <c r="AK15" i="23"/>
  <c r="AR15" i="23" s="1"/>
  <c r="AD15" i="23"/>
  <c r="AL16" i="23"/>
  <c r="AS16" i="23" s="1"/>
  <c r="AE16" i="23"/>
  <c r="AN18" i="23"/>
  <c r="AU18" i="23" s="1"/>
  <c r="AG18" i="23"/>
  <c r="BI18" i="23" s="1"/>
  <c r="AO20" i="23"/>
  <c r="AV20" i="23" s="1"/>
  <c r="AH20" i="23"/>
  <c r="AI22" i="23"/>
  <c r="AP22" i="23" s="1"/>
  <c r="AB22" i="23"/>
  <c r="AK24" i="23"/>
  <c r="AR24" i="23" s="1"/>
  <c r="AD24" i="23"/>
  <c r="AL25" i="23"/>
  <c r="AS25" i="23" s="1"/>
  <c r="AE25" i="23"/>
  <c r="BG25" i="23" s="1"/>
  <c r="AM27" i="23"/>
  <c r="AT27" i="23" s="1"/>
  <c r="AF27" i="23"/>
  <c r="AN28" i="23"/>
  <c r="AU28" i="23" s="1"/>
  <c r="AG28" i="23"/>
  <c r="AO29" i="23"/>
  <c r="AV29" i="23" s="1"/>
  <c r="AH29" i="23"/>
  <c r="AI31" i="23"/>
  <c r="AP31" i="23" s="1"/>
  <c r="AB31" i="23"/>
  <c r="BD31" i="23" s="1"/>
  <c r="AK34" i="23"/>
  <c r="AR34" i="23" s="1"/>
  <c r="AD34" i="23"/>
  <c r="AL36" i="23"/>
  <c r="AS36" i="23" s="1"/>
  <c r="AE36" i="23"/>
  <c r="AM37" i="23"/>
  <c r="AT37" i="23" s="1"/>
  <c r="AF37" i="23"/>
  <c r="BB39" i="23"/>
  <c r="AG39" i="23"/>
  <c r="BI39" i="23" s="1"/>
  <c r="AO40" i="23"/>
  <c r="AV40" i="23" s="1"/>
  <c r="AH40" i="23"/>
  <c r="AJ45" i="23"/>
  <c r="AQ45" i="23" s="1"/>
  <c r="AC45" i="23"/>
  <c r="AK46" i="23"/>
  <c r="AR46" i="23" s="1"/>
  <c r="AD46" i="23"/>
  <c r="AL48" i="23"/>
  <c r="AS48" i="23" s="1"/>
  <c r="AE48" i="23"/>
  <c r="BG48" i="23" s="1"/>
  <c r="AM50" i="23"/>
  <c r="AT50" i="23" s="1"/>
  <c r="AF50" i="23"/>
  <c r="AN52" i="23"/>
  <c r="AU52" i="23" s="1"/>
  <c r="AG52" i="23"/>
  <c r="AO53" i="23"/>
  <c r="AV53" i="23" s="1"/>
  <c r="AH53" i="23"/>
  <c r="AI55" i="23"/>
  <c r="AP55" i="23" s="1"/>
  <c r="AB55" i="23"/>
  <c r="BD55" i="23" s="1"/>
  <c r="AJ57" i="23"/>
  <c r="AQ57" i="23" s="1"/>
  <c r="AC57" i="23"/>
  <c r="AK58" i="23"/>
  <c r="AR58" i="23" s="1"/>
  <c r="AD58" i="23"/>
  <c r="AL59" i="23"/>
  <c r="AS59" i="23" s="1"/>
  <c r="AE59" i="23"/>
  <c r="AN62" i="23"/>
  <c r="AU62" i="23" s="1"/>
  <c r="AG62" i="23"/>
  <c r="BI62" i="23" s="1"/>
  <c r="AO63" i="23"/>
  <c r="AV63" i="23" s="1"/>
  <c r="AH63" i="23"/>
  <c r="AN31" i="23"/>
  <c r="AU31" i="23" s="1"/>
  <c r="BI31" i="23" s="1"/>
  <c r="AN39" i="23"/>
  <c r="AU39" i="23" s="1"/>
  <c r="AN48" i="23"/>
  <c r="AU48" i="23" s="1"/>
  <c r="BI48" i="23" s="1"/>
  <c r="AI11" i="23"/>
  <c r="AB11" i="23"/>
  <c r="AK13" i="23"/>
  <c r="AR13" i="23" s="1"/>
  <c r="AD13" i="23"/>
  <c r="BF13" i="23" s="1"/>
  <c r="AL15" i="23"/>
  <c r="AS15" i="23" s="1"/>
  <c r="AE15" i="23"/>
  <c r="AN17" i="23"/>
  <c r="AU17" i="23" s="1"/>
  <c r="AG17" i="23"/>
  <c r="BI17" i="23" s="1"/>
  <c r="AO18" i="23"/>
  <c r="AV18" i="23" s="1"/>
  <c r="AH18" i="23"/>
  <c r="BJ18" i="23" s="1"/>
  <c r="AI21" i="23"/>
  <c r="AP21" i="23" s="1"/>
  <c r="AB21" i="23"/>
  <c r="BD21" i="23" s="1"/>
  <c r="AJ22" i="23"/>
  <c r="AQ22" i="23" s="1"/>
  <c r="AC22" i="23"/>
  <c r="AL24" i="23"/>
  <c r="AS24" i="23" s="1"/>
  <c r="AE24" i="23"/>
  <c r="BG24" i="23" s="1"/>
  <c r="AM25" i="23"/>
  <c r="AT25" i="23" s="1"/>
  <c r="AF25" i="23"/>
  <c r="BH25" i="23" s="1"/>
  <c r="AN27" i="23"/>
  <c r="AG27" i="23"/>
  <c r="AI30" i="23"/>
  <c r="AP30" i="23" s="1"/>
  <c r="AB30" i="23"/>
  <c r="AJ31" i="23"/>
  <c r="AQ31" i="23" s="1"/>
  <c r="AC31" i="23"/>
  <c r="BE31" i="23" s="1"/>
  <c r="AK33" i="23"/>
  <c r="AR33" i="23" s="1"/>
  <c r="AD33" i="23"/>
  <c r="BF33" i="23" s="1"/>
  <c r="AL34" i="23"/>
  <c r="AS34" i="23" s="1"/>
  <c r="AE34" i="23"/>
  <c r="BG34" i="23" s="1"/>
  <c r="AM36" i="23"/>
  <c r="AT36" i="23" s="1"/>
  <c r="AF36" i="23"/>
  <c r="AN37" i="23"/>
  <c r="AU37" i="23" s="1"/>
  <c r="AG37" i="23"/>
  <c r="BI37" i="23" s="1"/>
  <c r="AO39" i="23"/>
  <c r="AV39" i="23" s="1"/>
  <c r="AH39" i="23"/>
  <c r="BJ39" i="23" s="1"/>
  <c r="AI41" i="23"/>
  <c r="AP41" i="23" s="1"/>
  <c r="AB41" i="23"/>
  <c r="BD41" i="23" s="1"/>
  <c r="AJ43" i="23"/>
  <c r="AX43" i="23" s="1"/>
  <c r="AC43" i="23"/>
  <c r="AK45" i="23"/>
  <c r="AR45" i="23" s="1"/>
  <c r="AD45" i="23"/>
  <c r="BF45" i="23" s="1"/>
  <c r="AM48" i="23"/>
  <c r="AT48" i="23" s="1"/>
  <c r="AF48" i="23"/>
  <c r="BH48" i="23" s="1"/>
  <c r="AN50" i="23"/>
  <c r="AU50" i="23" s="1"/>
  <c r="AG50" i="23"/>
  <c r="BI50" i="23" s="1"/>
  <c r="AO52" i="23"/>
  <c r="AV52" i="23" s="1"/>
  <c r="AH52" i="23"/>
  <c r="AI54" i="23"/>
  <c r="AP54" i="23" s="1"/>
  <c r="AB54" i="23"/>
  <c r="BD54" i="23" s="1"/>
  <c r="AJ55" i="23"/>
  <c r="AQ55" i="23" s="1"/>
  <c r="AC55" i="23"/>
  <c r="BE55" i="23" s="1"/>
  <c r="AK57" i="23"/>
  <c r="AD57" i="23"/>
  <c r="AM59" i="23"/>
  <c r="AT59" i="23" s="1"/>
  <c r="AF59" i="23"/>
  <c r="BB60" i="23"/>
  <c r="AG60" i="23"/>
  <c r="BI60" i="23" s="1"/>
  <c r="AO17" i="23"/>
  <c r="AV17" i="23" s="1"/>
  <c r="AH17" i="23"/>
  <c r="AO27" i="23"/>
  <c r="AV27" i="23" s="1"/>
  <c r="AH27" i="23"/>
  <c r="BJ27" i="23" s="1"/>
  <c r="AL45" i="23"/>
  <c r="AS45" i="23" s="1"/>
  <c r="AE45" i="23"/>
  <c r="AN35" i="23"/>
  <c r="AU35" i="23" s="1"/>
  <c r="AG35" i="23"/>
  <c r="AJ10" i="23"/>
  <c r="AQ10" i="23" s="1"/>
  <c r="AC10" i="23"/>
  <c r="AM13" i="23"/>
  <c r="AF13" i="23"/>
  <c r="AO16" i="23"/>
  <c r="AV16" i="23" s="1"/>
  <c r="AH16" i="23"/>
  <c r="AK21" i="23"/>
  <c r="AD21" i="23"/>
  <c r="AO25" i="23"/>
  <c r="AV25" i="23" s="1"/>
  <c r="AH25" i="23"/>
  <c r="AL31" i="23"/>
  <c r="AS31" i="23" s="1"/>
  <c r="AE31" i="23"/>
  <c r="BG31" i="23" s="1"/>
  <c r="AI52" i="23"/>
  <c r="AP52" i="23" s="1"/>
  <c r="AB52" i="23"/>
  <c r="AN58" i="23"/>
  <c r="AU58" i="23" s="1"/>
  <c r="AG58" i="23"/>
  <c r="AN36" i="23"/>
  <c r="AU36" i="23" s="1"/>
  <c r="BI36" i="23" s="1"/>
  <c r="AJ9" i="23"/>
  <c r="AQ9" i="23" s="1"/>
  <c r="AC9" i="23"/>
  <c r="AK10" i="23"/>
  <c r="AR10" i="23" s="1"/>
  <c r="AD10" i="23"/>
  <c r="AM12" i="23"/>
  <c r="AT12" i="23" s="1"/>
  <c r="AF12" i="23"/>
  <c r="BH12" i="23" s="1"/>
  <c r="AI17" i="23"/>
  <c r="AP17" i="23" s="1"/>
  <c r="AB17" i="23"/>
  <c r="BD17" i="23" s="1"/>
  <c r="AL21" i="23"/>
  <c r="AE21" i="23"/>
  <c r="AN23" i="23"/>
  <c r="AU23" i="23" s="1"/>
  <c r="AG23" i="23"/>
  <c r="AK29" i="23"/>
  <c r="AR29" i="23" s="1"/>
  <c r="AD29" i="23"/>
  <c r="BF29" i="23" s="1"/>
  <c r="AM31" i="23"/>
  <c r="AT31" i="23" s="1"/>
  <c r="AF31" i="23"/>
  <c r="BH31" i="23" s="1"/>
  <c r="AJ39" i="23"/>
  <c r="AQ39" i="23" s="1"/>
  <c r="AC39" i="23"/>
  <c r="BE39" i="23" s="1"/>
  <c r="AM43" i="23"/>
  <c r="AT43" i="23" s="1"/>
  <c r="AF43" i="23"/>
  <c r="AI50" i="23"/>
  <c r="AP50" i="23" s="1"/>
  <c r="AB50" i="23"/>
  <c r="BD50" i="23" s="1"/>
  <c r="AK53" i="23"/>
  <c r="AR53" i="23" s="1"/>
  <c r="AD53" i="23"/>
  <c r="BF53" i="23" s="1"/>
  <c r="AJ62" i="23"/>
  <c r="AQ62" i="23" s="1"/>
  <c r="AC62" i="23"/>
  <c r="BE62" i="23" s="1"/>
  <c r="AN26" i="23"/>
  <c r="AU26" i="23" s="1"/>
  <c r="AG26" i="23"/>
  <c r="AO36" i="23"/>
  <c r="AV36" i="23" s="1"/>
  <c r="BJ36" i="23" s="1"/>
  <c r="AK9" i="23"/>
  <c r="AR9" i="23" s="1"/>
  <c r="AD9" i="23"/>
  <c r="AM11" i="23"/>
  <c r="AF11" i="23"/>
  <c r="AO13" i="23"/>
  <c r="AV13" i="23" s="1"/>
  <c r="AH13" i="23"/>
  <c r="BJ13" i="23" s="1"/>
  <c r="AJ17" i="23"/>
  <c r="AQ17" i="23" s="1"/>
  <c r="AC17" i="23"/>
  <c r="AL20" i="23"/>
  <c r="AS20" i="23" s="1"/>
  <c r="AE20" i="23"/>
  <c r="AN22" i="23"/>
  <c r="AU22" i="23" s="1"/>
  <c r="AG22" i="23"/>
  <c r="AI36" i="23"/>
  <c r="AP36" i="23" s="1"/>
  <c r="AB36" i="23"/>
  <c r="BD36" i="23" s="1"/>
  <c r="AK39" i="23"/>
  <c r="AR39" i="23" s="1"/>
  <c r="AD39" i="23"/>
  <c r="AM41" i="23"/>
  <c r="AT41" i="23" s="1"/>
  <c r="AF41" i="23"/>
  <c r="AO45" i="23"/>
  <c r="AH45" i="23"/>
  <c r="AJ60" i="23"/>
  <c r="AQ60" i="23" s="1"/>
  <c r="AC60" i="23"/>
  <c r="BE60" i="23" s="1"/>
  <c r="AJ21" i="23"/>
  <c r="AK30" i="23"/>
  <c r="AR30" i="23" s="1"/>
  <c r="AJ37" i="23"/>
  <c r="AQ37" i="23" s="1"/>
  <c r="BE37" i="23" s="1"/>
  <c r="AL43" i="23"/>
  <c r="AS43" i="23" s="1"/>
  <c r="BG43" i="23" s="1"/>
  <c r="AN57" i="23"/>
  <c r="AU57" i="23" s="1"/>
  <c r="BI57" i="23" s="1"/>
  <c r="AL63" i="23"/>
  <c r="AS63" i="23" s="1"/>
  <c r="BG63" i="23" s="1"/>
  <c r="AL9" i="23"/>
  <c r="AS9" i="23" s="1"/>
  <c r="AE9" i="23"/>
  <c r="AN11" i="23"/>
  <c r="AG11" i="23"/>
  <c r="AO12" i="23"/>
  <c r="AV12" i="23" s="1"/>
  <c r="AH12" i="23"/>
  <c r="AI15" i="23"/>
  <c r="AP15" i="23" s="1"/>
  <c r="AB15" i="23"/>
  <c r="AJ16" i="23"/>
  <c r="AC16" i="23"/>
  <c r="AK17" i="23"/>
  <c r="AR17" i="23" s="1"/>
  <c r="AD17" i="23"/>
  <c r="AL18" i="23"/>
  <c r="AS18" i="23" s="1"/>
  <c r="AE18" i="23"/>
  <c r="AN21" i="23"/>
  <c r="AG21" i="23"/>
  <c r="AK27" i="23"/>
  <c r="AR27" i="23" s="1"/>
  <c r="AD27" i="23"/>
  <c r="BF27" i="23" s="1"/>
  <c r="AL28" i="23"/>
  <c r="AE28" i="23"/>
  <c r="AM29" i="23"/>
  <c r="AT29" i="23" s="1"/>
  <c r="AF29" i="23"/>
  <c r="AN30" i="23"/>
  <c r="AU30" i="23" s="1"/>
  <c r="AG30" i="23"/>
  <c r="AO31" i="23"/>
  <c r="AV31" i="23" s="1"/>
  <c r="AH31" i="23"/>
  <c r="BJ31" i="23" s="1"/>
  <c r="AI34" i="23"/>
  <c r="AP34" i="23" s="1"/>
  <c r="AB34" i="23"/>
  <c r="AJ36" i="23"/>
  <c r="AQ36" i="23" s="1"/>
  <c r="AC36" i="23"/>
  <c r="AK37" i="23"/>
  <c r="AR37" i="23" s="1"/>
  <c r="AD37" i="23"/>
  <c r="AL39" i="23"/>
  <c r="AS39" i="23" s="1"/>
  <c r="AE39" i="23"/>
  <c r="BG39" i="23" s="1"/>
  <c r="AN41" i="23"/>
  <c r="AU41" i="23" s="1"/>
  <c r="AG41" i="23"/>
  <c r="AO43" i="23"/>
  <c r="AV43" i="23" s="1"/>
  <c r="AH43" i="23"/>
  <c r="AI46" i="23"/>
  <c r="AP46" i="23" s="1"/>
  <c r="AB46" i="23"/>
  <c r="AJ48" i="23"/>
  <c r="AQ48" i="23" s="1"/>
  <c r="AC48" i="23"/>
  <c r="BE48" i="23" s="1"/>
  <c r="AK50" i="23"/>
  <c r="AR50" i="23" s="1"/>
  <c r="AD50" i="23"/>
  <c r="AL52" i="23"/>
  <c r="AE52" i="23"/>
  <c r="AM53" i="23"/>
  <c r="AT53" i="23" s="1"/>
  <c r="AF53" i="23"/>
  <c r="AN54" i="23"/>
  <c r="AU54" i="23" s="1"/>
  <c r="AG54" i="23"/>
  <c r="BI54" i="23" s="1"/>
  <c r="AO55" i="23"/>
  <c r="AV55" i="23" s="1"/>
  <c r="AH55" i="23"/>
  <c r="AW58" i="23"/>
  <c r="AB58" i="23"/>
  <c r="BD58" i="23" s="1"/>
  <c r="AJ59" i="23"/>
  <c r="AC59" i="23"/>
  <c r="AL62" i="23"/>
  <c r="AS62" i="23" s="1"/>
  <c r="AE62" i="23"/>
  <c r="BG62" i="23" s="1"/>
  <c r="AM38" i="23"/>
  <c r="AF38" i="23"/>
  <c r="AK12" i="23"/>
  <c r="AR12" i="23" s="1"/>
  <c r="AD12" i="23"/>
  <c r="AM15" i="23"/>
  <c r="AT15" i="23" s="1"/>
  <c r="AF15" i="23"/>
  <c r="AK22" i="23"/>
  <c r="AR22" i="23" s="1"/>
  <c r="AD22" i="23"/>
  <c r="BF22" i="23" s="1"/>
  <c r="AN25" i="23"/>
  <c r="AU25" i="23" s="1"/>
  <c r="AG25" i="23"/>
  <c r="AI29" i="23"/>
  <c r="AP29" i="23" s="1"/>
  <c r="AB29" i="23"/>
  <c r="AK31" i="23"/>
  <c r="AR31" i="23" s="1"/>
  <c r="AD31" i="23"/>
  <c r="AM34" i="23"/>
  <c r="AT34" i="23" s="1"/>
  <c r="AF34" i="23"/>
  <c r="BH34" i="23" s="1"/>
  <c r="AJ41" i="23"/>
  <c r="AQ41" i="23" s="1"/>
  <c r="AC41" i="23"/>
  <c r="AI53" i="23"/>
  <c r="AP53" i="23" s="1"/>
  <c r="AB53" i="23"/>
  <c r="AM58" i="23"/>
  <c r="AT58" i="23" s="1"/>
  <c r="AF58" i="23"/>
  <c r="AK11" i="23"/>
  <c r="AD11" i="23"/>
  <c r="AI18" i="23"/>
  <c r="AP18" i="23" s="1"/>
  <c r="AB18" i="23"/>
  <c r="AM23" i="23"/>
  <c r="AT23" i="23" s="1"/>
  <c r="AF23" i="23"/>
  <c r="AJ29" i="23"/>
  <c r="AQ29" i="23" s="1"/>
  <c r="AC29" i="23"/>
  <c r="AM45" i="23"/>
  <c r="AT45" i="23" s="1"/>
  <c r="AF45" i="23"/>
  <c r="BH45" i="23" s="1"/>
  <c r="AJ53" i="23"/>
  <c r="AQ53" i="23" s="1"/>
  <c r="AC53" i="23"/>
  <c r="AO59" i="23"/>
  <c r="AV59" i="23" s="1"/>
  <c r="AH59" i="23"/>
  <c r="AN16" i="23"/>
  <c r="AU16" i="23" s="1"/>
  <c r="BI16" i="23" s="1"/>
  <c r="AK20" i="23"/>
  <c r="AR20" i="23" s="1"/>
  <c r="AD20" i="23"/>
  <c r="BF20" i="23" s="1"/>
  <c r="AM22" i="23"/>
  <c r="AT22" i="23" s="1"/>
  <c r="AF22" i="23"/>
  <c r="AL41" i="23"/>
  <c r="AS41" i="23" s="1"/>
  <c r="AE41" i="23"/>
  <c r="BG41" i="23" s="1"/>
  <c r="AN45" i="23"/>
  <c r="AU45" i="23" s="1"/>
  <c r="AG45" i="23"/>
  <c r="BI45" i="23" s="1"/>
  <c r="AJ52" i="23"/>
  <c r="AQ52" i="23" s="1"/>
  <c r="AC52" i="23"/>
  <c r="BE52" i="23" s="1"/>
  <c r="AK63" i="23"/>
  <c r="AR63" i="23" s="1"/>
  <c r="AD63" i="23"/>
  <c r="AM55" i="23"/>
  <c r="AT55" i="23" s="1"/>
  <c r="AN12" i="23"/>
  <c r="AU12" i="23" s="1"/>
  <c r="AG12" i="23"/>
  <c r="AI16" i="23"/>
  <c r="AP16" i="23" s="1"/>
  <c r="AB16" i="23"/>
  <c r="AK18" i="23"/>
  <c r="AR18" i="23" s="1"/>
  <c r="AD18" i="23"/>
  <c r="BF18" i="23" s="1"/>
  <c r="AM21" i="23"/>
  <c r="AT21" i="23" s="1"/>
  <c r="AF21" i="23"/>
  <c r="AO23" i="23"/>
  <c r="AV23" i="23" s="1"/>
  <c r="AH23" i="23"/>
  <c r="AI25" i="23"/>
  <c r="AP25" i="23" s="1"/>
  <c r="AB25" i="23"/>
  <c r="AK28" i="23"/>
  <c r="AR28" i="23" s="1"/>
  <c r="AD28" i="23"/>
  <c r="BF28" i="23" s="1"/>
  <c r="AL29" i="23"/>
  <c r="AS29" i="23" s="1"/>
  <c r="AE29" i="23"/>
  <c r="AL40" i="23"/>
  <c r="AS40" i="23" s="1"/>
  <c r="AE40" i="23"/>
  <c r="AI48" i="23"/>
  <c r="AP48" i="23" s="1"/>
  <c r="AB48" i="23"/>
  <c r="AJ50" i="23"/>
  <c r="AQ50" i="23" s="1"/>
  <c r="AC50" i="23"/>
  <c r="BE50" i="23" s="1"/>
  <c r="AL53" i="23"/>
  <c r="AS53" i="23" s="1"/>
  <c r="AE53" i="23"/>
  <c r="AN55" i="23"/>
  <c r="AU55" i="23" s="1"/>
  <c r="AG55" i="23"/>
  <c r="AI59" i="23"/>
  <c r="AB59" i="23"/>
  <c r="BB25" i="23"/>
  <c r="AJ47" i="23"/>
  <c r="AQ47" i="23" s="1"/>
  <c r="AC47" i="23"/>
  <c r="AM30" i="23"/>
  <c r="AT30" i="23" s="1"/>
  <c r="BH30" i="23" s="1"/>
  <c r="AM46" i="23"/>
  <c r="AT46" i="23" s="1"/>
  <c r="BH46" i="23" s="1"/>
  <c r="AM9" i="23"/>
  <c r="AF9" i="23"/>
  <c r="AN10" i="23"/>
  <c r="AU10" i="23" s="1"/>
  <c r="AG10" i="23"/>
  <c r="BI10" i="23" s="1"/>
  <c r="AO11" i="23"/>
  <c r="AH11" i="23"/>
  <c r="AI13" i="23"/>
  <c r="AB13" i="23"/>
  <c r="AJ15" i="23"/>
  <c r="AQ15" i="23" s="1"/>
  <c r="AC15" i="23"/>
  <c r="BE15" i="23" s="1"/>
  <c r="AK16" i="23"/>
  <c r="AR16" i="23" s="1"/>
  <c r="AD16" i="23"/>
  <c r="BF16" i="23" s="1"/>
  <c r="AL17" i="23"/>
  <c r="AS17" i="23" s="1"/>
  <c r="AE17" i="23"/>
  <c r="AN20" i="23"/>
  <c r="AG20" i="23"/>
  <c r="AO21" i="23"/>
  <c r="AV21" i="23" s="1"/>
  <c r="AH21" i="23"/>
  <c r="BJ21" i="23" s="1"/>
  <c r="AI23" i="23"/>
  <c r="AB23" i="23"/>
  <c r="AJ24" i="23"/>
  <c r="AC24" i="23"/>
  <c r="AK25" i="23"/>
  <c r="AR25" i="23" s="1"/>
  <c r="AD25" i="23"/>
  <c r="BF25" i="23" s="1"/>
  <c r="AL27" i="23"/>
  <c r="AS27" i="23" s="1"/>
  <c r="AE27" i="23"/>
  <c r="BG27" i="23" s="1"/>
  <c r="AI33" i="23"/>
  <c r="AP33" i="23" s="1"/>
  <c r="AB33" i="23"/>
  <c r="BD33" i="23" s="1"/>
  <c r="AJ34" i="23"/>
  <c r="AQ34" i="23" s="1"/>
  <c r="AC34" i="23"/>
  <c r="AK36" i="23"/>
  <c r="AR36" i="23" s="1"/>
  <c r="AD36" i="23"/>
  <c r="BF36" i="23" s="1"/>
  <c r="AI45" i="23"/>
  <c r="AP45" i="23" s="1"/>
  <c r="AB45" i="23"/>
  <c r="BD45" i="23" s="1"/>
  <c r="AJ46" i="23"/>
  <c r="AQ46" i="23" s="1"/>
  <c r="AC46" i="23"/>
  <c r="BE46" i="23" s="1"/>
  <c r="AK48" i="23"/>
  <c r="AD48" i="23"/>
  <c r="AL50" i="23"/>
  <c r="AE50" i="23"/>
  <c r="AM52" i="23"/>
  <c r="AT52" i="23" s="1"/>
  <c r="AF52" i="23"/>
  <c r="BH52" i="23" s="1"/>
  <c r="AN53" i="23"/>
  <c r="AU53" i="23" s="1"/>
  <c r="AG53" i="23"/>
  <c r="BI53" i="23" s="1"/>
  <c r="AO54" i="23"/>
  <c r="AV54" i="23" s="1"/>
  <c r="AH54" i="23"/>
  <c r="AI57" i="23"/>
  <c r="AP57" i="23" s="1"/>
  <c r="AB57" i="23"/>
  <c r="BD57" i="23" s="1"/>
  <c r="AJ58" i="23"/>
  <c r="AQ58" i="23" s="1"/>
  <c r="AC58" i="23"/>
  <c r="BE58" i="23" s="1"/>
  <c r="AK59" i="23"/>
  <c r="AR59" i="23" s="1"/>
  <c r="AD59" i="23"/>
  <c r="BF59" i="23" s="1"/>
  <c r="AL60" i="23"/>
  <c r="AS60" i="23" s="1"/>
  <c r="AE60" i="23"/>
  <c r="AM62" i="23"/>
  <c r="AT62" i="23" s="1"/>
  <c r="AF62" i="23"/>
  <c r="BH62" i="23" s="1"/>
  <c r="AN63" i="23"/>
  <c r="AU63" i="23" s="1"/>
  <c r="AG63" i="23"/>
  <c r="BI63" i="23" s="1"/>
  <c r="AZ58" i="23"/>
  <c r="AO64" i="23"/>
  <c r="AV64" i="23" s="1"/>
  <c r="AH64" i="23"/>
  <c r="BJ64" i="23" s="1"/>
  <c r="AI10" i="23"/>
  <c r="AP10" i="23" s="1"/>
  <c r="AB10" i="23"/>
  <c r="AL23" i="23"/>
  <c r="AS23" i="23" s="1"/>
  <c r="AE23" i="23"/>
  <c r="AL33" i="23"/>
  <c r="AS33" i="23" s="1"/>
  <c r="AE33" i="23"/>
  <c r="AK43" i="23"/>
  <c r="AR43" i="23" s="1"/>
  <c r="AD43" i="23"/>
  <c r="BF43" i="23" s="1"/>
  <c r="AO50" i="23"/>
  <c r="AV50" i="23" s="1"/>
  <c r="AH50" i="23"/>
  <c r="AL57" i="23"/>
  <c r="AS57" i="23" s="1"/>
  <c r="AE57" i="23"/>
  <c r="AI63" i="23"/>
  <c r="AP63" i="23" s="1"/>
  <c r="AB63" i="23"/>
  <c r="AO61" i="23"/>
  <c r="AV61" i="23" s="1"/>
  <c r="AH61" i="23"/>
  <c r="BJ61" i="23" s="1"/>
  <c r="AI9" i="23"/>
  <c r="AP9" i="23" s="1"/>
  <c r="AB9" i="23"/>
  <c r="AN15" i="23"/>
  <c r="AU15" i="23" s="1"/>
  <c r="AG15" i="23"/>
  <c r="AN34" i="23"/>
  <c r="AU34" i="23" s="1"/>
  <c r="AG34" i="23"/>
  <c r="AI39" i="23"/>
  <c r="AP39" i="23" s="1"/>
  <c r="AB39" i="23"/>
  <c r="BD39" i="23" s="1"/>
  <c r="AK41" i="23"/>
  <c r="AD41" i="23"/>
  <c r="AN46" i="23"/>
  <c r="AU46" i="23" s="1"/>
  <c r="AG46" i="23"/>
  <c r="AK54" i="23"/>
  <c r="AR54" i="23" s="1"/>
  <c r="AD54" i="23"/>
  <c r="AI62" i="23"/>
  <c r="AP62" i="23" s="1"/>
  <c r="AB62" i="23"/>
  <c r="BD62" i="23" s="1"/>
  <c r="AJ32" i="23"/>
  <c r="AQ32" i="23" s="1"/>
  <c r="AC32" i="23"/>
  <c r="AO15" i="23"/>
  <c r="AV15" i="23" s="1"/>
  <c r="AH15" i="23"/>
  <c r="AO34" i="23"/>
  <c r="AV34" i="23" s="1"/>
  <c r="AH34" i="23"/>
  <c r="AI60" i="23"/>
  <c r="AP60" i="23" s="1"/>
  <c r="AB60" i="23"/>
  <c r="BD60" i="23" s="1"/>
  <c r="AK44" i="23"/>
  <c r="AR44" i="23" s="1"/>
  <c r="AD44" i="23"/>
  <c r="AM17" i="23"/>
  <c r="AT17" i="23" s="1"/>
  <c r="AF17" i="23"/>
  <c r="AW27" i="23"/>
  <c r="BC29" i="23"/>
  <c r="AO8" i="23"/>
  <c r="AV8" i="23" s="1"/>
  <c r="BJ8" i="23" s="1"/>
  <c r="AN43" i="23"/>
  <c r="AU43" i="23" s="1"/>
  <c r="BI43" i="23" s="1"/>
  <c r="AY62" i="23"/>
  <c r="AW31" i="23"/>
  <c r="AX11" i="23"/>
  <c r="AO24" i="23"/>
  <c r="AV24" i="23" s="1"/>
  <c r="BJ24" i="23" s="1"/>
  <c r="AW24" i="23"/>
  <c r="AJ25" i="23"/>
  <c r="AQ25" i="23" s="1"/>
  <c r="BE25" i="23" s="1"/>
  <c r="BB29" i="23"/>
  <c r="BC30" i="23"/>
  <c r="BB40" i="23"/>
  <c r="BC41" i="23"/>
  <c r="AX45" i="23"/>
  <c r="AI8" i="23"/>
  <c r="AP8" i="23" s="1"/>
  <c r="BD8" i="23" s="1"/>
  <c r="AX33" i="23"/>
  <c r="AW43" i="23"/>
  <c r="BA52" i="23"/>
  <c r="BB63" i="23"/>
  <c r="AY58" i="23"/>
  <c r="BA60" i="23"/>
  <c r="AX27" i="23"/>
  <c r="AW50" i="23"/>
  <c r="AM8" i="23"/>
  <c r="AT8" i="23" s="1"/>
  <c r="BH8" i="23" s="1"/>
  <c r="AN13" i="23"/>
  <c r="AU13" i="23" s="1"/>
  <c r="BI13" i="23" s="1"/>
  <c r="BC18" i="23"/>
  <c r="AK8" i="23"/>
  <c r="AR8" i="23" s="1"/>
  <c r="AW40" i="23"/>
  <c r="BB48" i="23"/>
  <c r="AW54" i="23"/>
  <c r="BC62" i="23"/>
  <c r="BB9" i="23"/>
  <c r="AJ8" i="23"/>
  <c r="AQ8" i="23" s="1"/>
  <c r="BE8" i="23" s="1"/>
  <c r="AW21" i="23"/>
  <c r="AL8" i="23"/>
  <c r="AS8" i="23" s="1"/>
  <c r="BG8" i="23" s="1"/>
  <c r="Y51" i="23"/>
  <c r="BB28" i="23"/>
  <c r="BC50" i="23"/>
  <c r="BC9" i="23"/>
  <c r="BC61" i="23"/>
  <c r="BC10" i="23"/>
  <c r="BC37" i="23"/>
  <c r="BC33" i="23"/>
  <c r="BC21" i="23"/>
  <c r="BC48" i="23"/>
  <c r="BC22" i="23"/>
  <c r="AZ43" i="23"/>
  <c r="BA12" i="23"/>
  <c r="AZ45" i="23"/>
  <c r="BA54" i="23"/>
  <c r="AZ16" i="23"/>
  <c r="BA10" i="23"/>
  <c r="AZ63" i="23"/>
  <c r="BA11" i="23"/>
  <c r="BA46" i="23"/>
  <c r="BA18" i="23"/>
  <c r="BA28" i="23"/>
  <c r="BA39" i="23"/>
  <c r="BA63" i="23"/>
  <c r="AY53" i="23"/>
  <c r="AY44" i="23"/>
  <c r="AY9" i="23"/>
  <c r="AY25" i="23"/>
  <c r="AY60" i="23"/>
  <c r="AZ22" i="23"/>
  <c r="AO51" i="23"/>
  <c r="AV51" i="23" s="1"/>
  <c r="BJ51" i="23" s="1"/>
  <c r="AL49" i="23"/>
  <c r="AS49" i="23" s="1"/>
  <c r="BG49" i="23" s="1"/>
  <c r="AM19" i="23"/>
  <c r="AT19" i="23" s="1"/>
  <c r="AW37" i="23"/>
  <c r="BC57" i="23"/>
  <c r="BC16" i="23"/>
  <c r="BB31" i="23"/>
  <c r="AW34" i="23"/>
  <c r="AN8" i="23"/>
  <c r="AU8" i="23" s="1"/>
  <c r="BI8" i="23" s="1"/>
  <c r="AM20" i="23"/>
  <c r="AT20" i="23" s="1"/>
  <c r="BH20" i="23" s="1"/>
  <c r="AJ23" i="23"/>
  <c r="AQ23" i="23" s="1"/>
  <c r="BE23" i="23" s="1"/>
  <c r="AM40" i="23"/>
  <c r="AT40" i="23" s="1"/>
  <c r="BH40" i="23" s="1"/>
  <c r="AL46" i="23"/>
  <c r="AS46" i="23" s="1"/>
  <c r="BG46" i="23" s="1"/>
  <c r="AO57" i="23"/>
  <c r="AV57" i="23" s="1"/>
  <c r="BJ57" i="23" s="1"/>
  <c r="AA19" i="23"/>
  <c r="AH19" i="23" s="1"/>
  <c r="Z51" i="23"/>
  <c r="AG51" i="23" s="1"/>
  <c r="AX10" i="23"/>
  <c r="AZ12" i="23"/>
  <c r="AW17" i="23"/>
  <c r="AZ20" i="23"/>
  <c r="BA21" i="23"/>
  <c r="BB22" i="23"/>
  <c r="BC23" i="23"/>
  <c r="AW33" i="23"/>
  <c r="AZ36" i="23"/>
  <c r="BA37" i="23"/>
  <c r="BC39" i="23"/>
  <c r="AX50" i="23"/>
  <c r="BC55" i="23"/>
  <c r="AX58" i="23"/>
  <c r="AY59" i="23"/>
  <c r="BB62" i="23"/>
  <c r="BB15" i="23"/>
  <c r="AW18" i="23"/>
  <c r="BA30" i="23"/>
  <c r="AY52" i="23"/>
  <c r="AM16" i="23"/>
  <c r="AT16" i="23" s="1"/>
  <c r="BH16" i="23" s="1"/>
  <c r="AJ28" i="23"/>
  <c r="AQ28" i="23" s="1"/>
  <c r="BE28" i="23" s="1"/>
  <c r="AI37" i="23"/>
  <c r="AP37" i="23" s="1"/>
  <c r="BD37" i="23" s="1"/>
  <c r="AO60" i="23"/>
  <c r="AV60" i="23" s="1"/>
  <c r="BJ60" i="23" s="1"/>
  <c r="AZ11" i="23"/>
  <c r="AW16" i="23"/>
  <c r="AX17" i="23"/>
  <c r="AZ27" i="23"/>
  <c r="BB37" i="23"/>
  <c r="AX41" i="23"/>
  <c r="BB45" i="23"/>
  <c r="AY50" i="23"/>
  <c r="AZ59" i="23"/>
  <c r="AX32" i="23"/>
  <c r="BC53" i="23"/>
  <c r="AJ12" i="23"/>
  <c r="AN24" i="23"/>
  <c r="AU24" i="23" s="1"/>
  <c r="BI24" i="23" s="1"/>
  <c r="AO28" i="23"/>
  <c r="AV28" i="23" s="1"/>
  <c r="BJ28" i="23" s="1"/>
  <c r="X26" i="23"/>
  <c r="AE26" i="23" s="1"/>
  <c r="AY8" i="23"/>
  <c r="BB11" i="23"/>
  <c r="BC12" i="23"/>
  <c r="AX15" i="23"/>
  <c r="AY16" i="23"/>
  <c r="AW22" i="23"/>
  <c r="AY24" i="23"/>
  <c r="AX31" i="23"/>
  <c r="BB35" i="23"/>
  <c r="AY40" i="23"/>
  <c r="AZ41" i="23"/>
  <c r="AX55" i="23"/>
  <c r="BA58" i="23"/>
  <c r="AX63" i="23"/>
  <c r="AZ10" i="23"/>
  <c r="AW15" i="23"/>
  <c r="AY33" i="23"/>
  <c r="BB36" i="23"/>
  <c r="BB52" i="23"/>
  <c r="AW55" i="23"/>
  <c r="AN33" i="23"/>
  <c r="AU33" i="23" s="1"/>
  <c r="BI33" i="23" s="1"/>
  <c r="AA26" i="23"/>
  <c r="AH26" i="23" s="1"/>
  <c r="BA9" i="23"/>
  <c r="BB10" i="23"/>
  <c r="AY15" i="23"/>
  <c r="BA17" i="23"/>
  <c r="BB18" i="23"/>
  <c r="BA25" i="23"/>
  <c r="BC27" i="23"/>
  <c r="AX30" i="23"/>
  <c r="BA41" i="23"/>
  <c r="AW45" i="23"/>
  <c r="AZ48" i="23"/>
  <c r="BB58" i="23"/>
  <c r="AL22" i="23"/>
  <c r="AS22" i="23" s="1"/>
  <c r="BG22" i="23" s="1"/>
  <c r="AL55" i="23"/>
  <c r="AS55" i="23" s="1"/>
  <c r="BG55" i="23" s="1"/>
  <c r="W49" i="23"/>
  <c r="AD49" i="23" s="1"/>
  <c r="AZ15" i="23"/>
  <c r="BB17" i="23"/>
  <c r="AY30" i="23"/>
  <c r="AY46" i="23"/>
  <c r="BA48" i="23"/>
  <c r="AW52" i="23"/>
  <c r="AX53" i="23"/>
  <c r="BB57" i="23"/>
  <c r="Z19" i="23"/>
  <c r="AG19" i="23" s="1"/>
  <c r="Z49" i="23"/>
  <c r="AL30" i="23"/>
  <c r="AS30" i="23" s="1"/>
  <c r="BG30" i="23" s="1"/>
  <c r="X56" i="23"/>
  <c r="AE56" i="23" s="1"/>
  <c r="AW11" i="23"/>
  <c r="BC17" i="23"/>
  <c r="BC25" i="23"/>
  <c r="BA31" i="23"/>
  <c r="AY45" i="23"/>
  <c r="AX52" i="23"/>
  <c r="AZ54" i="23"/>
  <c r="X64" i="23"/>
  <c r="AE64" i="23" s="1"/>
  <c r="W32" i="23"/>
  <c r="AD32" i="23" s="1"/>
  <c r="Y26" i="23"/>
  <c r="AF26" i="23" s="1"/>
  <c r="X32" i="23"/>
  <c r="AE32" i="23" s="1"/>
  <c r="Y35" i="23"/>
  <c r="AF35" i="23" s="1"/>
  <c r="U38" i="23"/>
  <c r="AB38" i="23" s="1"/>
  <c r="Y32" i="23"/>
  <c r="AF32" i="23" s="1"/>
  <c r="V38" i="23"/>
  <c r="AC38" i="23" s="1"/>
  <c r="U44" i="23"/>
  <c r="AB44" i="23" s="1"/>
  <c r="W38" i="23"/>
  <c r="AD38" i="23" s="1"/>
  <c r="V44" i="23"/>
  <c r="AC44" i="23" s="1"/>
  <c r="X38" i="23"/>
  <c r="AE38" i="23" s="1"/>
  <c r="Z44" i="23"/>
  <c r="AG44" i="23" s="1"/>
  <c r="V61" i="23"/>
  <c r="AC61" i="23" s="1"/>
  <c r="V64" i="23"/>
  <c r="AC64" i="23" s="1"/>
  <c r="Z38" i="23"/>
  <c r="AG38" i="23" s="1"/>
  <c r="AA44" i="23"/>
  <c r="AH44" i="23" s="1"/>
  <c r="W56" i="23"/>
  <c r="AD56" i="23" s="1"/>
  <c r="W64" i="23"/>
  <c r="AD64" i="23" s="1"/>
  <c r="Y64" i="23"/>
  <c r="AF64" i="23" s="1"/>
  <c r="Z64" i="23"/>
  <c r="AG64" i="23" s="1"/>
  <c r="Z47" i="23"/>
  <c r="AG47" i="23" s="1"/>
  <c r="Y47" i="23"/>
  <c r="AF47" i="23" s="1"/>
  <c r="AA47" i="23"/>
  <c r="AH47" i="23" s="1"/>
  <c r="X47" i="23"/>
  <c r="AE47" i="23" s="1"/>
  <c r="W47" i="23"/>
  <c r="AD47" i="23" s="1"/>
  <c r="Y14" i="23"/>
  <c r="X14" i="23"/>
  <c r="AA14" i="23"/>
  <c r="Z14" i="23"/>
  <c r="W14" i="23"/>
  <c r="V14" i="23"/>
  <c r="U14" i="23"/>
  <c r="U42" i="23"/>
  <c r="AB42" i="23" s="1"/>
  <c r="W42" i="23"/>
  <c r="AD42" i="23" s="1"/>
  <c r="V42" i="23"/>
  <c r="AC42" i="23" s="1"/>
  <c r="Z42" i="23"/>
  <c r="AG42" i="23" s="1"/>
  <c r="Y42" i="23"/>
  <c r="AF42" i="23" s="1"/>
  <c r="X42" i="23"/>
  <c r="AE42" i="23" s="1"/>
  <c r="AA42" i="23"/>
  <c r="X61" i="23"/>
  <c r="AE61" i="23" s="1"/>
  <c r="W61" i="23"/>
  <c r="AD61" i="23" s="1"/>
  <c r="Z61" i="23"/>
  <c r="AG61" i="23" s="1"/>
  <c r="Y61" i="23"/>
  <c r="AF61" i="23" s="1"/>
  <c r="U61" i="23"/>
  <c r="AB61" i="23" s="1"/>
  <c r="V35" i="23"/>
  <c r="AC35" i="23" s="1"/>
  <c r="U35" i="23"/>
  <c r="AB35" i="23" s="1"/>
  <c r="X35" i="23"/>
  <c r="AE35" i="23" s="1"/>
  <c r="W35" i="23"/>
  <c r="AD35" i="23" s="1"/>
  <c r="AA35" i="23"/>
  <c r="AH35" i="23" s="1"/>
  <c r="U47" i="23"/>
  <c r="AB47" i="23" s="1"/>
  <c r="AA56" i="23"/>
  <c r="AH56" i="23" s="1"/>
  <c r="Z56" i="23"/>
  <c r="AG56" i="23" s="1"/>
  <c r="U56" i="23"/>
  <c r="AB56" i="23" s="1"/>
  <c r="AA32" i="23"/>
  <c r="AH32" i="23" s="1"/>
  <c r="Z32" i="23"/>
  <c r="AG32" i="23" s="1"/>
  <c r="U32" i="23"/>
  <c r="AB32" i="23" s="1"/>
  <c r="V51" i="23"/>
  <c r="AC51" i="23" s="1"/>
  <c r="U51" i="23"/>
  <c r="AB51" i="23" s="1"/>
  <c r="X51" i="23"/>
  <c r="AE51" i="23" s="1"/>
  <c r="W51" i="23"/>
  <c r="AD51" i="23" s="1"/>
  <c r="U26" i="23"/>
  <c r="AB26" i="23" s="1"/>
  <c r="W26" i="23"/>
  <c r="AD26" i="23" s="1"/>
  <c r="V26" i="23"/>
  <c r="AC26" i="23" s="1"/>
  <c r="AA49" i="23"/>
  <c r="AH49" i="23" s="1"/>
  <c r="V49" i="23"/>
  <c r="AC49" i="23" s="1"/>
  <c r="U49" i="23"/>
  <c r="AB49" i="23" s="1"/>
  <c r="V19" i="23"/>
  <c r="AC19" i="23" s="1"/>
  <c r="U19" i="23"/>
  <c r="AB19" i="23" s="1"/>
  <c r="X19" i="23"/>
  <c r="AE19" i="23" s="1"/>
  <c r="W19" i="23"/>
  <c r="AD19" i="23" s="1"/>
  <c r="Y49" i="23"/>
  <c r="AF49" i="23" s="1"/>
  <c r="V56" i="23"/>
  <c r="AC56" i="23" s="1"/>
  <c r="X44" i="23"/>
  <c r="AE44" i="23" s="1"/>
  <c r="AA38" i="23"/>
  <c r="AH38" i="23" s="1"/>
  <c r="Y44" i="23"/>
  <c r="AF44" i="23" s="1"/>
  <c r="U64" i="23"/>
  <c r="AB64" i="23" s="1"/>
  <c r="AT9" i="23"/>
  <c r="AR48" i="23" l="1"/>
  <c r="AY48" i="23"/>
  <c r="BH13" i="23"/>
  <c r="N23" i="36"/>
  <c r="F23" i="36"/>
  <c r="AZ40" i="23"/>
  <c r="AX47" i="23"/>
  <c r="AJ23" i="36"/>
  <c r="BD23" i="23"/>
  <c r="AR11" i="23"/>
  <c r="BF11" i="23" s="1"/>
  <c r="AQ16" i="23"/>
  <c r="BE16" i="23" s="1"/>
  <c r="AX16" i="23"/>
  <c r="BE9" i="23"/>
  <c r="AT13" i="23"/>
  <c r="BA13" i="23"/>
  <c r="AR57" i="23"/>
  <c r="AY57" i="23"/>
  <c r="AU27" i="23"/>
  <c r="BI27" i="23" s="1"/>
  <c r="BB27" i="23"/>
  <c r="AS11" i="23"/>
  <c r="AQ54" i="23"/>
  <c r="AX54" i="23"/>
  <c r="BD56" i="23"/>
  <c r="BE35" i="23"/>
  <c r="I23" i="36"/>
  <c r="BB41" i="23"/>
  <c r="BC59" i="23"/>
  <c r="AY39" i="23"/>
  <c r="AY17" i="23"/>
  <c r="AW46" i="23"/>
  <c r="AZ17" i="23"/>
  <c r="BC15" i="23"/>
  <c r="BC58" i="23"/>
  <c r="BJ34" i="23"/>
  <c r="BF54" i="23"/>
  <c r="BI34" i="23"/>
  <c r="BD63" i="23"/>
  <c r="BG33" i="23"/>
  <c r="BD48" i="23"/>
  <c r="BD25" i="23"/>
  <c r="BD16" i="23"/>
  <c r="BE29" i="23"/>
  <c r="BH58" i="23"/>
  <c r="BF31" i="23"/>
  <c r="BH15" i="23"/>
  <c r="BH53" i="23"/>
  <c r="BD46" i="23"/>
  <c r="BF37" i="23"/>
  <c r="BI30" i="23"/>
  <c r="BD15" i="23"/>
  <c r="BI22" i="23"/>
  <c r="BH11" i="23"/>
  <c r="AS21" i="23"/>
  <c r="BG21" i="23" s="1"/>
  <c r="AZ21" i="23"/>
  <c r="BJ25" i="23"/>
  <c r="BE10" i="23"/>
  <c r="BJ17" i="23"/>
  <c r="AR55" i="23"/>
  <c r="BF55" i="23" s="1"/>
  <c r="AY55" i="23"/>
  <c r="BB55" i="23"/>
  <c r="BF57" i="23"/>
  <c r="BI64" i="23"/>
  <c r="BH35" i="23"/>
  <c r="AX36" i="23"/>
  <c r="AX37" i="23"/>
  <c r="BA29" i="23"/>
  <c r="BH9" i="23"/>
  <c r="AP59" i="23"/>
  <c r="BD59" i="23" s="1"/>
  <c r="AW59" i="23"/>
  <c r="AU21" i="23"/>
  <c r="BI21" i="23" s="1"/>
  <c r="BB21" i="23"/>
  <c r="AT11" i="23"/>
  <c r="AV11" i="23"/>
  <c r="X23" i="36"/>
  <c r="BG9" i="23"/>
  <c r="BI56" i="23"/>
  <c r="J23" i="36"/>
  <c r="AX12" i="23"/>
  <c r="BJ56" i="23"/>
  <c r="G23" i="36"/>
  <c r="AW53" i="23"/>
  <c r="AW29" i="23"/>
  <c r="AW25" i="23"/>
  <c r="AZ29" i="23"/>
  <c r="BB12" i="23"/>
  <c r="AK23" i="36" s="1"/>
  <c r="AS52" i="23"/>
  <c r="BG52" i="23" s="1"/>
  <c r="AZ52" i="23"/>
  <c r="AR21" i="23"/>
  <c r="BF21" i="23" s="1"/>
  <c r="AY21" i="23"/>
  <c r="BE11" i="23"/>
  <c r="AI23" i="36"/>
  <c r="BE51" i="23"/>
  <c r="BJ35" i="23"/>
  <c r="BF61" i="23"/>
  <c r="BA23" i="23"/>
  <c r="AZ33" i="23"/>
  <c r="AZ18" i="23"/>
  <c r="BB46" i="23"/>
  <c r="AY12" i="23"/>
  <c r="BF44" i="23"/>
  <c r="BE32" i="23"/>
  <c r="BF41" i="23"/>
  <c r="BD9" i="23"/>
  <c r="BJ50" i="23"/>
  <c r="BD10" i="23"/>
  <c r="AP13" i="23"/>
  <c r="BD13" i="23" s="1"/>
  <c r="AW13" i="23"/>
  <c r="BG53" i="23"/>
  <c r="BG29" i="23"/>
  <c r="BH21" i="23"/>
  <c r="BH59" i="23"/>
  <c r="BJ52" i="23"/>
  <c r="BH36" i="23"/>
  <c r="BD30" i="23"/>
  <c r="BE22" i="23"/>
  <c r="BG15" i="23"/>
  <c r="AR23" i="23"/>
  <c r="BF23" i="23" s="1"/>
  <c r="AY23" i="23"/>
  <c r="BI61" i="23"/>
  <c r="H23" i="36"/>
  <c r="BH26" i="23"/>
  <c r="D23" i="36"/>
  <c r="BC43" i="23"/>
  <c r="AZ57" i="23"/>
  <c r="AX8" i="23"/>
  <c r="AZ23" i="23"/>
  <c r="BG60" i="23"/>
  <c r="BJ54" i="23"/>
  <c r="BF48" i="23"/>
  <c r="BE34" i="23"/>
  <c r="BE24" i="23"/>
  <c r="BG17" i="23"/>
  <c r="BJ11" i="23"/>
  <c r="BE47" i="23"/>
  <c r="BF63" i="23"/>
  <c r="BH22" i="23"/>
  <c r="AT38" i="23"/>
  <c r="BA38" i="23"/>
  <c r="AS28" i="23"/>
  <c r="AZ28" i="23"/>
  <c r="AU11" i="23"/>
  <c r="W23" i="36"/>
  <c r="AQ21" i="23"/>
  <c r="BE21" i="23" s="1"/>
  <c r="AX21" i="23"/>
  <c r="BI26" i="23"/>
  <c r="BH43" i="23"/>
  <c r="BI23" i="23"/>
  <c r="BF10" i="23"/>
  <c r="AD65" i="23"/>
  <c r="M35" i="36" s="1"/>
  <c r="BJ63" i="23"/>
  <c r="BE57" i="23"/>
  <c r="BH50" i="23"/>
  <c r="BJ40" i="23"/>
  <c r="BF34" i="23"/>
  <c r="BH27" i="23"/>
  <c r="BJ20" i="23"/>
  <c r="BE13" i="23"/>
  <c r="BH57" i="23"/>
  <c r="BD28" i="23"/>
  <c r="AG65" i="23"/>
  <c r="BA56" i="23"/>
  <c r="BA33" i="23"/>
  <c r="AZ13" i="23"/>
  <c r="BH17" i="23"/>
  <c r="BJ15" i="23"/>
  <c r="BI46" i="23"/>
  <c r="BI15" i="23"/>
  <c r="BG57" i="23"/>
  <c r="BG23" i="23"/>
  <c r="BI55" i="23"/>
  <c r="BG40" i="23"/>
  <c r="BJ23" i="23"/>
  <c r="BI12" i="23"/>
  <c r="BJ59" i="23"/>
  <c r="BH23" i="23"/>
  <c r="BD53" i="23"/>
  <c r="BD29" i="23"/>
  <c r="BF12" i="23"/>
  <c r="BJ43" i="23"/>
  <c r="BE36" i="23"/>
  <c r="BH29" i="23"/>
  <c r="BG18" i="23"/>
  <c r="BJ12" i="23"/>
  <c r="BH41" i="23"/>
  <c r="BG20" i="23"/>
  <c r="BF9" i="23"/>
  <c r="BI58" i="23"/>
  <c r="BI35" i="23"/>
  <c r="AX40" i="23"/>
  <c r="AP11" i="23"/>
  <c r="BD11" i="23" s="1"/>
  <c r="BG59" i="23"/>
  <c r="BJ53" i="23"/>
  <c r="BF46" i="23"/>
  <c r="BH37" i="23"/>
  <c r="BJ29" i="23"/>
  <c r="BF24" i="23"/>
  <c r="BG16" i="23"/>
  <c r="BJ10" i="23"/>
  <c r="BH56" i="23"/>
  <c r="BE40" i="23"/>
  <c r="BG12" i="23"/>
  <c r="BE53" i="23"/>
  <c r="BD18" i="23"/>
  <c r="BE41" i="23"/>
  <c r="BI25" i="23"/>
  <c r="BH38" i="23"/>
  <c r="BJ55" i="23"/>
  <c r="BF50" i="23"/>
  <c r="BI41" i="23"/>
  <c r="BD34" i="23"/>
  <c r="BG28" i="23"/>
  <c r="BF17" i="23"/>
  <c r="P23" i="36"/>
  <c r="BI11" i="23"/>
  <c r="BF39" i="23"/>
  <c r="BE17" i="23"/>
  <c r="BD52" i="23"/>
  <c r="BJ16" i="23"/>
  <c r="BG45" i="23"/>
  <c r="BF58" i="23"/>
  <c r="BI52" i="23"/>
  <c r="BE45" i="23"/>
  <c r="BG36" i="23"/>
  <c r="BI28" i="23"/>
  <c r="BD22" i="23"/>
  <c r="BF15" i="23"/>
  <c r="BI9" i="23"/>
  <c r="BE63" i="23"/>
  <c r="BH33" i="23"/>
  <c r="BE18" i="23"/>
  <c r="BI59" i="23"/>
  <c r="BH24" i="23"/>
  <c r="BE54" i="23"/>
  <c r="BD20" i="23"/>
  <c r="AB14" i="23"/>
  <c r="AB65" i="23" s="1"/>
  <c r="BB26" i="23"/>
  <c r="AY63" i="23"/>
  <c r="BC8" i="23"/>
  <c r="AY20" i="23"/>
  <c r="BC64" i="23"/>
  <c r="Y65" i="23"/>
  <c r="AF14" i="23"/>
  <c r="AX60" i="23"/>
  <c r="AY29" i="23"/>
  <c r="AX62" i="23"/>
  <c r="AX46" i="23"/>
  <c r="AW63" i="23"/>
  <c r="BA50" i="23"/>
  <c r="BA34" i="23"/>
  <c r="BC20" i="23"/>
  <c r="AW48" i="23"/>
  <c r="AY18" i="23"/>
  <c r="BC63" i="23"/>
  <c r="BA53" i="23"/>
  <c r="AY27" i="23"/>
  <c r="BC36" i="23"/>
  <c r="AX20" i="23"/>
  <c r="AW20" i="23"/>
  <c r="AW12" i="23"/>
  <c r="AQ24" i="23"/>
  <c r="AX24" i="23"/>
  <c r="Z65" i="23"/>
  <c r="AG49" i="23"/>
  <c r="BI49" i="23" s="1"/>
  <c r="AW62" i="23"/>
  <c r="AZ60" i="23"/>
  <c r="AX34" i="23"/>
  <c r="AX13" i="23"/>
  <c r="AG23" i="36" s="1"/>
  <c r="AW36" i="23"/>
  <c r="AP23" i="23"/>
  <c r="AW23" i="23"/>
  <c r="V65" i="23"/>
  <c r="AC14" i="23"/>
  <c r="AZ46" i="23"/>
  <c r="BC40" i="23"/>
  <c r="BA43" i="23"/>
  <c r="AD14" i="23"/>
  <c r="AY10" i="23"/>
  <c r="AZ30" i="23"/>
  <c r="AV45" i="23"/>
  <c r="BJ45" i="23" s="1"/>
  <c r="BC45" i="23"/>
  <c r="BA57" i="23"/>
  <c r="AX48" i="23"/>
  <c r="AZ39" i="23"/>
  <c r="BA36" i="23"/>
  <c r="BA59" i="23"/>
  <c r="AQ59" i="23"/>
  <c r="BE59" i="23" s="1"/>
  <c r="AX59" i="23"/>
  <c r="AG14" i="23"/>
  <c r="AY37" i="23"/>
  <c r="BA15" i="23"/>
  <c r="AZ24" i="23"/>
  <c r="AZ25" i="23"/>
  <c r="BC54" i="23"/>
  <c r="AY34" i="23"/>
  <c r="AX9" i="23"/>
  <c r="AW57" i="23"/>
  <c r="AY43" i="23"/>
  <c r="BB30" i="23"/>
  <c r="AW9" i="23"/>
  <c r="AX28" i="23"/>
  <c r="AQ43" i="23"/>
  <c r="BE43" i="23" s="1"/>
  <c r="AY22" i="23"/>
  <c r="BA24" i="23"/>
  <c r="AW60" i="23"/>
  <c r="AX29" i="23"/>
  <c r="AA65" i="23"/>
  <c r="AH42" i="23"/>
  <c r="BJ42" i="23" s="1"/>
  <c r="BB59" i="23"/>
  <c r="AX57" i="23"/>
  <c r="BA45" i="23"/>
  <c r="AH14" i="23"/>
  <c r="AY13" i="23"/>
  <c r="AY54" i="23"/>
  <c r="BC34" i="23"/>
  <c r="BB50" i="23"/>
  <c r="BB34" i="23"/>
  <c r="AX22" i="23"/>
  <c r="AX39" i="23"/>
  <c r="AZ9" i="23"/>
  <c r="AZ34" i="23"/>
  <c r="BB53" i="23"/>
  <c r="AW8" i="23"/>
  <c r="AW41" i="23"/>
  <c r="AX18" i="23"/>
  <c r="BA62" i="23"/>
  <c r="BA19" i="23"/>
  <c r="AY36" i="23"/>
  <c r="AY31" i="23"/>
  <c r="BA55" i="23"/>
  <c r="BA27" i="23"/>
  <c r="BC46" i="23"/>
  <c r="AW10" i="23"/>
  <c r="AW39" i="23"/>
  <c r="BB16" i="23"/>
  <c r="AZ31" i="23"/>
  <c r="AZ53" i="23"/>
  <c r="BC11" i="23"/>
  <c r="AW30" i="23"/>
  <c r="AY11" i="23"/>
  <c r="BC31" i="23"/>
  <c r="AE14" i="23"/>
  <c r="AE65" i="23" s="1"/>
  <c r="AZ62" i="23"/>
  <c r="BC52" i="23"/>
  <c r="BB54" i="23"/>
  <c r="AY28" i="23"/>
  <c r="BA22" i="23"/>
  <c r="AM51" i="23"/>
  <c r="AT51" i="23" s="1"/>
  <c r="AF51" i="23"/>
  <c r="AW28" i="23"/>
  <c r="BB23" i="23"/>
  <c r="AX25" i="23"/>
  <c r="AR41" i="23"/>
  <c r="AY41" i="23"/>
  <c r="AS50" i="23"/>
  <c r="BG50" i="23" s="1"/>
  <c r="AZ50" i="23"/>
  <c r="AU20" i="23"/>
  <c r="BI20" i="23" s="1"/>
  <c r="BB20" i="23"/>
  <c r="BC13" i="23"/>
  <c r="W65" i="23"/>
  <c r="U65" i="23"/>
  <c r="BA8" i="23"/>
  <c r="X65" i="23"/>
  <c r="BB43" i="23"/>
  <c r="BB33" i="23"/>
  <c r="AZ8" i="23"/>
  <c r="BC51" i="23"/>
  <c r="AX23" i="23"/>
  <c r="BB13" i="23"/>
  <c r="BC24" i="23"/>
  <c r="BA40" i="23"/>
  <c r="BA20" i="23"/>
  <c r="AJ61" i="23"/>
  <c r="AQ61" i="23" s="1"/>
  <c r="BE61" i="23" s="1"/>
  <c r="AI56" i="23"/>
  <c r="AP56" i="23" s="1"/>
  <c r="AN47" i="23"/>
  <c r="AU47" i="23" s="1"/>
  <c r="BI47" i="23" s="1"/>
  <c r="BB47" i="23"/>
  <c r="AN19" i="23"/>
  <c r="AU19" i="23" s="1"/>
  <c r="BI19" i="23" s="1"/>
  <c r="AI64" i="23"/>
  <c r="AP64" i="23" s="1"/>
  <c r="BD64" i="23" s="1"/>
  <c r="AM44" i="23"/>
  <c r="AT44" i="23" s="1"/>
  <c r="BH44" i="23" s="1"/>
  <c r="AI42" i="23"/>
  <c r="AP42" i="23" s="1"/>
  <c r="BD42" i="23" s="1"/>
  <c r="AJ56" i="23"/>
  <c r="AQ56" i="23" s="1"/>
  <c r="BE56" i="23" s="1"/>
  <c r="AO49" i="23"/>
  <c r="AV49" i="23" s="1"/>
  <c r="BJ49" i="23" s="1"/>
  <c r="AI32" i="23"/>
  <c r="AP32" i="23" s="1"/>
  <c r="BD32" i="23" s="1"/>
  <c r="AW32" i="23"/>
  <c r="AK35" i="23"/>
  <c r="AR35" i="23" s="1"/>
  <c r="BF35" i="23" s="1"/>
  <c r="AL61" i="23"/>
  <c r="AS61" i="23" s="1"/>
  <c r="BG61" i="23" s="1"/>
  <c r="AI14" i="23"/>
  <c r="AL47" i="23"/>
  <c r="AS47" i="23" s="1"/>
  <c r="BG47" i="23" s="1"/>
  <c r="AO44" i="23"/>
  <c r="AV44" i="23" s="1"/>
  <c r="BJ44" i="23" s="1"/>
  <c r="AI44" i="23"/>
  <c r="AP44" i="23" s="1"/>
  <c r="BD44" i="23" s="1"/>
  <c r="AW44" i="23"/>
  <c r="AL64" i="23"/>
  <c r="AS64" i="23" s="1"/>
  <c r="BG64" i="23" s="1"/>
  <c r="AL56" i="23"/>
  <c r="AS56" i="23" s="1"/>
  <c r="BG56" i="23" s="1"/>
  <c r="AK49" i="23"/>
  <c r="AR49" i="23" s="1"/>
  <c r="BF49" i="23" s="1"/>
  <c r="AQ12" i="23"/>
  <c r="BE12" i="23" s="1"/>
  <c r="AN56" i="23"/>
  <c r="AU56" i="23" s="1"/>
  <c r="AL26" i="23"/>
  <c r="AS26" i="23" s="1"/>
  <c r="BG26" i="23" s="1"/>
  <c r="AI47" i="23"/>
  <c r="AP47" i="23" s="1"/>
  <c r="BD47" i="23" s="1"/>
  <c r="AO26" i="23"/>
  <c r="AV26" i="23" s="1"/>
  <c r="BJ26" i="23" s="1"/>
  <c r="AO19" i="23"/>
  <c r="AV19" i="23" s="1"/>
  <c r="BJ19" i="23" s="1"/>
  <c r="AL44" i="23"/>
  <c r="AS44" i="23" s="1"/>
  <c r="BG44" i="23" s="1"/>
  <c r="AJ49" i="23"/>
  <c r="AQ49" i="23" s="1"/>
  <c r="BE49" i="23" s="1"/>
  <c r="AO35" i="23"/>
  <c r="AV35" i="23" s="1"/>
  <c r="AK47" i="23"/>
  <c r="AR47" i="23" s="1"/>
  <c r="BF47" i="23" s="1"/>
  <c r="AK56" i="23"/>
  <c r="AR56" i="23" s="1"/>
  <c r="BF56" i="23" s="1"/>
  <c r="AK32" i="23"/>
  <c r="AR32" i="23" s="1"/>
  <c r="BF32" i="23" s="1"/>
  <c r="AY32" i="23"/>
  <c r="AL35" i="23"/>
  <c r="AS35" i="23" s="1"/>
  <c r="BG35" i="23" s="1"/>
  <c r="AN38" i="23"/>
  <c r="AU38" i="23" s="1"/>
  <c r="BI38" i="23" s="1"/>
  <c r="BC60" i="23"/>
  <c r="BC28" i="23"/>
  <c r="AI26" i="23"/>
  <c r="AP26" i="23" s="1"/>
  <c r="BD26" i="23" s="1"/>
  <c r="AJ35" i="23"/>
  <c r="AQ35" i="23" s="1"/>
  <c r="AI38" i="23"/>
  <c r="AP38" i="23" s="1"/>
  <c r="BD38" i="23" s="1"/>
  <c r="AK51" i="23"/>
  <c r="AR51" i="23" s="1"/>
  <c r="BF51" i="23" s="1"/>
  <c r="AI61" i="23"/>
  <c r="AP61" i="23" s="1"/>
  <c r="BD61" i="23" s="1"/>
  <c r="AN42" i="23"/>
  <c r="AU42" i="23" s="1"/>
  <c r="BI42" i="23" s="1"/>
  <c r="AO14" i="23"/>
  <c r="BC14" i="23" s="1"/>
  <c r="AN64" i="23"/>
  <c r="AU64" i="23" s="1"/>
  <c r="BB64" i="23"/>
  <c r="AN44" i="23"/>
  <c r="AU44" i="23" s="1"/>
  <c r="BI44" i="23" s="1"/>
  <c r="AM35" i="23"/>
  <c r="AT35" i="23" s="1"/>
  <c r="AN51" i="23"/>
  <c r="AU51" i="23" s="1"/>
  <c r="BI51" i="23" s="1"/>
  <c r="AO38" i="23"/>
  <c r="AV38" i="23" s="1"/>
  <c r="BJ38" i="23" s="1"/>
  <c r="AI49" i="23"/>
  <c r="AP49" i="23" s="1"/>
  <c r="BD49" i="23" s="1"/>
  <c r="AI51" i="23"/>
  <c r="AP51" i="23" s="1"/>
  <c r="BD51" i="23" s="1"/>
  <c r="AN61" i="23"/>
  <c r="AU61" i="23" s="1"/>
  <c r="BB61" i="23"/>
  <c r="AK42" i="23"/>
  <c r="AR42" i="23" s="1"/>
  <c r="BF42" i="23" s="1"/>
  <c r="AM14" i="23"/>
  <c r="BA14" i="23" s="1"/>
  <c r="AK64" i="23"/>
  <c r="AR64" i="23" s="1"/>
  <c r="BF64" i="23" s="1"/>
  <c r="AJ44" i="23"/>
  <c r="AQ44" i="23" s="1"/>
  <c r="BE44" i="23" s="1"/>
  <c r="AM26" i="23"/>
  <c r="AT26" i="23" s="1"/>
  <c r="AJ51" i="23"/>
  <c r="AQ51" i="23" s="1"/>
  <c r="AX51" i="23"/>
  <c r="AK61" i="23"/>
  <c r="AR61" i="23" s="1"/>
  <c r="AK38" i="23"/>
  <c r="AR38" i="23" s="1"/>
  <c r="BF38" i="23" s="1"/>
  <c r="AY38" i="23"/>
  <c r="AM49" i="23"/>
  <c r="AT49" i="23" s="1"/>
  <c r="BH49" i="23" s="1"/>
  <c r="AJ26" i="23"/>
  <c r="AQ26" i="23" s="1"/>
  <c r="BE26" i="23" s="1"/>
  <c r="AN32" i="23"/>
  <c r="AU32" i="23" s="1"/>
  <c r="BI32" i="23" s="1"/>
  <c r="AO42" i="23"/>
  <c r="AV42" i="23" s="1"/>
  <c r="BC42" i="23"/>
  <c r="AJ14" i="23"/>
  <c r="AX14" i="23" s="1"/>
  <c r="AO47" i="23"/>
  <c r="AV47" i="23" s="1"/>
  <c r="BJ47" i="23" s="1"/>
  <c r="AJ38" i="23"/>
  <c r="AQ38" i="23" s="1"/>
  <c r="BE38" i="23" s="1"/>
  <c r="AK19" i="23"/>
  <c r="AR19" i="23" s="1"/>
  <c r="BF19" i="23" s="1"/>
  <c r="AK26" i="23"/>
  <c r="AR26" i="23" s="1"/>
  <c r="BF26" i="23" s="1"/>
  <c r="AO32" i="23"/>
  <c r="AV32" i="23" s="1"/>
  <c r="BJ32" i="23" s="1"/>
  <c r="AI35" i="23"/>
  <c r="AP35" i="23" s="1"/>
  <c r="BD35" i="23" s="1"/>
  <c r="AL42" i="23"/>
  <c r="AS42" i="23" s="1"/>
  <c r="BG42" i="23" s="1"/>
  <c r="AZ42" i="23"/>
  <c r="AK14" i="23"/>
  <c r="AY14" i="23" s="1"/>
  <c r="AM47" i="23"/>
  <c r="AT47" i="23" s="1"/>
  <c r="BH47" i="23" s="1"/>
  <c r="BA47" i="23"/>
  <c r="AJ64" i="23"/>
  <c r="AQ64" i="23" s="1"/>
  <c r="BE64" i="23" s="1"/>
  <c r="AM32" i="23"/>
  <c r="AT32" i="23" s="1"/>
  <c r="BH32" i="23" s="1"/>
  <c r="AN49" i="23"/>
  <c r="AU49" i="23" s="1"/>
  <c r="BB49" i="23"/>
  <c r="AZ55" i="23"/>
  <c r="AZ49" i="23"/>
  <c r="BB24" i="23"/>
  <c r="BA16" i="23"/>
  <c r="AM42" i="23"/>
  <c r="AT42" i="23" s="1"/>
  <c r="BH42" i="23" s="1"/>
  <c r="BB8" i="23"/>
  <c r="AL19" i="23"/>
  <c r="AS19" i="23" s="1"/>
  <c r="BG19" i="23" s="1"/>
  <c r="AN14" i="23"/>
  <c r="BB14" i="23"/>
  <c r="AI19" i="23"/>
  <c r="AP19" i="23" s="1"/>
  <c r="BD19" i="23" s="1"/>
  <c r="AJ19" i="23"/>
  <c r="AQ19" i="23" s="1"/>
  <c r="BE19" i="23" s="1"/>
  <c r="AL51" i="23"/>
  <c r="AS51" i="23" s="1"/>
  <c r="BG51" i="23" s="1"/>
  <c r="AO56" i="23"/>
  <c r="AV56" i="23" s="1"/>
  <c r="AM61" i="23"/>
  <c r="AT61" i="23" s="1"/>
  <c r="BH61" i="23" s="1"/>
  <c r="AJ42" i="23"/>
  <c r="AQ42" i="23" s="1"/>
  <c r="BE42" i="23" s="1"/>
  <c r="AX42" i="23"/>
  <c r="AL14" i="23"/>
  <c r="AZ14" i="23" s="1"/>
  <c r="AM64" i="23"/>
  <c r="AT64" i="23" s="1"/>
  <c r="BH64" i="23" s="1"/>
  <c r="AL38" i="23"/>
  <c r="AS38" i="23" s="1"/>
  <c r="BG38" i="23" s="1"/>
  <c r="AL32" i="23"/>
  <c r="AS32" i="23" s="1"/>
  <c r="BG32" i="23" s="1"/>
  <c r="E4" i="13"/>
  <c r="E3" i="13"/>
  <c r="D4" i="13"/>
  <c r="D3" i="13"/>
  <c r="BJ14" i="23" l="1"/>
  <c r="BJ65" i="23" s="1"/>
  <c r="S23" i="36"/>
  <c r="AF65" i="23"/>
  <c r="AH65" i="23"/>
  <c r="L23" i="36"/>
  <c r="V23" i="36"/>
  <c r="T23" i="36"/>
  <c r="AL23" i="36"/>
  <c r="Q23" i="36"/>
  <c r="AE23" i="36"/>
  <c r="Y23" i="36"/>
  <c r="AX44" i="23"/>
  <c r="AW49" i="23"/>
  <c r="AX49" i="23"/>
  <c r="AW14" i="23"/>
  <c r="AW42" i="23"/>
  <c r="BH51" i="23"/>
  <c r="AC23" i="36"/>
  <c r="M23" i="36"/>
  <c r="AH23" i="36"/>
  <c r="R23" i="36"/>
  <c r="U23" i="36"/>
  <c r="AC65" i="23"/>
  <c r="BG11" i="23"/>
  <c r="AF23" i="36"/>
  <c r="K23" i="36"/>
  <c r="O23" i="36"/>
  <c r="BC32" i="23"/>
  <c r="BB51" i="23"/>
  <c r="AW61" i="23"/>
  <c r="AY19" i="23"/>
  <c r="AZ38" i="23"/>
  <c r="AZ51" i="23"/>
  <c r="BC47" i="23"/>
  <c r="BB56" i="23"/>
  <c r="BA51" i="23"/>
  <c r="AY26" i="23"/>
  <c r="AW26" i="23"/>
  <c r="AW47" i="23"/>
  <c r="BB19" i="23"/>
  <c r="AX19" i="23"/>
  <c r="BA32" i="23"/>
  <c r="AX26" i="23"/>
  <c r="BB44" i="23"/>
  <c r="AY51" i="23"/>
  <c r="BC49" i="23"/>
  <c r="BC38" i="23"/>
  <c r="BC19" i="23"/>
  <c r="BC26" i="23"/>
  <c r="BC35" i="23"/>
  <c r="AZ32" i="23"/>
  <c r="BA26" i="23"/>
  <c r="AZ47" i="23"/>
  <c r="BA61" i="23"/>
  <c r="BA49" i="23"/>
  <c r="AZ56" i="23"/>
  <c r="AZ19" i="23"/>
  <c r="AZ35" i="23"/>
  <c r="AZ64" i="23"/>
  <c r="AY42" i="23"/>
  <c r="AY47" i="23"/>
  <c r="AS14" i="23"/>
  <c r="BG14" i="23" s="1"/>
  <c r="AR14" i="23"/>
  <c r="BF14" i="23" s="1"/>
  <c r="AQ14" i="23"/>
  <c r="AJ65" i="23"/>
  <c r="S35" i="36" s="1"/>
  <c r="AP14" i="23"/>
  <c r="BD14" i="23" s="1"/>
  <c r="AW19" i="23"/>
  <c r="BA42" i="23"/>
  <c r="AW38" i="23"/>
  <c r="AZ61" i="23"/>
  <c r="AX56" i="23"/>
  <c r="BA64" i="23"/>
  <c r="BC56" i="23"/>
  <c r="AX64" i="23"/>
  <c r="AW35" i="23"/>
  <c r="AX38" i="23"/>
  <c r="BB32" i="23"/>
  <c r="AY61" i="23"/>
  <c r="AY64" i="23"/>
  <c r="AW51" i="23"/>
  <c r="AV14" i="23"/>
  <c r="AY56" i="23"/>
  <c r="AZ44" i="23"/>
  <c r="AZ26" i="23"/>
  <c r="AY49" i="23"/>
  <c r="BC44" i="23"/>
  <c r="BA44" i="23"/>
  <c r="AW56" i="23"/>
  <c r="BA35" i="23"/>
  <c r="BB42" i="23"/>
  <c r="AX35" i="23"/>
  <c r="BB38" i="23"/>
  <c r="AY35" i="23"/>
  <c r="AU14" i="23"/>
  <c r="AD23" i="36" s="1"/>
  <c r="AW64" i="23"/>
  <c r="AX61" i="23"/>
  <c r="AT14" i="23"/>
  <c r="BH14" i="23" s="1"/>
  <c r="E5" i="13"/>
  <c r="D5" i="13"/>
  <c r="E6" i="13" s="1"/>
  <c r="BH65" i="23" l="1"/>
  <c r="AQ23" i="36"/>
  <c r="BF65" i="23"/>
  <c r="AO23" i="36"/>
  <c r="AM23" i="36"/>
  <c r="BD65" i="23"/>
  <c r="AA23" i="36"/>
  <c r="BA65" i="23"/>
  <c r="AJ35" i="36" s="1"/>
  <c r="BI14" i="23"/>
  <c r="AQ65" i="23"/>
  <c r="Z35" i="36" s="1"/>
  <c r="Z23" i="36"/>
  <c r="AS23" i="36"/>
  <c r="AB23" i="36"/>
  <c r="AP23" i="36"/>
  <c r="BG65" i="23"/>
  <c r="BE14" i="23"/>
  <c r="BB65" i="23"/>
  <c r="AK35" i="36" s="1"/>
  <c r="AX65" i="23"/>
  <c r="AG35" i="36" s="1"/>
  <c r="BC65" i="23"/>
  <c r="AL35" i="36" s="1"/>
  <c r="AW65" i="23"/>
  <c r="AF35" i="36" s="1"/>
  <c r="AZ65" i="23"/>
  <c r="AI35" i="36" s="1"/>
  <c r="AY65" i="23"/>
  <c r="AH35" i="36" s="1"/>
  <c r="AU65" i="23"/>
  <c r="AD35" i="36" s="1"/>
  <c r="AS65" i="23"/>
  <c r="AB35" i="36" s="1"/>
  <c r="AP65" i="23"/>
  <c r="Y35" i="36" s="1"/>
  <c r="AT65" i="23"/>
  <c r="AC35" i="36" s="1"/>
  <c r="AR65" i="23"/>
  <c r="AA35" i="36" s="1"/>
  <c r="AV65" i="23"/>
  <c r="AE35" i="36" s="1"/>
  <c r="AO65" i="23"/>
  <c r="X35" i="36" s="1"/>
  <c r="AN65" i="23"/>
  <c r="W35" i="36" s="1"/>
  <c r="AM65" i="23"/>
  <c r="V35" i="36" s="1"/>
  <c r="AL65" i="23"/>
  <c r="U35" i="36" s="1"/>
  <c r="AK65" i="23"/>
  <c r="T35" i="36" s="1"/>
  <c r="AI65" i="23"/>
  <c r="R35" i="36" s="1"/>
  <c r="BE65" i="23" l="1"/>
  <c r="AN23" i="36"/>
  <c r="BI65" i="23"/>
  <c r="AR23" i="36"/>
  <c r="B30" i="35"/>
</calcChain>
</file>

<file path=xl/sharedStrings.xml><?xml version="1.0" encoding="utf-8"?>
<sst xmlns="http://schemas.openxmlformats.org/spreadsheetml/2006/main" count="812" uniqueCount="248">
  <si>
    <t>county</t>
  </si>
  <si>
    <t>data category</t>
  </si>
  <si>
    <t>Cumberland</t>
  </si>
  <si>
    <t>NP</t>
  </si>
  <si>
    <t>2017ERTAC_Rail</t>
  </si>
  <si>
    <t>Morris</t>
  </si>
  <si>
    <t>P</t>
  </si>
  <si>
    <t>Middlesex</t>
  </si>
  <si>
    <t>Camden</t>
  </si>
  <si>
    <t>Cape May</t>
  </si>
  <si>
    <t>Sussex</t>
  </si>
  <si>
    <t>Union</t>
  </si>
  <si>
    <t>Warren</t>
  </si>
  <si>
    <t>Atlantic</t>
  </si>
  <si>
    <t>Bergen</t>
  </si>
  <si>
    <t>Burlington</t>
  </si>
  <si>
    <t>Hunterdon</t>
  </si>
  <si>
    <t>Mercer</t>
  </si>
  <si>
    <t>Passaic</t>
  </si>
  <si>
    <t>Salem</t>
  </si>
  <si>
    <t>Somerset</t>
  </si>
  <si>
    <t>Monmouth</t>
  </si>
  <si>
    <t>Essex</t>
  </si>
  <si>
    <t>Hudson</t>
  </si>
  <si>
    <t>Ocean</t>
  </si>
  <si>
    <t>Gloucester</t>
  </si>
  <si>
    <t>STCNTYFIPS</t>
  </si>
  <si>
    <t>SCC</t>
  </si>
  <si>
    <t>scc level one</t>
  </si>
  <si>
    <t>scc level two</t>
  </si>
  <si>
    <t>scc level three</t>
  </si>
  <si>
    <t>scc level four</t>
  </si>
  <si>
    <t>sector</t>
  </si>
  <si>
    <t>Mobile Sources</t>
  </si>
  <si>
    <t>Railroad Equipment</t>
  </si>
  <si>
    <t>Diesel</t>
  </si>
  <si>
    <t>Yard Locomotives</t>
  </si>
  <si>
    <t>Mobile - Locomotives</t>
  </si>
  <si>
    <t>Line Haul Locomotives: Class II / III Operations</t>
  </si>
  <si>
    <t>Line Haul Locomotives: Commuter Lines</t>
  </si>
  <si>
    <t>Line Haul Locomotives: Class I Operations</t>
  </si>
  <si>
    <t>LOCOMOTIVES</t>
  </si>
  <si>
    <t>TABLE 2</t>
  </si>
  <si>
    <t>TABLE 1</t>
  </si>
  <si>
    <t xml:space="preserve">ANNUAL AND SUMMER WEEKDAY EMISSIONS BY O3 NAA AND CTY TONSPERYEAR (TPY) AND TONSPERDAY (TPD) </t>
  </si>
  <si>
    <t>O3 AQCR</t>
  </si>
  <si>
    <t>COUNTY</t>
  </si>
  <si>
    <t>NNJ-NY-Conn</t>
  </si>
  <si>
    <t>34003</t>
  </si>
  <si>
    <t>34013</t>
  </si>
  <si>
    <t>34017</t>
  </si>
  <si>
    <t>34019</t>
  </si>
  <si>
    <t xml:space="preserve">Middlesex </t>
  </si>
  <si>
    <t>34023</t>
  </si>
  <si>
    <t>34025</t>
  </si>
  <si>
    <t>34027</t>
  </si>
  <si>
    <t>34031</t>
  </si>
  <si>
    <t>34035</t>
  </si>
  <si>
    <t>34037</t>
  </si>
  <si>
    <t>34039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</si>
  <si>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</si>
  <si>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</si>
  <si>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</si>
  <si>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</si>
  <si>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</si>
  <si>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</si>
  <si>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</si>
  <si>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</si>
  <si>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</si>
  <si>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</si>
  <si>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</si>
  <si>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</si>
  <si>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</si>
  <si>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</si>
  <si>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</si>
  <si>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</si>
  <si>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</si>
  <si>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</si>
  <si>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</si>
  <si>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</si>
  <si>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</si>
  <si>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</si>
  <si>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</si>
  <si>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The State of New Jersey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</si>
  <si>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</si>
  <si>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for New Jersey</t>
  </si>
  <si>
    <t>Row Labels</t>
  </si>
  <si>
    <t>Grand Total</t>
  </si>
  <si>
    <t>CSX</t>
  </si>
  <si>
    <t>NS</t>
  </si>
  <si>
    <t>[1] STB R-1 reports. Available at: http://www.stb.dot.gov/stb/industry/econ_reports.html</t>
  </si>
  <si>
    <t>commuter rail</t>
  </si>
  <si>
    <t>CF</t>
  </si>
  <si>
    <t>Nox</t>
  </si>
  <si>
    <t>PM10</t>
  </si>
  <si>
    <t>HC</t>
  </si>
  <si>
    <t>Year</t>
  </si>
  <si>
    <t xml:space="preserve">OTAQ L-H NOx </t>
  </si>
  <si>
    <t>ERTAC L-H NOx</t>
  </si>
  <si>
    <t>grams/gallon</t>
  </si>
  <si>
    <t>OTAQ L-H PM10</t>
  </si>
  <si>
    <t>ERTAC L-H PM10</t>
  </si>
  <si>
    <t>OTAQ L-H HC</t>
  </si>
  <si>
    <t>ERTAC L-H HC</t>
  </si>
  <si>
    <r>
      <t>2016</t>
    </r>
    <r>
      <rPr>
        <vertAlign val="superscript"/>
        <sz val="11"/>
        <color theme="1"/>
        <rFont val="Calibri"/>
        <family val="2"/>
        <scheme val="minor"/>
      </rPr>
      <t>1,2</t>
    </r>
  </si>
  <si>
    <t>(2) Technical Support Decument (TSD) Preparation of Emisisons Invnetories for the 2016v2 North American Emissions Modleing Platform, Table 2-27. Class I Railroad Rpeorted Locomotive Fuel Use Statistics for 2016, pg 66, September 2021</t>
  </si>
  <si>
    <t>(3) Ibid, Table 4-44. Class I Line-haul Fuel Projections based on 2018 AEO Data, pg 221, September 2021</t>
  </si>
  <si>
    <t>(4) Emissions Modeling Platform Collaborative: 2016v1 Rail Sources, May 6, 2020, Table 15. ERTAC Class I Line-haul Fuel Projections 2016-2028, based on 2018 AEO data, page 23</t>
  </si>
  <si>
    <r>
      <t>2017 adjusted from 2016</t>
    </r>
    <r>
      <rPr>
        <vertAlign val="superscript"/>
        <sz val="11"/>
        <color theme="1"/>
        <rFont val="Calibri"/>
        <family val="2"/>
        <scheme val="minor"/>
      </rPr>
      <t>3,4</t>
    </r>
  </si>
  <si>
    <t>(5)Emission Modeling Platform Collaborative: 2016v1 Rail Sources, Table 16. ERTAC Projected Fuel Use Data by Class I Railroad for 2020, 2023, and 2028, page 27</t>
  </si>
  <si>
    <t xml:space="preserve">(6) Assume that ERTAC projected fuel use data by class I CSX and NS railroads represents the growth for both class 2,3 and yard railroads that depend on these railroads for their operations.                                                                                                                                                                                                                                           </t>
  </si>
  <si>
    <t>(9)Emission Modeling Platform Collaborative: 2016v1 Rail Sources, Emission Factor Projections, pages 25 to 27, Figure 9, 10 and 11, Epa 2009) versus ERTAC Rail Emission Factor Projections.</t>
  </si>
  <si>
    <t>(10) Assume these CF apply to all railroad types.</t>
  </si>
  <si>
    <r>
      <t>ANNUAL AND AVERAGE SUMMER DAY EMISSIONS BY COUNTY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</si>
  <si>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2017 TPY</t>
  </si>
  <si>
    <t>CO_2017</t>
  </si>
  <si>
    <t>NH3_2017</t>
  </si>
  <si>
    <t>NOX_2017</t>
  </si>
  <si>
    <t>PM10-PRI_2017</t>
  </si>
  <si>
    <t>PM25-PRI_2017</t>
  </si>
  <si>
    <t>SO2_2017</t>
  </si>
  <si>
    <t>VOC_2017</t>
  </si>
  <si>
    <t>GF</t>
  </si>
  <si>
    <t>Nox_CF</t>
  </si>
  <si>
    <t>PM10_CF</t>
  </si>
  <si>
    <t>HC_CF</t>
  </si>
  <si>
    <t>SOURCE</t>
  </si>
  <si>
    <t>CO_2023UC_TPY</t>
  </si>
  <si>
    <t>NH3_2023UC_TPY</t>
  </si>
  <si>
    <t>NOX_2023UC_TPY</t>
  </si>
  <si>
    <t>PM10-PRI_2023UC_TPY</t>
  </si>
  <si>
    <t>PM25-PRI_2023UC_TPY</t>
  </si>
  <si>
    <t>SO2_2023UC_TPY</t>
  </si>
  <si>
    <t>VOC_2023UC_TPY</t>
  </si>
  <si>
    <t>CO_2023C_TPY</t>
  </si>
  <si>
    <t>NH3_2023C_TPY</t>
  </si>
  <si>
    <t>NOX_2023C_TPY</t>
  </si>
  <si>
    <t>PM10-PRI_2023C_TPY</t>
  </si>
  <si>
    <t>PM25-PRI_2023C_TPY</t>
  </si>
  <si>
    <t>SO2_2023C_TPY</t>
  </si>
  <si>
    <t>VOC_2023C_TPY</t>
  </si>
  <si>
    <t>CO_2023C_TPD</t>
  </si>
  <si>
    <t>NH3_2023C_TPD</t>
  </si>
  <si>
    <t>NOX_2023C_TPD</t>
  </si>
  <si>
    <t>PM10-PRI_2023C_TPD</t>
  </si>
  <si>
    <t>PM25-PRI_2023C_TPD</t>
  </si>
  <si>
    <t>SO2_2023C_TPD</t>
  </si>
  <si>
    <t>VOC_2023C_TPD</t>
  </si>
  <si>
    <t>CO_2023C_BEN_TPY</t>
  </si>
  <si>
    <t>NH3_2023C_BEN_TPY</t>
  </si>
  <si>
    <t>NOX_2023C_BEN_TPY</t>
  </si>
  <si>
    <t>PM10-PRI_2023C_BEN_TPY</t>
  </si>
  <si>
    <t>PM25-PRI_2023C_BEN_TPY</t>
  </si>
  <si>
    <t>SO2_2023C_BEN_TPY</t>
  </si>
  <si>
    <t>VOC_2023C_BEN_TPY</t>
  </si>
  <si>
    <t>2017 BASE AND 2023 PROJECTED EMISSION INVENTORIES</t>
  </si>
  <si>
    <t>GWTH factor 2017 to 2023</t>
  </si>
  <si>
    <t xml:space="preserve">ANNUAL AND SUMMER WEEKDAY EMISSIONS BY SCC TONSPERYEAR (TPY) AND TONSPERDAY (TPD) </t>
  </si>
  <si>
    <t xml:space="preserve">ANNUAL AND SUMMER WEEKDAY EMISSIONS BY CTY TONSPERYEAR (TPY) AND TONSPERDAY (TPD) </t>
  </si>
  <si>
    <t>TABLE 3</t>
  </si>
  <si>
    <t>TABLE 4</t>
  </si>
  <si>
    <r>
      <t>Table 5A: Growth factors for linehaul Class 1, 2&amp;3 and Yard Locomotives</t>
    </r>
    <r>
      <rPr>
        <b/>
        <vertAlign val="superscript"/>
        <sz val="11"/>
        <color theme="1"/>
        <rFont val="Calibri"/>
        <family val="2"/>
        <scheme val="minor"/>
      </rPr>
      <t>1,2,3,4, 5&amp;6</t>
    </r>
  </si>
  <si>
    <r>
      <t>Table 5B: Commuter Rail Growth factor from 2017 to 2023</t>
    </r>
    <r>
      <rPr>
        <b/>
        <vertAlign val="superscript"/>
        <sz val="11"/>
        <color theme="1"/>
        <rFont val="Calibri"/>
        <family val="2"/>
        <scheme val="minor"/>
      </rPr>
      <t>7,8</t>
    </r>
  </si>
  <si>
    <t>Table 6: OTAQ vs. ERTAC Rail Line-haul Nox EF Projections (gram/gal)</t>
  </si>
  <si>
    <t>Table 7: OTAQ vs. ERTAC Rail Line-haul Nox EF Projections (gram/gal)</t>
  </si>
  <si>
    <t>Table 8: OTAQ vs. ERTAC Rail Line-haul Nox EF Projections (gram/gal)</t>
  </si>
  <si>
    <t>2023 GROWN ONLY, CONTROLLED AND BENEFITS</t>
  </si>
  <si>
    <t>CO_2023GO_TPY</t>
  </si>
  <si>
    <t>NH3_2023GO_TPY</t>
  </si>
  <si>
    <t>NOX_2023GO_TPY</t>
  </si>
  <si>
    <t>PM10-PRI_2023GO_TPY</t>
  </si>
  <si>
    <t>PM25-PRI_2023GO_TPY</t>
  </si>
  <si>
    <t>SO2_2023GO_TPY</t>
  </si>
  <si>
    <t>VOC_2023GO_TPY</t>
  </si>
  <si>
    <t>NH3_2023GC_TPY</t>
  </si>
  <si>
    <t>NOX_2023GC_TPY</t>
  </si>
  <si>
    <t>PM10-PRI_2023GC_TPY</t>
  </si>
  <si>
    <t>PM25-PRI_2023GC_TPY</t>
  </si>
  <si>
    <t>SO2_2023GC_TPY</t>
  </si>
  <si>
    <t>CO_2023GC_TPY</t>
  </si>
  <si>
    <t>VOC_2023GC_TPY</t>
  </si>
  <si>
    <t>CO_2023BEN_TPY</t>
  </si>
  <si>
    <t>NH3_2023BEN_TPY</t>
  </si>
  <si>
    <t>NOX_2023BEN_TPY</t>
  </si>
  <si>
    <t>PM10-PRI_2023BEN_TPY</t>
  </si>
  <si>
    <t>PM25-PRI_2023BEN_TPY</t>
  </si>
  <si>
    <t>SO2_2023BEN_TPY</t>
  </si>
  <si>
    <t>VOC_2023BEN_TPY</t>
  </si>
  <si>
    <t>CO_2023GC_TPD</t>
  </si>
  <si>
    <t>NH3_2023GC_TPD</t>
  </si>
  <si>
    <t>NOX_2023GC_TPD</t>
  </si>
  <si>
    <t>PM10-PRI_2023GC_TPD</t>
  </si>
  <si>
    <t>PM25-PRI_2023GC_TPD</t>
  </si>
  <si>
    <t>SO2_2023GC_TPD</t>
  </si>
  <si>
    <t>VOC_2023GC_TPD</t>
  </si>
  <si>
    <t>Sum of CO_2023GC_TPY</t>
  </si>
  <si>
    <t>Sum of NH3_2023GC_TPY</t>
  </si>
  <si>
    <t>Sum of NOX_2023GC_TPY</t>
  </si>
  <si>
    <t>Sum of PM10-PRI_2023GC_TPY</t>
  </si>
  <si>
    <t>Sum of PM25-PRI_2023GC_TPY</t>
  </si>
  <si>
    <t>Sum of SO2_2023GC_TPY</t>
  </si>
  <si>
    <t>Sum of VOC_2023GC_TPY</t>
  </si>
  <si>
    <t>Sum of CO_2023GC_TPD</t>
  </si>
  <si>
    <t>Sum of NH3_2023GC_TPD</t>
  </si>
  <si>
    <t>Sum of NOX_2023GC_TPD</t>
  </si>
  <si>
    <t>Sum of PM10-PRI_2023GC_TPD</t>
  </si>
  <si>
    <t>Sum of PM25-PRI_2023GC_TPD</t>
  </si>
  <si>
    <t>Sum of SO2_2023GC_TPD</t>
  </si>
  <si>
    <t>Sum of VOC_2023GC_TPD</t>
  </si>
  <si>
    <t>Sum of CO_2023BEN_TPY</t>
  </si>
  <si>
    <t>Sum of NH3_2023BEN_TPY</t>
  </si>
  <si>
    <t>Sum of NOX_2023BEN_TPY</t>
  </si>
  <si>
    <t>Sum of PM10-PRI_2023BEN_TPY</t>
  </si>
  <si>
    <t>Sum of PM25-PRI_2023BEN_TPY</t>
  </si>
  <si>
    <t>Sum of SO2_2023BEN_TPY</t>
  </si>
  <si>
    <t>Sum of VOC_2023BEN_TPY</t>
  </si>
  <si>
    <r>
      <t>Table 5C: OTAQ vs. ERTAC Rail Line-haul EF Projections (gram/gal) Calculate Control Factor (CF) from 2017 to 2023</t>
    </r>
    <r>
      <rPr>
        <b/>
        <vertAlign val="superscript"/>
        <sz val="11"/>
        <color theme="1"/>
        <rFont val="Calibri"/>
        <family val="2"/>
        <scheme val="minor"/>
      </rPr>
      <t>9,10</t>
    </r>
  </si>
  <si>
    <t>CO_2023GO_TPD</t>
  </si>
  <si>
    <t>NH3_2023GO_TPD</t>
  </si>
  <si>
    <t>NOX_2023GO_TPD</t>
  </si>
  <si>
    <t>PM10-PRI_2023GO_TPD</t>
  </si>
  <si>
    <t>PM25-PRI_2023GO_TPD</t>
  </si>
  <si>
    <t>SO2_2023GO_TPD</t>
  </si>
  <si>
    <t>VOC_2023GO_TPD</t>
  </si>
  <si>
    <t>CO_2023BEN_TPD</t>
  </si>
  <si>
    <t>NH3_2023BEN_TPD</t>
  </si>
  <si>
    <t>NOX_2023BEN_TPD</t>
  </si>
  <si>
    <t>PM10-PRI_2023BEN_TPD</t>
  </si>
  <si>
    <t>PM25-PRI_2023BEN_TPD</t>
  </si>
  <si>
    <t>SO2_2023BEN_TPD</t>
  </si>
  <si>
    <t>VOC_2023BEN_TPD</t>
  </si>
  <si>
    <t>(7) Technical Support Decument (TSD) Preparation of Emisisons Inventories for the 2016v2 North American Emissions Modleing Platform, Table 4-46. 2018 AEO growth rates for rail sub-groups, page 222, September 2021</t>
  </si>
  <si>
    <t>(8) conducted extrapolation from 2016 to 2017 ro obtain growth from 2017 to 2023</t>
  </si>
  <si>
    <t>2023 Nonroad Sources Emission Inventory Calculations</t>
  </si>
  <si>
    <t>Department of Envinromental Protection</t>
  </si>
  <si>
    <t>2017 Base and 2023 Projection Year Inventories</t>
  </si>
  <si>
    <t>Railroad</t>
  </si>
  <si>
    <t>Annual and Average Summer Weekday  Emissions</t>
  </si>
  <si>
    <t>2023 Nonroad Inventory</t>
  </si>
  <si>
    <t>Attachment 4B</t>
  </si>
  <si>
    <t>2023 BENEFITS TPD</t>
  </si>
  <si>
    <t>2023 BENEFITS TPY</t>
  </si>
  <si>
    <t>2023 GROWTH CONTROL TPY</t>
  </si>
  <si>
    <t>2023 GROWTH CONTROL TPD</t>
  </si>
  <si>
    <t>2023 GROWTH ONLY TPD</t>
  </si>
  <si>
    <t>2023 GROWTH ONLY TPY</t>
  </si>
  <si>
    <t>2023 BENIFITS TPY</t>
  </si>
  <si>
    <t>2023 BENIFITS TPD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</si>
</sst>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14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8" fillId="0" borderId="0" xfId="0" applyFont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4" xfId="0" applyBorder="1"/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11" xfId="0" applyBorder="1"/>
    <xf numFmtId="0" fontId="2" fillId="0" borderId="4" xfId="0" applyFont="1" applyBorder="1"/>
    <xf numFmtId="0" fontId="2" fillId="0" borderId="23" xfId="0" applyFont="1" applyBorder="1"/>
    <xf numFmtId="0" fontId="0" fillId="0" borderId="16" xfId="0" applyBorder="1"/>
    <xf numFmtId="0" fontId="7" fillId="0" borderId="0" xfId="0" applyFont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19" xfId="0" applyFont="1" applyBorder="1"/>
    <xf numFmtId="0" fontId="1" fillId="0" borderId="8" xfId="0" applyFont="1" applyBorder="1"/>
    <xf numFmtId="0" fontId="1" fillId="0" borderId="12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0" fillId="0" borderId="0" xfId="2"/>
    <xf numFmtId="0" fontId="0" fillId="0" borderId="0" xfId="0" applyAlignment="1">
      <alignment wrapText="1"/>
    </xf>
    <xf numFmtId="0" fontId="0" fillId="0" borderId="26" xfId="0" applyBorder="1"/>
    <xf numFmtId="0" fontId="11" fillId="0" borderId="4" xfId="0" applyFont="1" applyBorder="1"/>
    <xf numFmtId="0" fontId="1" fillId="0" borderId="5" xfId="0" applyFont="1" applyBorder="1"/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2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10" xfId="0" applyBorder="1"/>
    <xf numFmtId="0" fontId="1" fillId="0" borderId="7" xfId="0" applyFont="1" applyBorder="1"/>
    <xf numFmtId="165" fontId="0" fillId="0" borderId="9" xfId="0" applyNumberFormat="1" applyBorder="1"/>
    <xf numFmtId="165" fontId="0" fillId="0" borderId="17" xfId="0" applyNumberFormat="1" applyBorder="1"/>
    <xf numFmtId="165" fontId="0" fillId="0" borderId="13" xfId="0" applyNumberFormat="1" applyBorder="1"/>
    <xf numFmtId="165" fontId="0" fillId="0" borderId="22" xfId="0" applyNumberFormat="1" applyBorder="1"/>
    <xf numFmtId="2" fontId="0" fillId="0" borderId="9" xfId="0" applyNumberFormat="1" applyBorder="1"/>
    <xf numFmtId="2" fontId="0" fillId="0" borderId="13" xfId="0" applyNumberFormat="1" applyBorder="1"/>
    <xf numFmtId="2" fontId="0" fillId="0" borderId="0" xfId="0" applyNumberFormat="1"/>
    <xf numFmtId="0" fontId="0" fillId="0" borderId="27" xfId="0" applyBorder="1"/>
    <xf numFmtId="0" fontId="0" fillId="0" borderId="28" xfId="0" applyBorder="1"/>
    <xf numFmtId="165" fontId="0" fillId="0" borderId="0" xfId="0" applyNumberFormat="1"/>
    <xf numFmtId="165" fontId="0" fillId="0" borderId="6" xfId="0" applyNumberFormat="1" applyBorder="1"/>
    <xf numFmtId="165" fontId="0" fillId="0" borderId="1" xfId="0" applyNumberFormat="1" applyBorder="1"/>
    <xf numFmtId="165" fontId="0" fillId="0" borderId="19" xfId="0" applyNumberFormat="1" applyBorder="1"/>
    <xf numFmtId="0" fontId="1" fillId="0" borderId="3" xfId="0" applyFont="1" applyBorder="1"/>
    <xf numFmtId="0" fontId="1" fillId="0" borderId="25" xfId="0" applyFont="1" applyBorder="1"/>
    <xf numFmtId="0" fontId="0" fillId="0" borderId="21" xfId="0" applyBorder="1"/>
    <xf numFmtId="165" fontId="0" fillId="0" borderId="18" xfId="0" applyNumberFormat="1" applyBorder="1"/>
    <xf numFmtId="165" fontId="0" fillId="0" borderId="30" xfId="0" applyNumberFormat="1" applyBorder="1"/>
    <xf numFmtId="165" fontId="0" fillId="0" borderId="8" xfId="0" applyNumberFormat="1" applyBorder="1"/>
    <xf numFmtId="165" fontId="0" fillId="0" borderId="12" xfId="0" applyNumberFormat="1" applyBorder="1"/>
    <xf numFmtId="2" fontId="0" fillId="0" borderId="8" xfId="0" applyNumberFormat="1" applyBorder="1"/>
    <xf numFmtId="2" fontId="0" fillId="0" borderId="17" xfId="0" applyNumberFormat="1" applyBorder="1"/>
    <xf numFmtId="2" fontId="0" fillId="0" borderId="12" xfId="0" applyNumberFormat="1" applyBorder="1"/>
    <xf numFmtId="2" fontId="0" fillId="0" borderId="22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0" fontId="0" fillId="0" borderId="33" xfId="0" applyBorder="1"/>
    <xf numFmtId="0" fontId="0" fillId="0" borderId="34" xfId="0" applyBorder="1"/>
    <xf numFmtId="165" fontId="0" fillId="0" borderId="33" xfId="0" applyNumberFormat="1" applyBorder="1"/>
    <xf numFmtId="165" fontId="0" fillId="0" borderId="14" xfId="0" applyNumberFormat="1" applyBorder="1"/>
    <xf numFmtId="165" fontId="0" fillId="0" borderId="35" xfId="0" applyNumberFormat="1" applyBorder="1"/>
    <xf numFmtId="2" fontId="0" fillId="0" borderId="33" xfId="0" applyNumberFormat="1" applyBorder="1"/>
    <xf numFmtId="2" fontId="0" fillId="0" borderId="14" xfId="0" applyNumberFormat="1" applyBorder="1"/>
    <xf numFmtId="2" fontId="0" fillId="0" borderId="35" xfId="0" applyNumberFormat="1" applyBorder="1"/>
    <xf numFmtId="165" fontId="0" fillId="0" borderId="36" xfId="0" applyNumberFormat="1" applyBorder="1"/>
    <xf numFmtId="165" fontId="0" fillId="0" borderId="34" xfId="0" applyNumberForma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37" xfId="0" applyNumberFormat="1" applyBorder="1"/>
    <xf numFmtId="165" fontId="0" fillId="0" borderId="38" xfId="0" applyNumberFormat="1" applyBorder="1"/>
    <xf numFmtId="165" fontId="0" fillId="0" borderId="40" xfId="0" applyNumberFormat="1" applyBorder="1"/>
    <xf numFmtId="0" fontId="0" fillId="0" borderId="41" xfId="0" applyBorder="1"/>
    <xf numFmtId="0" fontId="0" fillId="0" borderId="40" xfId="0" applyBorder="1"/>
    <xf numFmtId="2" fontId="0" fillId="0" borderId="37" xfId="0" applyNumberFormat="1" applyBorder="1"/>
    <xf numFmtId="2" fontId="0" fillId="0" borderId="38" xfId="0" applyNumberFormat="1" applyBorder="1"/>
    <xf numFmtId="2" fontId="0" fillId="0" borderId="40" xfId="0" applyNumberFormat="1" applyBorder="1"/>
    <xf numFmtId="165" fontId="0" fillId="0" borderId="41" xfId="0" applyNumberFormat="1" applyBorder="1"/>
    <xf numFmtId="165" fontId="0" fillId="0" borderId="39" xfId="0" applyNumberFormat="1" applyBorder="1"/>
    <xf numFmtId="0" fontId="0" fillId="0" borderId="5" xfId="0" applyBorder="1"/>
    <xf numFmtId="165" fontId="0" fillId="0" borderId="4" xfId="0" applyNumberFormat="1" applyBorder="1"/>
    <xf numFmtId="2" fontId="0" fillId="0" borderId="4" xfId="0" applyNumberFormat="1" applyBorder="1"/>
    <xf numFmtId="165" fontId="0" fillId="0" borderId="26" xfId="0" applyNumberFormat="1" applyBorder="1"/>
    <xf numFmtId="165" fontId="0" fillId="0" borderId="23" xfId="0" applyNumberFormat="1" applyBorder="1"/>
    <xf numFmtId="2" fontId="0" fillId="0" borderId="42" xfId="0" applyNumberFormat="1" applyBorder="1"/>
    <xf numFmtId="165" fontId="0" fillId="0" borderId="5" xfId="0" applyNumberFormat="1" applyBorder="1"/>
    <xf numFmtId="2" fontId="0" fillId="0" borderId="23" xfId="0" applyNumberFormat="1" applyBorder="1"/>
    <xf numFmtId="165" fontId="0" fillId="0" borderId="42" xfId="0" applyNumberFormat="1" applyBorder="1"/>
    <xf numFmtId="2" fontId="0" fillId="0" borderId="6" xfId="0" applyNumberFormat="1" applyBorder="1"/>
    <xf numFmtId="2" fontId="0" fillId="0" borderId="1" xfId="0" applyNumberFormat="1" applyBorder="1"/>
    <xf numFmtId="2" fontId="0" fillId="0" borderId="19" xfId="0" applyNumberFormat="1" applyBorder="1"/>
    <xf numFmtId="165" fontId="0" fillId="0" borderId="20" xfId="0" applyNumberFormat="1" applyBorder="1"/>
    <xf numFmtId="165" fontId="0" fillId="0" borderId="2" xfId="0" applyNumberFormat="1" applyBorder="1"/>
    <xf numFmtId="165" fontId="0" fillId="0" borderId="43" xfId="0" applyNumberFormat="1" applyBorder="1"/>
    <xf numFmtId="165" fontId="0" fillId="0" borderId="44" xfId="0" applyNumberFormat="1" applyBorder="1"/>
    <xf numFmtId="0" fontId="0" fillId="0" borderId="8" xfId="0" pivotButton="1" applyBorder="1"/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/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6" xfId="0" pivotButton="1" applyBorder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0" fillId="0" borderId="31" xfId="0" applyBorder="1"/>
    <xf numFmtId="0" fontId="1" fillId="0" borderId="31" xfId="0" applyFont="1" applyBorder="1"/>
    <xf numFmtId="0" fontId="0" fillId="0" borderId="32" xfId="0" applyBorder="1"/>
    <xf numFmtId="0" fontId="0" fillId="0" borderId="46" xfId="0" applyBorder="1" applyAlignment="1">
      <alignment horizontal="center" wrapText="1"/>
    </xf>
    <xf numFmtId="0" fontId="0" fillId="0" borderId="47" xfId="0" applyBorder="1"/>
    <xf numFmtId="0" fontId="4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2" builtinId="8"/>
    <cellStyle name="Normal" xfId="0" builtinId="0"/>
    <cellStyle name="Normal 2" xfId="1" xr:uid="{3514889E-05EC-4F5D-AF33-CA1EE71FDDBE}"/>
  </cellStyles>
  <dxfs count="21">
    <dxf>
      <border>
        <right style="medium">
          <color auto="1"/>
        </right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auto="1"/>
        </right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auto="1"/>
        </right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auto="1"/>
        </right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auto="1"/>
        </right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auto="1"/>
        </right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EB77B9E-5AE6-408B-AEAF-FB50F3488A16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OTAQ</a:t>
            </a:r>
            <a:r>
              <a:rPr lang="en-US" baseline="0"/>
              <a:t> vs. ERTAC Rail Line-haul NOx EF Projections (grams/gal)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36482939632551E-2"/>
          <c:y val="6.5231481481481488E-2"/>
          <c:w val="0.88250918635170605"/>
          <c:h val="0.77993171197296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'[1]NOx 2006-2040'!$B$1</c:f>
              <c:strCache>
                <c:ptCount val="1"/>
                <c:pt idx="0">
                  <c:v>OTAQ L-H NOx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'[1]NOx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'[1]NOx 2006-2040'!$B$2:$B$36</c:f>
              <c:numCache>
                <c:formatCode>General</c:formatCode>
                <c:ptCount val="35"/>
                <c:pt idx="0">
                  <c:v>180</c:v>
                </c:pt>
                <c:pt idx="1">
                  <c:v>175</c:v>
                </c:pt>
                <c:pt idx="2">
                  <c:v>169</c:v>
                </c:pt>
                <c:pt idx="3">
                  <c:v>165</c:v>
                </c:pt>
                <c:pt idx="4">
                  <c:v>157</c:v>
                </c:pt>
                <c:pt idx="5">
                  <c:v>149</c:v>
                </c:pt>
                <c:pt idx="6">
                  <c:v>144</c:v>
                </c:pt>
                <c:pt idx="7">
                  <c:v>139</c:v>
                </c:pt>
                <c:pt idx="8">
                  <c:v>135</c:v>
                </c:pt>
                <c:pt idx="9">
                  <c:v>129</c:v>
                </c:pt>
                <c:pt idx="10">
                  <c:v>121</c:v>
                </c:pt>
                <c:pt idx="11">
                  <c:v>114</c:v>
                </c:pt>
                <c:pt idx="12">
                  <c:v>108</c:v>
                </c:pt>
                <c:pt idx="13">
                  <c:v>103</c:v>
                </c:pt>
                <c:pt idx="14">
                  <c:v>99</c:v>
                </c:pt>
                <c:pt idx="15">
                  <c:v>94</c:v>
                </c:pt>
                <c:pt idx="16">
                  <c:v>89</c:v>
                </c:pt>
                <c:pt idx="17">
                  <c:v>84</c:v>
                </c:pt>
                <c:pt idx="18">
                  <c:v>79</c:v>
                </c:pt>
                <c:pt idx="19">
                  <c:v>74</c:v>
                </c:pt>
                <c:pt idx="20">
                  <c:v>69</c:v>
                </c:pt>
                <c:pt idx="21">
                  <c:v>65</c:v>
                </c:pt>
                <c:pt idx="22">
                  <c:v>61</c:v>
                </c:pt>
                <c:pt idx="23">
                  <c:v>57</c:v>
                </c:pt>
                <c:pt idx="24">
                  <c:v>53</c:v>
                </c:pt>
                <c:pt idx="25">
                  <c:v>49</c:v>
                </c:pt>
                <c:pt idx="26">
                  <c:v>46</c:v>
                </c:pt>
                <c:pt idx="27">
                  <c:v>43</c:v>
                </c:pt>
                <c:pt idx="28">
                  <c:v>40</c:v>
                </c:pt>
                <c:pt idx="29">
                  <c:v>37</c:v>
                </c:pt>
                <c:pt idx="30">
                  <c:v>35</c:v>
                </c:pt>
                <c:pt idx="31">
                  <c:v>33</c:v>
                </c:pt>
                <c:pt idx="32">
                  <c:v>31</c:v>
                </c:pt>
                <c:pt idx="33">
                  <c:v>29</c:v>
                </c:pt>
                <c:pt idx="3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A-46C4-8D86-EDD94C9B242E}"/>
            </c:ext>
          </c:extLst>
        </c:ser>
        <c:ser>
          <c:idx val="2"/>
          <c:order val="1"/>
          <c:tx>
            <c:strRef>
              <c:f>'[1]NOx 2006-2040'!$C$1</c:f>
              <c:strCache>
                <c:ptCount val="1"/>
                <c:pt idx="0">
                  <c:v>ERTAC L-H NOx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3665588076228536E-3"/>
                  <c:y val="4.17403185415769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'[1]NOx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'[1]NOx 2006-2040'!$C$2:$C$36</c:f>
              <c:numCache>
                <c:formatCode>General</c:formatCode>
                <c:ptCount val="35"/>
                <c:pt idx="1">
                  <c:v>181.5</c:v>
                </c:pt>
                <c:pt idx="8">
                  <c:v>150.21</c:v>
                </c:pt>
                <c:pt idx="10">
                  <c:v>138.63</c:v>
                </c:pt>
                <c:pt idx="11">
                  <c:v>134.77000000000001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A-46C4-8D86-EDD94C9B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95224"/>
        <c:axId val="332995552"/>
      </c:barChart>
      <c:catAx>
        <c:axId val="33299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552"/>
        <c:crosses val="autoZero"/>
        <c:auto val="1"/>
        <c:lblAlgn val="ctr"/>
        <c:lblOffset val="100"/>
        <c:noMultiLvlLbl val="0"/>
      </c:catAx>
      <c:valAx>
        <c:axId val="3329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224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OTAQ</a:t>
            </a:r>
            <a:r>
              <a:rPr lang="en-US" baseline="0"/>
              <a:t> vs. ERTAC Rail Line-haul PM10 EF Projections (grams/gal)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3823235998211"/>
          <c:y val="5.5028025712886446E-2"/>
          <c:w val="0.88250918635170605"/>
          <c:h val="0.77993171197296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'[1]PM10 2006-2040'!$B$1</c:f>
              <c:strCache>
                <c:ptCount val="1"/>
                <c:pt idx="0">
                  <c:v>OTAQ L-H PM10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'[1]PM10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'[1]PM10 2006-2040'!$B$2:$B$36</c:f>
              <c:numCache>
                <c:formatCode>General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5.0999999999999996</c:v>
                </c:pt>
                <c:pt idx="3">
                  <c:v>4.9000000000000004</c:v>
                </c:pt>
                <c:pt idx="4">
                  <c:v>4.7</c:v>
                </c:pt>
                <c:pt idx="5">
                  <c:v>4.4000000000000004</c:v>
                </c:pt>
                <c:pt idx="6">
                  <c:v>4.0999999999999996</c:v>
                </c:pt>
                <c:pt idx="7">
                  <c:v>3.8</c:v>
                </c:pt>
                <c:pt idx="8">
                  <c:v>3.6</c:v>
                </c:pt>
                <c:pt idx="9">
                  <c:v>3.4</c:v>
                </c:pt>
                <c:pt idx="10">
                  <c:v>3.1</c:v>
                </c:pt>
                <c:pt idx="11">
                  <c:v>2.9</c:v>
                </c:pt>
                <c:pt idx="12">
                  <c:v>2.7</c:v>
                </c:pt>
                <c:pt idx="13">
                  <c:v>2.5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</c:v>
                </c:pt>
                <c:pt idx="17">
                  <c:v>1.9</c:v>
                </c:pt>
                <c:pt idx="18">
                  <c:v>1.7</c:v>
                </c:pt>
                <c:pt idx="19">
                  <c:v>1.6</c:v>
                </c:pt>
                <c:pt idx="20">
                  <c:v>1.5</c:v>
                </c:pt>
                <c:pt idx="21">
                  <c:v>1.4</c:v>
                </c:pt>
                <c:pt idx="22">
                  <c:v>1.3</c:v>
                </c:pt>
                <c:pt idx="23">
                  <c:v>1.1000000000000001</c:v>
                </c:pt>
                <c:pt idx="24">
                  <c:v>1</c:v>
                </c:pt>
                <c:pt idx="25">
                  <c:v>1</c:v>
                </c:pt>
                <c:pt idx="26">
                  <c:v>0.9</c:v>
                </c:pt>
                <c:pt idx="27">
                  <c:v>0.8</c:v>
                </c:pt>
                <c:pt idx="28">
                  <c:v>0.7</c:v>
                </c:pt>
                <c:pt idx="29">
                  <c:v>0.7</c:v>
                </c:pt>
                <c:pt idx="30">
                  <c:v>0.6</c:v>
                </c:pt>
                <c:pt idx="31">
                  <c:v>0.6</c:v>
                </c:pt>
                <c:pt idx="32">
                  <c:v>0.5</c:v>
                </c:pt>
                <c:pt idx="33">
                  <c:v>0.5</c:v>
                </c:pt>
                <c:pt idx="3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6DB-8D01-5B25832CE349}"/>
            </c:ext>
          </c:extLst>
        </c:ser>
        <c:ser>
          <c:idx val="0"/>
          <c:order val="1"/>
          <c:tx>
            <c:strRef>
              <c:f>'[1]PM10 2006-2040'!$C$1</c:f>
              <c:strCache>
                <c:ptCount val="1"/>
                <c:pt idx="0">
                  <c:v>ERTAC L-H PM10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4.1845385543023229E-2"/>
                  <c:y val="-1.132648321213014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'[1]PM10 2006-2040'!$C$2:$C$36</c:f>
              <c:numCache>
                <c:formatCode>General</c:formatCode>
                <c:ptCount val="35"/>
                <c:pt idx="1">
                  <c:v>6.13</c:v>
                </c:pt>
                <c:pt idx="8">
                  <c:v>4.851</c:v>
                </c:pt>
                <c:pt idx="10">
                  <c:v>4.117</c:v>
                </c:pt>
                <c:pt idx="11">
                  <c:v>3.944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8F-46DB-8D01-5B25832C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95224"/>
        <c:axId val="332995552"/>
      </c:barChart>
      <c:catAx>
        <c:axId val="33299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552"/>
        <c:crosses val="autoZero"/>
        <c:auto val="1"/>
        <c:lblAlgn val="ctr"/>
        <c:lblOffset val="100"/>
        <c:noMultiLvlLbl val="0"/>
      </c:catAx>
      <c:valAx>
        <c:axId val="33299555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22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OTAQ</a:t>
            </a:r>
            <a:r>
              <a:rPr lang="en-US" baseline="0"/>
              <a:t> vs. ERTAC Rail Line-haul HC EF Projections (grams/gal)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36482939632551E-2"/>
          <c:y val="6.5231481481481488E-2"/>
          <c:w val="0.88250918635170605"/>
          <c:h val="0.77993171197296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'[1]HC 2006-2040'!$B$1</c:f>
              <c:strCache>
                <c:ptCount val="1"/>
                <c:pt idx="0">
                  <c:v>OTAQ L-H HC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'[1]HC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'[1]HC 2006-2040'!$B$2:$B$36</c:f>
              <c:numCache>
                <c:formatCode>General</c:formatCode>
                <c:ptCount val="35"/>
                <c:pt idx="0">
                  <c:v>9.5</c:v>
                </c:pt>
                <c:pt idx="1">
                  <c:v>9.3000000000000007</c:v>
                </c:pt>
                <c:pt idx="2">
                  <c:v>9</c:v>
                </c:pt>
                <c:pt idx="3">
                  <c:v>8.6999999999999993</c:v>
                </c:pt>
                <c:pt idx="4">
                  <c:v>8.3000000000000007</c:v>
                </c:pt>
                <c:pt idx="5">
                  <c:v>7.7</c:v>
                </c:pt>
                <c:pt idx="6">
                  <c:v>7.1</c:v>
                </c:pt>
                <c:pt idx="7">
                  <c:v>6.5</c:v>
                </c:pt>
                <c:pt idx="8">
                  <c:v>6.1</c:v>
                </c:pt>
                <c:pt idx="9">
                  <c:v>5.7</c:v>
                </c:pt>
                <c:pt idx="10">
                  <c:v>5.0999999999999996</c:v>
                </c:pt>
                <c:pt idx="11">
                  <c:v>4.5999999999999996</c:v>
                </c:pt>
                <c:pt idx="12">
                  <c:v>4.2</c:v>
                </c:pt>
                <c:pt idx="13">
                  <c:v>3.9</c:v>
                </c:pt>
                <c:pt idx="14">
                  <c:v>3.6</c:v>
                </c:pt>
                <c:pt idx="15">
                  <c:v>3.4</c:v>
                </c:pt>
                <c:pt idx="16">
                  <c:v>3.2</c:v>
                </c:pt>
                <c:pt idx="17">
                  <c:v>3</c:v>
                </c:pt>
                <c:pt idx="18">
                  <c:v>2.8</c:v>
                </c:pt>
                <c:pt idx="19">
                  <c:v>2.6</c:v>
                </c:pt>
                <c:pt idx="20">
                  <c:v>2.5</c:v>
                </c:pt>
                <c:pt idx="21">
                  <c:v>2.2999999999999998</c:v>
                </c:pt>
                <c:pt idx="22">
                  <c:v>2.1</c:v>
                </c:pt>
                <c:pt idx="23">
                  <c:v>2</c:v>
                </c:pt>
                <c:pt idx="24">
                  <c:v>1.9</c:v>
                </c:pt>
                <c:pt idx="25">
                  <c:v>1.7</c:v>
                </c:pt>
                <c:pt idx="26">
                  <c:v>1.6</c:v>
                </c:pt>
                <c:pt idx="27">
                  <c:v>1.5</c:v>
                </c:pt>
                <c:pt idx="28">
                  <c:v>1.4</c:v>
                </c:pt>
                <c:pt idx="29">
                  <c:v>1.3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3-4786-AE5B-C122021F0819}"/>
            </c:ext>
          </c:extLst>
        </c:ser>
        <c:ser>
          <c:idx val="0"/>
          <c:order val="1"/>
          <c:tx>
            <c:strRef>
              <c:f>'[1]HC 2006-2040'!$C$1</c:f>
              <c:strCache>
                <c:ptCount val="1"/>
                <c:pt idx="0">
                  <c:v>ERTAC L-H HC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5.7221820245442296E-3"/>
                  <c:y val="2.99305701702299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'[1]HC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'[1]HC 2006-2040'!$C$2:$C$36</c:f>
              <c:numCache>
                <c:formatCode>General</c:formatCode>
                <c:ptCount val="35"/>
                <c:pt idx="1">
                  <c:v>9.1300000000000008</c:v>
                </c:pt>
                <c:pt idx="8">
                  <c:v>7.21</c:v>
                </c:pt>
                <c:pt idx="10">
                  <c:v>6.15</c:v>
                </c:pt>
                <c:pt idx="1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73-4786-AE5B-C122021F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95224"/>
        <c:axId val="332995552"/>
      </c:barChart>
      <c:catAx>
        <c:axId val="33299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552"/>
        <c:crosses val="autoZero"/>
        <c:auto val="1"/>
        <c:lblAlgn val="ctr"/>
        <c:lblOffset val="100"/>
        <c:noMultiLvlLbl val="0"/>
      </c:catAx>
      <c:valAx>
        <c:axId val="3329955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22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4762</xdr:rowOff>
    </xdr:from>
    <xdr:to>
      <xdr:col>18</xdr:col>
      <xdr:colOff>504825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DAA2DF-CD10-475C-855D-62AC23AAD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0</xdr:rowOff>
    </xdr:from>
    <xdr:to>
      <xdr:col>18</xdr:col>
      <xdr:colOff>447675</xdr:colOff>
      <xdr:row>35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886813-312C-4364-A679-E9FE22872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0</xdr:rowOff>
    </xdr:from>
    <xdr:to>
      <xdr:col>18</xdr:col>
      <xdr:colOff>485775</xdr:colOff>
      <xdr:row>35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2F7D6-5316-4A95-9C81-2F7F54ECC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inventory\2017&amp;2020\Copy%20of%20ERTAC%20Rail%20vs%20OTAQ%202009%20ERTAC%20Emission%20Factor%20Projections.3.3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x 2006-2040"/>
      <sheetName val="PM10 2006-2040"/>
      <sheetName val="HC 2006-2040"/>
    </sheetNames>
    <sheetDataSet>
      <sheetData sheetId="0">
        <row r="1">
          <cell r="B1" t="str">
            <v xml:space="preserve">OTAQ L-H NOx </v>
          </cell>
          <cell r="C1" t="str">
            <v>ERTAC L-H NOx</v>
          </cell>
        </row>
        <row r="2">
          <cell r="A2">
            <v>2006</v>
          </cell>
          <cell r="B2">
            <v>180</v>
          </cell>
        </row>
        <row r="3">
          <cell r="A3">
            <v>2007</v>
          </cell>
          <cell r="B3">
            <v>175</v>
          </cell>
          <cell r="C3">
            <v>181.5</v>
          </cell>
        </row>
        <row r="4">
          <cell r="A4">
            <v>2008</v>
          </cell>
          <cell r="B4">
            <v>169</v>
          </cell>
        </row>
        <row r="5">
          <cell r="A5">
            <v>2009</v>
          </cell>
          <cell r="B5">
            <v>165</v>
          </cell>
        </row>
        <row r="6">
          <cell r="A6">
            <v>2010</v>
          </cell>
          <cell r="B6">
            <v>157</v>
          </cell>
        </row>
        <row r="7">
          <cell r="A7">
            <v>2011</v>
          </cell>
          <cell r="B7">
            <v>149</v>
          </cell>
        </row>
        <row r="8">
          <cell r="A8">
            <v>2012</v>
          </cell>
          <cell r="B8">
            <v>144</v>
          </cell>
        </row>
        <row r="9">
          <cell r="A9">
            <v>2013</v>
          </cell>
          <cell r="B9">
            <v>139</v>
          </cell>
        </row>
        <row r="10">
          <cell r="A10">
            <v>2014</v>
          </cell>
          <cell r="B10">
            <v>135</v>
          </cell>
          <cell r="C10">
            <v>150.21</v>
          </cell>
        </row>
        <row r="11">
          <cell r="A11">
            <v>2015</v>
          </cell>
          <cell r="B11">
            <v>129</v>
          </cell>
        </row>
        <row r="12">
          <cell r="A12">
            <v>2016</v>
          </cell>
          <cell r="B12">
            <v>121</v>
          </cell>
          <cell r="C12">
            <v>138.63</v>
          </cell>
        </row>
        <row r="13">
          <cell r="A13">
            <v>2017</v>
          </cell>
          <cell r="B13">
            <v>114</v>
          </cell>
          <cell r="C13">
            <v>134.77000000000001</v>
          </cell>
        </row>
        <row r="14">
          <cell r="A14">
            <v>2018</v>
          </cell>
          <cell r="B14">
            <v>108</v>
          </cell>
        </row>
        <row r="15">
          <cell r="A15">
            <v>2019</v>
          </cell>
          <cell r="B15">
            <v>103</v>
          </cell>
        </row>
        <row r="16">
          <cell r="A16">
            <v>2020</v>
          </cell>
          <cell r="B16">
            <v>99</v>
          </cell>
        </row>
        <row r="17">
          <cell r="A17">
            <v>2021</v>
          </cell>
          <cell r="B17">
            <v>94</v>
          </cell>
        </row>
        <row r="18">
          <cell r="A18">
            <v>2022</v>
          </cell>
          <cell r="B18">
            <v>89</v>
          </cell>
        </row>
        <row r="19">
          <cell r="A19">
            <v>2023</v>
          </cell>
          <cell r="B19">
            <v>84</v>
          </cell>
        </row>
        <row r="20">
          <cell r="A20">
            <v>2024</v>
          </cell>
          <cell r="B20">
            <v>79</v>
          </cell>
        </row>
        <row r="21">
          <cell r="A21">
            <v>2025</v>
          </cell>
          <cell r="B21">
            <v>74</v>
          </cell>
        </row>
        <row r="22">
          <cell r="A22">
            <v>2026</v>
          </cell>
          <cell r="B22">
            <v>69</v>
          </cell>
        </row>
        <row r="23">
          <cell r="A23">
            <v>2027</v>
          </cell>
          <cell r="B23">
            <v>65</v>
          </cell>
        </row>
        <row r="24">
          <cell r="A24">
            <v>2028</v>
          </cell>
          <cell r="B24">
            <v>61</v>
          </cell>
        </row>
        <row r="25">
          <cell r="A25">
            <v>2029</v>
          </cell>
          <cell r="B25">
            <v>57</v>
          </cell>
        </row>
        <row r="26">
          <cell r="A26">
            <v>2030</v>
          </cell>
          <cell r="B26">
            <v>53</v>
          </cell>
        </row>
        <row r="27">
          <cell r="A27">
            <v>2031</v>
          </cell>
          <cell r="B27">
            <v>49</v>
          </cell>
        </row>
        <row r="28">
          <cell r="A28">
            <v>2032</v>
          </cell>
          <cell r="B28">
            <v>46</v>
          </cell>
        </row>
        <row r="29">
          <cell r="A29">
            <v>2033</v>
          </cell>
          <cell r="B29">
            <v>43</v>
          </cell>
        </row>
        <row r="30">
          <cell r="A30">
            <v>2034</v>
          </cell>
          <cell r="B30">
            <v>40</v>
          </cell>
        </row>
        <row r="31">
          <cell r="A31">
            <v>2035</v>
          </cell>
          <cell r="B31">
            <v>37</v>
          </cell>
        </row>
        <row r="32">
          <cell r="A32">
            <v>2036</v>
          </cell>
          <cell r="B32">
            <v>35</v>
          </cell>
        </row>
        <row r="33">
          <cell r="A33">
            <v>2037</v>
          </cell>
          <cell r="B33">
            <v>33</v>
          </cell>
        </row>
        <row r="34">
          <cell r="A34">
            <v>2038</v>
          </cell>
          <cell r="B34">
            <v>31</v>
          </cell>
        </row>
        <row r="35">
          <cell r="A35">
            <v>2039</v>
          </cell>
          <cell r="B35">
            <v>29</v>
          </cell>
        </row>
        <row r="36">
          <cell r="A36">
            <v>2040</v>
          </cell>
          <cell r="B36">
            <v>28</v>
          </cell>
        </row>
      </sheetData>
      <sheetData sheetId="1">
        <row r="1">
          <cell r="B1" t="str">
            <v>OTAQ L-H PM10</v>
          </cell>
          <cell r="C1" t="str">
            <v>ERTAC L-H PM10</v>
          </cell>
        </row>
        <row r="2">
          <cell r="A2">
            <v>2006</v>
          </cell>
          <cell r="B2">
            <v>6.4</v>
          </cell>
        </row>
        <row r="3">
          <cell r="A3">
            <v>2007</v>
          </cell>
          <cell r="B3">
            <v>6.3</v>
          </cell>
          <cell r="C3">
            <v>6.13</v>
          </cell>
        </row>
        <row r="4">
          <cell r="A4">
            <v>2008</v>
          </cell>
          <cell r="B4">
            <v>5.0999999999999996</v>
          </cell>
          <cell r="C4"/>
        </row>
        <row r="5">
          <cell r="A5">
            <v>2009</v>
          </cell>
          <cell r="B5">
            <v>4.9000000000000004</v>
          </cell>
        </row>
        <row r="6">
          <cell r="A6">
            <v>2010</v>
          </cell>
          <cell r="B6">
            <v>4.7</v>
          </cell>
        </row>
        <row r="7">
          <cell r="A7">
            <v>2011</v>
          </cell>
          <cell r="B7">
            <v>4.4000000000000004</v>
          </cell>
        </row>
        <row r="8">
          <cell r="A8">
            <v>2012</v>
          </cell>
          <cell r="B8">
            <v>4.0999999999999996</v>
          </cell>
        </row>
        <row r="9">
          <cell r="A9">
            <v>2013</v>
          </cell>
          <cell r="B9">
            <v>3.8</v>
          </cell>
        </row>
        <row r="10">
          <cell r="A10">
            <v>2014</v>
          </cell>
          <cell r="B10">
            <v>3.6</v>
          </cell>
          <cell r="C10">
            <v>4.851</v>
          </cell>
        </row>
        <row r="11">
          <cell r="A11">
            <v>2015</v>
          </cell>
          <cell r="B11">
            <v>3.4</v>
          </cell>
        </row>
        <row r="12">
          <cell r="A12">
            <v>2016</v>
          </cell>
          <cell r="B12">
            <v>3.1</v>
          </cell>
          <cell r="C12">
            <v>4.117</v>
          </cell>
        </row>
        <row r="13">
          <cell r="A13">
            <v>2017</v>
          </cell>
          <cell r="B13">
            <v>2.9</v>
          </cell>
          <cell r="C13">
            <v>3.944</v>
          </cell>
        </row>
        <row r="14">
          <cell r="A14">
            <v>2018</v>
          </cell>
          <cell r="B14">
            <v>2.7</v>
          </cell>
        </row>
        <row r="15">
          <cell r="A15">
            <v>2019</v>
          </cell>
          <cell r="B15">
            <v>2.5</v>
          </cell>
        </row>
        <row r="16">
          <cell r="A16">
            <v>2020</v>
          </cell>
          <cell r="B16">
            <v>2.2999999999999998</v>
          </cell>
        </row>
        <row r="17">
          <cell r="A17">
            <v>2021</v>
          </cell>
          <cell r="B17">
            <v>2.2000000000000002</v>
          </cell>
        </row>
        <row r="18">
          <cell r="A18">
            <v>2022</v>
          </cell>
          <cell r="B18">
            <v>2</v>
          </cell>
        </row>
        <row r="19">
          <cell r="A19">
            <v>2023</v>
          </cell>
          <cell r="B19">
            <v>1.9</v>
          </cell>
        </row>
        <row r="20">
          <cell r="A20">
            <v>2024</v>
          </cell>
          <cell r="B20">
            <v>1.7</v>
          </cell>
        </row>
        <row r="21">
          <cell r="A21">
            <v>2025</v>
          </cell>
          <cell r="B21">
            <v>1.6</v>
          </cell>
        </row>
        <row r="22">
          <cell r="A22">
            <v>2026</v>
          </cell>
          <cell r="B22">
            <v>1.5</v>
          </cell>
        </row>
        <row r="23">
          <cell r="A23">
            <v>2027</v>
          </cell>
          <cell r="B23">
            <v>1.4</v>
          </cell>
        </row>
        <row r="24">
          <cell r="A24">
            <v>2028</v>
          </cell>
          <cell r="B24">
            <v>1.3</v>
          </cell>
        </row>
        <row r="25">
          <cell r="A25">
            <v>2029</v>
          </cell>
          <cell r="B25">
            <v>1.1000000000000001</v>
          </cell>
        </row>
        <row r="26">
          <cell r="A26">
            <v>2030</v>
          </cell>
          <cell r="B26">
            <v>1</v>
          </cell>
        </row>
        <row r="27">
          <cell r="A27">
            <v>2031</v>
          </cell>
          <cell r="B27">
            <v>1</v>
          </cell>
        </row>
        <row r="28">
          <cell r="A28">
            <v>2032</v>
          </cell>
          <cell r="B28">
            <v>0.9</v>
          </cell>
        </row>
        <row r="29">
          <cell r="A29">
            <v>2033</v>
          </cell>
          <cell r="B29">
            <v>0.8</v>
          </cell>
        </row>
        <row r="30">
          <cell r="A30">
            <v>2034</v>
          </cell>
          <cell r="B30">
            <v>0.7</v>
          </cell>
        </row>
        <row r="31">
          <cell r="A31">
            <v>2035</v>
          </cell>
          <cell r="B31">
            <v>0.7</v>
          </cell>
        </row>
        <row r="32">
          <cell r="A32">
            <v>2036</v>
          </cell>
          <cell r="B32">
            <v>0.6</v>
          </cell>
        </row>
        <row r="33">
          <cell r="A33">
            <v>2037</v>
          </cell>
          <cell r="B33">
            <v>0.6</v>
          </cell>
        </row>
        <row r="34">
          <cell r="A34">
            <v>2038</v>
          </cell>
          <cell r="B34">
            <v>0.5</v>
          </cell>
        </row>
        <row r="35">
          <cell r="A35">
            <v>2039</v>
          </cell>
          <cell r="B35">
            <v>0.5</v>
          </cell>
        </row>
        <row r="36">
          <cell r="A36">
            <v>2040</v>
          </cell>
          <cell r="B36">
            <v>0.4</v>
          </cell>
        </row>
      </sheetData>
      <sheetData sheetId="2">
        <row r="1">
          <cell r="B1" t="str">
            <v>OTAQ L-H HC</v>
          </cell>
          <cell r="C1" t="str">
            <v>ERTAC L-H HC</v>
          </cell>
        </row>
        <row r="2">
          <cell r="A2">
            <v>2006</v>
          </cell>
          <cell r="B2">
            <v>9.5</v>
          </cell>
          <cell r="C2"/>
        </row>
        <row r="3">
          <cell r="A3">
            <v>2007</v>
          </cell>
          <cell r="B3">
            <v>9.3000000000000007</v>
          </cell>
          <cell r="C3">
            <v>9.1300000000000008</v>
          </cell>
        </row>
        <row r="4">
          <cell r="A4">
            <v>2008</v>
          </cell>
          <cell r="B4">
            <v>9</v>
          </cell>
          <cell r="C4"/>
        </row>
        <row r="5">
          <cell r="A5">
            <v>2009</v>
          </cell>
          <cell r="B5">
            <v>8.6999999999999993</v>
          </cell>
          <cell r="C5"/>
        </row>
        <row r="6">
          <cell r="A6">
            <v>2010</v>
          </cell>
          <cell r="B6">
            <v>8.3000000000000007</v>
          </cell>
          <cell r="C6"/>
        </row>
        <row r="7">
          <cell r="A7">
            <v>2011</v>
          </cell>
          <cell r="B7">
            <v>7.7</v>
          </cell>
          <cell r="C7"/>
        </row>
        <row r="8">
          <cell r="A8">
            <v>2012</v>
          </cell>
          <cell r="B8">
            <v>7.1</v>
          </cell>
          <cell r="C8"/>
        </row>
        <row r="9">
          <cell r="A9">
            <v>2013</v>
          </cell>
          <cell r="B9">
            <v>6.5</v>
          </cell>
          <cell r="C9"/>
        </row>
        <row r="10">
          <cell r="A10">
            <v>2014</v>
          </cell>
          <cell r="B10">
            <v>6.1</v>
          </cell>
          <cell r="C10">
            <v>7.21</v>
          </cell>
        </row>
        <row r="11">
          <cell r="A11">
            <v>2015</v>
          </cell>
          <cell r="B11">
            <v>5.7</v>
          </cell>
          <cell r="C11"/>
        </row>
        <row r="12">
          <cell r="A12">
            <v>2016</v>
          </cell>
          <cell r="B12">
            <v>5.0999999999999996</v>
          </cell>
          <cell r="C12">
            <v>6.15</v>
          </cell>
        </row>
        <row r="13">
          <cell r="A13">
            <v>2017</v>
          </cell>
          <cell r="B13">
            <v>4.5999999999999996</v>
          </cell>
          <cell r="C13">
            <v>5.9</v>
          </cell>
        </row>
        <row r="14">
          <cell r="A14">
            <v>2018</v>
          </cell>
          <cell r="B14">
            <v>4.2</v>
          </cell>
          <cell r="C14"/>
        </row>
        <row r="15">
          <cell r="A15">
            <v>2019</v>
          </cell>
          <cell r="B15">
            <v>3.9</v>
          </cell>
          <cell r="C15"/>
        </row>
        <row r="16">
          <cell r="A16">
            <v>2020</v>
          </cell>
          <cell r="B16">
            <v>3.6</v>
          </cell>
          <cell r="C16"/>
        </row>
        <row r="17">
          <cell r="A17">
            <v>2021</v>
          </cell>
          <cell r="B17">
            <v>3.4</v>
          </cell>
          <cell r="C17"/>
        </row>
        <row r="18">
          <cell r="A18">
            <v>2022</v>
          </cell>
          <cell r="B18">
            <v>3.2</v>
          </cell>
          <cell r="C18"/>
        </row>
        <row r="19">
          <cell r="A19">
            <v>2023</v>
          </cell>
          <cell r="B19">
            <v>3</v>
          </cell>
          <cell r="C19"/>
        </row>
        <row r="20">
          <cell r="A20">
            <v>2024</v>
          </cell>
          <cell r="B20">
            <v>2.8</v>
          </cell>
          <cell r="C20"/>
        </row>
        <row r="21">
          <cell r="A21">
            <v>2025</v>
          </cell>
          <cell r="B21">
            <v>2.6</v>
          </cell>
          <cell r="C21"/>
        </row>
        <row r="22">
          <cell r="A22">
            <v>2026</v>
          </cell>
          <cell r="B22">
            <v>2.5</v>
          </cell>
          <cell r="C22"/>
        </row>
        <row r="23">
          <cell r="A23">
            <v>2027</v>
          </cell>
          <cell r="B23">
            <v>2.2999999999999998</v>
          </cell>
          <cell r="C23"/>
        </row>
        <row r="24">
          <cell r="A24">
            <v>2028</v>
          </cell>
          <cell r="B24">
            <v>2.1</v>
          </cell>
          <cell r="C24"/>
        </row>
        <row r="25">
          <cell r="A25">
            <v>2029</v>
          </cell>
          <cell r="B25">
            <v>2</v>
          </cell>
          <cell r="C25"/>
        </row>
        <row r="26">
          <cell r="A26">
            <v>2030</v>
          </cell>
          <cell r="B26">
            <v>1.9</v>
          </cell>
          <cell r="C26"/>
        </row>
        <row r="27">
          <cell r="A27">
            <v>2031</v>
          </cell>
          <cell r="B27">
            <v>1.7</v>
          </cell>
          <cell r="C27"/>
        </row>
        <row r="28">
          <cell r="A28">
            <v>2032</v>
          </cell>
          <cell r="B28">
            <v>1.6</v>
          </cell>
          <cell r="C28"/>
        </row>
        <row r="29">
          <cell r="A29">
            <v>2033</v>
          </cell>
          <cell r="B29">
            <v>1.5</v>
          </cell>
          <cell r="C29"/>
        </row>
        <row r="30">
          <cell r="A30">
            <v>2034</v>
          </cell>
          <cell r="B30">
            <v>1.4</v>
          </cell>
          <cell r="C30"/>
        </row>
        <row r="31">
          <cell r="A31">
            <v>2035</v>
          </cell>
          <cell r="B31">
            <v>1.3</v>
          </cell>
          <cell r="C31"/>
        </row>
        <row r="32">
          <cell r="A32">
            <v>2036</v>
          </cell>
          <cell r="B32">
            <v>1.2</v>
          </cell>
          <cell r="C32"/>
        </row>
        <row r="33">
          <cell r="A33">
            <v>2037</v>
          </cell>
          <cell r="B33">
            <v>1.2</v>
          </cell>
          <cell r="C33"/>
        </row>
        <row r="34">
          <cell r="A34">
            <v>2038</v>
          </cell>
          <cell r="B34">
            <v>1.1000000000000001</v>
          </cell>
          <cell r="C34"/>
        </row>
        <row r="35">
          <cell r="A35">
            <v>2039</v>
          </cell>
          <cell r="B35">
            <v>1.1000000000000001</v>
          </cell>
          <cell r="C35"/>
        </row>
        <row r="36">
          <cell r="A36">
            <v>2040</v>
          </cell>
          <cell r="B36">
            <v>1</v>
          </cell>
          <cell r="C36"/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705.606275694445" createdVersion="7" refreshedVersion="7" minRefreshableVersion="3" recordCount="57" xr:uid="{C570395C-C443-44B0-85B9-F170CC1CE4E0}">
  <cacheSource type="worksheet">
    <worksheetSource ref="A7:BC64" sheet="2023 NEI RAIL CTY SCC TPY TPD "/>
  </cacheSource>
  <cacheFields count="48">
    <cacheField name="STCNTYFIPS" numFmtId="0">
      <sharedItems containsSemiMixedTypes="0" containsString="0" containsNumber="1" containsInteger="1" minValue="34001" maxValue="34041" count="21">
        <n v="34001"/>
        <n v="34003"/>
        <n v="34005"/>
        <n v="34007"/>
        <n v="34009"/>
        <n v="34011"/>
        <n v="34013"/>
        <n v="34015"/>
        <n v="34017"/>
        <n v="34019"/>
        <n v="34021"/>
        <n v="34023"/>
        <n v="34025"/>
        <n v="34027"/>
        <n v="34029"/>
        <n v="34031"/>
        <n v="34033"/>
        <n v="34035"/>
        <n v="34037"/>
        <n v="34039"/>
        <n v="34041"/>
      </sharedItems>
    </cacheField>
    <cacheField name="county" numFmtId="0">
      <sharedItems/>
    </cacheField>
    <cacheField name="data category" numFmtId="0">
      <sharedItems/>
    </cacheField>
    <cacheField name="SCC" numFmtId="0">
      <sharedItems containsSemiMixedTypes="0" containsString="0" containsNumber="1" containsInteger="1" minValue="28500201" maxValue="2285002009"/>
    </cacheField>
    <cacheField name="scc level one" numFmtId="0">
      <sharedItems/>
    </cacheField>
    <cacheField name="scc level two" numFmtId="0">
      <sharedItems/>
    </cacheField>
    <cacheField name="scc level three" numFmtId="0">
      <sharedItems/>
    </cacheField>
    <cacheField name="scc level four" numFmtId="0">
      <sharedItems/>
    </cacheField>
    <cacheField name="sector" numFmtId="0">
      <sharedItems/>
    </cacheField>
    <cacheField name="CO_2017" numFmtId="0">
      <sharedItems containsSemiMixedTypes="0" containsString="0" containsNumber="1" minValue="1.039021E-2" maxValue="113.78749999999999"/>
    </cacheField>
    <cacheField name="NH3_2017" numFmtId="0">
      <sharedItems containsSemiMixedTypes="0" containsString="0" containsNumber="1" minValue="3.2508419999999997E-5" maxValue="0.35601310000000003"/>
    </cacheField>
    <cacheField name="NOX_2017" numFmtId="0">
      <sharedItems containsSemiMixedTypes="0" containsString="0" containsNumber="1" minValue="7.73567E-2" maxValue="916.95910000000003"/>
    </cacheField>
    <cacheField name="PM10-PRI_2017" numFmtId="0">
      <sharedItems containsSemiMixedTypes="0" containsString="0" containsNumber="1" minValue="2.273069E-3" maxValue="26.836469999999998"/>
    </cacheField>
    <cacheField name="PM25-PRI_2017" numFmtId="0">
      <sharedItems containsSemiMixedTypes="0" containsString="0" containsNumber="1" minValue="2.2048770000000001E-3" maxValue="26.031379999999999"/>
    </cacheField>
    <cacheField name="SO2_2017" numFmtId="0">
      <sharedItems containsSemiMixedTypes="0" containsString="0" containsNumber="1" minValue="3.664036E-5" maxValue="0.4012638"/>
    </cacheField>
    <cacheField name="VOC_2017" numFmtId="0">
      <sharedItems containsSemiMixedTypes="0" containsString="0" containsNumber="1" minValue="3.5911929999999999E-3" maxValue="42.417920000000002"/>
    </cacheField>
    <cacheField name="GF" numFmtId="0">
      <sharedItems containsSemiMixedTypes="0" containsString="0" containsNumber="1" minValue="0.97649439578132269" maxValue="1.0753428571428572"/>
    </cacheField>
    <cacheField name="Nox_CF" numFmtId="0">
      <sharedItems containsSemiMixedTypes="0" containsString="0" containsNumber="1" minValue="0.1590858499666099" maxValue="0.1590858499666099"/>
    </cacheField>
    <cacheField name="PM10_CF" numFmtId="0">
      <sharedItems containsSemiMixedTypes="0" containsString="0" containsNumber="1" minValue="0.21404665314401616" maxValue="0.21404665314401616"/>
    </cacheField>
    <cacheField name="HC_CF" numFmtId="0">
      <sharedItems containsSemiMixedTypes="0" containsString="0" containsNumber="1" minValue="0.21372881355932205" maxValue="0.21372881355932205"/>
    </cacheField>
    <cacheField name="CO_2023GO_TPY" numFmtId="0">
      <sharedItems containsSemiMixedTypes="0" containsString="0" containsNumber="1" minValue="1.0145981835991058E-2" maxValue="122.36057535714285"/>
    </cacheField>
    <cacheField name="NH3_2023GO_TPY" numFmtId="0">
      <sharedItems containsSemiMixedTypes="0" containsString="0" containsNumber="1" minValue="3.1744289945705466E-5" maxValue="0.38283614413428574"/>
    </cacheField>
    <cacheField name="NOX_2023GO_TPY" numFmtId="0">
      <sharedItems containsSemiMixedTypes="0" containsString="0" containsNumber="1" minValue="7.5538384026137051E-2" maxValue="986.0454184771429"/>
    </cacheField>
    <cacheField name="PM10-PRI_2023GO_TPY" numFmtId="0">
      <sharedItems containsSemiMixedTypes="0" containsString="0" containsNumber="1" minValue="2.2196391397242554E-3" maxValue="28.858406325428572"/>
    </cacheField>
    <cacheField name="PM25-PRI_2023GO_TPY" numFmtId="0">
      <sharedItems containsSemiMixedTypes="0" containsString="0" containsNumber="1" minValue="2.1530500338871354E-3" maxValue="27.992658544571427"/>
    </cacheField>
    <cacheField name="SO2_2023GO_TPY" numFmtId="0">
      <sharedItems containsSemiMixedTypes="0" containsString="0" containsNumber="1" minValue="3.5779106199410144E-5" maxValue="0.43149616116"/>
    </cacheField>
    <cacheField name="VOC_2023GO_TPY" numFmtId="0">
      <sharedItems containsSemiMixedTypes="0" containsString="0" containsNumber="1" minValue="3.5067798386691153E-3" maxValue="45.613807286857146"/>
    </cacheField>
    <cacheField name="CO_2023GC_TPY" numFmtId="0">
      <sharedItems containsSemiMixedTypes="0" containsString="0" containsNumber="1" minValue="1.0145981835991058E-2" maxValue="122.36057535714285"/>
    </cacheField>
    <cacheField name="NH3_2023GC_TPY" numFmtId="0">
      <sharedItems containsSemiMixedTypes="0" containsString="0" containsNumber="1" minValue="3.1744289945705466E-5" maxValue="0.38283614413428574"/>
    </cacheField>
    <cacheField name="NOX_2023GC_TPY" numFmtId="0">
      <sharedItems containsSemiMixedTypes="0" containsString="0" containsNumber="1" minValue="6.3521295998234847E-2" maxValue="829.17954497302503"/>
    </cacheField>
    <cacheField name="PM10-PRI_2023GC_TPY" numFmtId="0">
      <sharedItems containsSemiMixedTypes="0" containsString="0" containsNumber="1" minValue="1.7445328106788153E-3" maxValue="22.681361036400482"/>
    </cacheField>
    <cacheField name="PM25-PRI_2023GC_TPY" numFmtId="0">
      <sharedItems containsSemiMixedTypes="0" containsString="0" containsNumber="1" minValue="1.6921968800819834E-3" maxValue="22.000923670502665"/>
    </cacheField>
    <cacheField name="SO2_2023GC_TPY" numFmtId="0">
      <sharedItems containsSemiMixedTypes="0" containsString="0" containsNumber="1" minValue="3.5779106199410144E-5" maxValue="0.43149616116"/>
    </cacheField>
    <cacheField name="VOC_2023GC_TPY" numFmtId="0">
      <sharedItems containsSemiMixedTypes="0" containsString="0" containsNumber="1" minValue="2.7572799443366146E-3" maxValue="35.864822373513611"/>
    </cacheField>
    <cacheField name="CO_2023GC_TPD" numFmtId="0">
      <sharedItems containsSemiMixedTypes="0" containsString="0" containsNumber="1" minValue="2.7797210509564541E-5" maxValue="0.3352344530332681"/>
    </cacheField>
    <cacheField name="NH3_2023GC_TPD" numFmtId="0">
      <sharedItems containsSemiMixedTypes="0" containsString="0" containsNumber="1" minValue="8.6970657385494427E-8" maxValue="1.0488661483131117E-3"/>
    </cacheField>
    <cacheField name="NOX_2023GC_TPD" numFmtId="0">
      <sharedItems containsSemiMixedTypes="0" containsString="0" containsNumber="1" minValue="1.7403094794036944E-4" maxValue="2.2717247807480137"/>
    </cacheField>
    <cacheField name="PM10-PRI_2023GC_TPD" numFmtId="0">
      <sharedItems containsSemiMixedTypes="0" containsString="0" containsNumber="1" minValue="4.7795419470652473E-6" maxValue="6.2140715168220499E-2"/>
    </cacheField>
    <cacheField name="PM25-PRI_2023GC_TPD" numFmtId="0">
      <sharedItems containsSemiMixedTypes="0" containsString="0" containsNumber="1" minValue="4.6361558358410501E-6" maxValue="6.0276503206856617E-2"/>
    </cacheField>
    <cacheField name="SO2_2023GC_TPD" numFmtId="0">
      <sharedItems containsSemiMixedTypes="0" containsString="0" containsNumber="1" minValue="9.8024948491534638E-8" maxValue="1.1821812634520549E-3"/>
    </cacheField>
    <cacheField name="VOC_2023GC_TPD" numFmtId="0">
      <sharedItems containsSemiMixedTypes="0" containsString="0" containsNumber="1" minValue="7.5541916283194925E-6" maxValue="9.8259787324694828E-2"/>
    </cacheField>
    <cacheField name="CO_2023BEN_TPY" numFmtId="0">
      <sharedItems containsSemiMixedTypes="0" containsString="0" containsNumber="1" containsInteger="1" minValue="0" maxValue="0"/>
    </cacheField>
    <cacheField name="NH3_2023BEN_TPY" numFmtId="0">
      <sharedItems containsSemiMixedTypes="0" containsString="0" containsNumber="1" containsInteger="1" minValue="0" maxValue="0"/>
    </cacheField>
    <cacheField name="NOX_2023BEN_TPY" numFmtId="0">
      <sharedItems containsSemiMixedTypes="0" containsString="0" containsNumber="1" minValue="1.2017088027902204E-2" maxValue="156.86587350411787"/>
    </cacheField>
    <cacheField name="PM10-PRI_2023BEN_TPY" numFmtId="0">
      <sharedItems containsSemiMixedTypes="0" containsString="0" containsNumber="1" minValue="4.7510632904544008E-4" maxValue="6.17704528902809"/>
    </cacheField>
    <cacheField name="PM25-PRI_2023BEN_TPY" numFmtId="0">
      <sharedItems containsSemiMixedTypes="0" containsString="0" containsNumber="1" minValue="4.6085315380515199E-4" maxValue="5.9917348740687615"/>
    </cacheField>
    <cacheField name="SO2_2023BEN_TPY" numFmtId="0">
      <sharedItems containsSemiMixedTypes="0" containsString="0" containsNumber="1" containsInteger="1" minValue="0" maxValue="0"/>
    </cacheField>
    <cacheField name="VOC_2023BEN_TPY" numFmtId="0">
      <sharedItems containsSemiMixedTypes="0" containsString="0" containsNumber="1" minValue="7.4949989433250068E-4" maxValue="9.74898491334353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706.412817245371" createdVersion="7" refreshedVersion="7" minRefreshableVersion="3" recordCount="57" xr:uid="{A879BD85-4D5F-4697-B717-C04120BC929E}">
  <cacheSource type="worksheet">
    <worksheetSource ref="D7:BC64" sheet="2023 NEI RAIL CTY SCC TPY TPD "/>
  </cacheSource>
  <cacheFields count="45">
    <cacheField name="SCC" numFmtId="0">
      <sharedItems containsSemiMixedTypes="0" containsString="0" containsNumber="1" containsInteger="1" minValue="28500201" maxValue="2285002009" count="4">
        <n v="28500201"/>
        <n v="2285002007"/>
        <n v="2285002009"/>
        <n v="2285002006"/>
      </sharedItems>
    </cacheField>
    <cacheField name="scc level one" numFmtId="0">
      <sharedItems/>
    </cacheField>
    <cacheField name="scc level two" numFmtId="0">
      <sharedItems/>
    </cacheField>
    <cacheField name="scc level three" numFmtId="0">
      <sharedItems/>
    </cacheField>
    <cacheField name="scc level four" numFmtId="0">
      <sharedItems/>
    </cacheField>
    <cacheField name="sector" numFmtId="0">
      <sharedItems/>
    </cacheField>
    <cacheField name="CO_2017" numFmtId="0">
      <sharedItems containsSemiMixedTypes="0" containsString="0" containsNumber="1" minValue="1.039021E-2" maxValue="113.78749999999999"/>
    </cacheField>
    <cacheField name="NH3_2017" numFmtId="0">
      <sharedItems containsSemiMixedTypes="0" containsString="0" containsNumber="1" minValue="3.2508419999999997E-5" maxValue="0.35601310000000003"/>
    </cacheField>
    <cacheField name="NOX_2017" numFmtId="0">
      <sharedItems containsSemiMixedTypes="0" containsString="0" containsNumber="1" minValue="7.73567E-2" maxValue="916.95910000000003"/>
    </cacheField>
    <cacheField name="PM10-PRI_2017" numFmtId="0">
      <sharedItems containsSemiMixedTypes="0" containsString="0" containsNumber="1" minValue="2.273069E-3" maxValue="26.836469999999998"/>
    </cacheField>
    <cacheField name="PM25-PRI_2017" numFmtId="0">
      <sharedItems containsSemiMixedTypes="0" containsString="0" containsNumber="1" minValue="2.2048770000000001E-3" maxValue="26.031379999999999"/>
    </cacheField>
    <cacheField name="SO2_2017" numFmtId="0">
      <sharedItems containsSemiMixedTypes="0" containsString="0" containsNumber="1" minValue="3.664036E-5" maxValue="0.4012638"/>
    </cacheField>
    <cacheField name="VOC_2017" numFmtId="0">
      <sharedItems containsSemiMixedTypes="0" containsString="0" containsNumber="1" minValue="3.5911929999999999E-3" maxValue="42.417920000000002"/>
    </cacheField>
    <cacheField name="GF" numFmtId="0">
      <sharedItems containsSemiMixedTypes="0" containsString="0" containsNumber="1" minValue="0.97649439578132269" maxValue="1.0753428571428572"/>
    </cacheField>
    <cacheField name="Nox_CF" numFmtId="0">
      <sharedItems containsSemiMixedTypes="0" containsString="0" containsNumber="1" minValue="0.1590858499666099" maxValue="0.1590858499666099"/>
    </cacheField>
    <cacheField name="PM10_CF" numFmtId="0">
      <sharedItems containsSemiMixedTypes="0" containsString="0" containsNumber="1" minValue="0.21404665314401616" maxValue="0.21404665314401616"/>
    </cacheField>
    <cacheField name="HC_CF" numFmtId="0">
      <sharedItems containsSemiMixedTypes="0" containsString="0" containsNumber="1" minValue="0.21372881355932205" maxValue="0.21372881355932205"/>
    </cacheField>
    <cacheField name="CO_2023GO_TPY" numFmtId="0">
      <sharedItems containsSemiMixedTypes="0" containsString="0" containsNumber="1" minValue="1.0145981835991058E-2" maxValue="122.36057535714285"/>
    </cacheField>
    <cacheField name="NH3_2023GO_TPY" numFmtId="0">
      <sharedItems containsSemiMixedTypes="0" containsString="0" containsNumber="1" minValue="3.1744289945705466E-5" maxValue="0.38283614413428574"/>
    </cacheField>
    <cacheField name="NOX_2023GO_TPY" numFmtId="0">
      <sharedItems containsSemiMixedTypes="0" containsString="0" containsNumber="1" minValue="7.5538384026137051E-2" maxValue="986.0454184771429"/>
    </cacheField>
    <cacheField name="PM10-PRI_2023GO_TPY" numFmtId="0">
      <sharedItems containsSemiMixedTypes="0" containsString="0" containsNumber="1" minValue="2.2196391397242554E-3" maxValue="28.858406325428572"/>
    </cacheField>
    <cacheField name="PM25-PRI_2023GO_TPY" numFmtId="0">
      <sharedItems containsSemiMixedTypes="0" containsString="0" containsNumber="1" minValue="2.1530500338871354E-3" maxValue="27.992658544571427"/>
    </cacheField>
    <cacheField name="SO2_2023GO_TPY" numFmtId="0">
      <sharedItems containsSemiMixedTypes="0" containsString="0" containsNumber="1" minValue="3.5779106199410144E-5" maxValue="0.43149616116"/>
    </cacheField>
    <cacheField name="VOC_2023GO_TPY" numFmtId="0">
      <sharedItems containsSemiMixedTypes="0" containsString="0" containsNumber="1" minValue="3.5067798386691153E-3" maxValue="45.613807286857146"/>
    </cacheField>
    <cacheField name="CO_2023GC_TPY" numFmtId="0">
      <sharedItems containsSemiMixedTypes="0" containsString="0" containsNumber="1" minValue="1.0145981835991058E-2" maxValue="122.36057535714285"/>
    </cacheField>
    <cacheField name="NH3_2023GC_TPY" numFmtId="0">
      <sharedItems containsSemiMixedTypes="0" containsString="0" containsNumber="1" minValue="3.1744289945705466E-5" maxValue="0.38283614413428574"/>
    </cacheField>
    <cacheField name="NOX_2023GC_TPY" numFmtId="0">
      <sharedItems containsSemiMixedTypes="0" containsString="0" containsNumber="1" minValue="6.3521295998234847E-2" maxValue="829.17954497302503"/>
    </cacheField>
    <cacheField name="PM10-PRI_2023GC_TPY" numFmtId="0">
      <sharedItems containsSemiMixedTypes="0" containsString="0" containsNumber="1" minValue="1.7445328106788153E-3" maxValue="22.681361036400482"/>
    </cacheField>
    <cacheField name="PM25-PRI_2023GC_TPY" numFmtId="0">
      <sharedItems containsSemiMixedTypes="0" containsString="0" containsNumber="1" minValue="1.6921968800819834E-3" maxValue="22.000923670502665"/>
    </cacheField>
    <cacheField name="SO2_2023GC_TPY" numFmtId="0">
      <sharedItems containsSemiMixedTypes="0" containsString="0" containsNumber="1" minValue="3.5779106199410144E-5" maxValue="0.43149616116"/>
    </cacheField>
    <cacheField name="VOC_2023GC_TPY" numFmtId="0">
      <sharedItems containsSemiMixedTypes="0" containsString="0" containsNumber="1" minValue="2.7572799443366146E-3" maxValue="35.864822373513611"/>
    </cacheField>
    <cacheField name="CO_2023GC_TPD" numFmtId="0">
      <sharedItems containsSemiMixedTypes="0" containsString="0" containsNumber="1" minValue="2.7797210509564541E-5" maxValue="0.3352344530332681"/>
    </cacheField>
    <cacheField name="NH3_2023GC_TPD" numFmtId="0">
      <sharedItems containsSemiMixedTypes="0" containsString="0" containsNumber="1" minValue="8.6970657385494427E-8" maxValue="1.0488661483131117E-3"/>
    </cacheField>
    <cacheField name="NOX_2023GC_TPD" numFmtId="0">
      <sharedItems containsSemiMixedTypes="0" containsString="0" containsNumber="1" minValue="1.7403094794036944E-4" maxValue="2.2717247807480137"/>
    </cacheField>
    <cacheField name="PM10-PRI_2023GC_TPD" numFmtId="0">
      <sharedItems containsSemiMixedTypes="0" containsString="0" containsNumber="1" minValue="4.7795419470652473E-6" maxValue="6.2140715168220499E-2"/>
    </cacheField>
    <cacheField name="PM25-PRI_2023GC_TPD" numFmtId="0">
      <sharedItems containsSemiMixedTypes="0" containsString="0" containsNumber="1" minValue="4.6361558358410501E-6" maxValue="6.0276503206856617E-2"/>
    </cacheField>
    <cacheField name="SO2_2023GC_TPD" numFmtId="0">
      <sharedItems containsSemiMixedTypes="0" containsString="0" containsNumber="1" minValue="9.8024948491534638E-8" maxValue="1.1821812634520549E-3"/>
    </cacheField>
    <cacheField name="VOC_2023GC_TPD" numFmtId="0">
      <sharedItems containsSemiMixedTypes="0" containsString="0" containsNumber="1" minValue="7.5541916283194925E-6" maxValue="9.8259787324694828E-2"/>
    </cacheField>
    <cacheField name="CO_2023BEN_TPY" numFmtId="0">
      <sharedItems containsSemiMixedTypes="0" containsString="0" containsNumber="1" containsInteger="1" minValue="0" maxValue="0"/>
    </cacheField>
    <cacheField name="NH3_2023BEN_TPY" numFmtId="0">
      <sharedItems containsSemiMixedTypes="0" containsString="0" containsNumber="1" containsInteger="1" minValue="0" maxValue="0"/>
    </cacheField>
    <cacheField name="NOX_2023BEN_TPY" numFmtId="0">
      <sharedItems containsSemiMixedTypes="0" containsString="0" containsNumber="1" minValue="1.2017088027902204E-2" maxValue="156.86587350411787"/>
    </cacheField>
    <cacheField name="PM10-PRI_2023BEN_TPY" numFmtId="0">
      <sharedItems containsSemiMixedTypes="0" containsString="0" containsNumber="1" minValue="4.7510632904544008E-4" maxValue="6.17704528902809"/>
    </cacheField>
    <cacheField name="PM25-PRI_2023BEN_TPY" numFmtId="0">
      <sharedItems containsSemiMixedTypes="0" containsString="0" containsNumber="1" minValue="4.6085315380515199E-4" maxValue="5.9917348740687615"/>
    </cacheField>
    <cacheField name="SO2_2023BEN_TPY" numFmtId="0">
      <sharedItems containsSemiMixedTypes="0" containsString="0" containsNumber="1" containsInteger="1" minValue="0" maxValue="0"/>
    </cacheField>
    <cacheField name="VOC_2023BEN_TPY" numFmtId="0">
      <sharedItems containsSemiMixedTypes="0" containsString="0" containsNumber="1" minValue="7.4949989433250068E-4" maxValue="9.74898491334353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s v="Atlantic"/>
    <s v="P"/>
    <n v="28500201"/>
    <s v="Mobile Sources"/>
    <s v="Railroad Equipment"/>
    <s v="Diesel"/>
    <s v="Yard Locomotives"/>
    <s v="Mobile - Locomotives"/>
    <n v="0.24348185999999999"/>
    <n v="7.2922310000000001E-4"/>
    <n v="1.5592900999999999"/>
    <n v="4.08636E-2"/>
    <n v="3.9637699999999998E-2"/>
    <n v="8.2184230000000003E-4"/>
    <n v="0.10212038"/>
    <n v="0.97649439578132269"/>
    <n v="0.1590858499666099"/>
    <n v="0.21404665314401616"/>
    <n v="0.21372881355932205"/>
    <n v="0.23775867176441259"/>
    <n v="7.1208227042428307E-4"/>
    <n v="1.5226380440472982"/>
    <n v="3.990307639144966E-2"/>
    <n v="3.8705991911661332E-2"/>
    <n v="8.0252440016603257E-4"/>
    <n v="9.9719978765059072E-2"/>
    <n v="0.23775867176441259"/>
    <n v="7.1208227042428307E-4"/>
    <n v="1.2804078766185374"/>
    <n v="3.1361956439709855E-2"/>
    <n v="3.0421103886350862E-2"/>
    <n v="8.0252440016603257E-4"/>
    <n v="7.8406946015442208E-2"/>
    <n v="6.5139362127236331E-4"/>
    <n v="1.9509103299295428E-6"/>
    <n v="3.5079667852562666E-3"/>
    <n v="8.5923168327972204E-5"/>
    <n v="8.3345490099591399E-5"/>
    <n v="2.1986969867562536E-6"/>
    <n v="2.1481355072723894E-4"/>
    <n v="0"/>
    <n v="0"/>
    <n v="0.2422301674287608"/>
    <n v="8.5411199517398048E-3"/>
    <n v="8.2848880253104697E-3"/>
    <n v="0"/>
    <n v="2.1313032749616864E-2"/>
  </r>
  <r>
    <x v="0"/>
    <s v="Atlantic"/>
    <s v="NP"/>
    <n v="2285002007"/>
    <s v="Mobile Sources"/>
    <s v="Railroad Equipment"/>
    <s v="Diesel"/>
    <s v="Line Haul Locomotives: Class II / III Operations"/>
    <s v="Mobile - Locomotives"/>
    <n v="0.74979099999999999"/>
    <n v="2.3459129999999998E-3"/>
    <n v="5.6207960000000003"/>
    <n v="0.16510349999999999"/>
    <n v="0.1601504"/>
    <n v="2.6440869999999998E-3"/>
    <n v="0.26085560000000002"/>
    <n v="0.97649439578132269"/>
    <n v="0.1590858499666099"/>
    <n v="0.21404665314401616"/>
    <n v="0.21372881355932205"/>
    <n v="0.73216670950727369"/>
    <n v="2.2907708974905499E-3"/>
    <n v="5.4886757938300761"/>
    <n v="0.1612226424738816"/>
    <n v="0.15638596808213714"/>
    <n v="2.58193613745825E-3"/>
    <n v="0.25472403150817441"/>
    <n v="0.73216670950727369"/>
    <n v="2.2907708974905499E-3"/>
    <n v="4.6155051399774614"/>
    <n v="0.12671347544131295"/>
    <n v="0.12291207501546875"/>
    <n v="2.58193613745825E-3"/>
    <n v="0.20028216646888491"/>
    <n v="2.005936190430887E-3"/>
    <n v="6.2760846506590407E-6"/>
    <n v="1.2645219561582086E-2"/>
    <n v="3.4716020668852865E-4"/>
    <n v="3.3674541100128422E-4"/>
    <n v="7.0737976368719182E-6"/>
    <n v="5.487182642983148E-4"/>
    <n v="0"/>
    <n v="0"/>
    <n v="0.87317065385261472"/>
    <n v="3.4509167032568649E-2"/>
    <n v="3.3473893066668398E-2"/>
    <n v="0"/>
    <n v="5.4441865039289494E-2"/>
  </r>
  <r>
    <x v="0"/>
    <s v="Atlantic"/>
    <s v="NP"/>
    <n v="2285002009"/>
    <s v="Mobile Sources"/>
    <s v="Railroad Equipment"/>
    <s v="Diesel"/>
    <s v="Line Haul Locomotives: Commuter Lines"/>
    <s v="Mobile - Locomotives"/>
    <n v="15.599780000000001"/>
    <n v="4.8807879999999998E-2"/>
    <n v="125.71120000000001"/>
    <n v="3.6791659999999999"/>
    <n v="3.568791"/>
    <n v="5.5011560000000001E-2"/>
    <n v="5.8153160000000002"/>
    <n v="1.0753428571428572"/>
    <n v="0.1590858499666099"/>
    <n v="0.21404665314401616"/>
    <n v="0.21372881355932205"/>
    <n v="16.775111996"/>
    <n v="5.2485205130285713E-2"/>
    <n v="135.18264098285715"/>
    <n v="3.9563648783428573"/>
    <n v="3.8376739104857145"/>
    <n v="5.9156288106285718E-2"/>
    <n v="6.2534585226285717"/>
    <n v="16.775111996"/>
    <n v="5.2485205130285713E-2"/>
    <n v="113.67699564136825"/>
    <n v="3.1095182175170359"/>
    <n v="3.0162326540881388"/>
    <n v="5.9156288106285718E-2"/>
    <n v="4.9169142519447364"/>
    <n v="4.5959210947945202E-2"/>
    <n v="1.4379508254872797E-4"/>
    <n v="0.31144382367498152"/>
    <n v="8.5192279931973584E-3"/>
    <n v="8.2636511070907914E-3"/>
    <n v="1.6207202220900197E-4"/>
    <n v="1.3470997950533524E-2"/>
    <n v="0"/>
    <n v="0"/>
    <n v="21.505645341488901"/>
    <n v="0.84684666082582138"/>
    <n v="0.8214412563975757"/>
    <n v="0"/>
    <n v="1.3365442706838353"/>
  </r>
  <r>
    <x v="1"/>
    <s v="Bergen"/>
    <s v="P"/>
    <n v="28500201"/>
    <s v="Mobile Sources"/>
    <s v="Railroad Equipment"/>
    <s v="Diesel"/>
    <s v="Yard Locomotives"/>
    <s v="Mobile - Locomotives"/>
    <n v="3.4489809"/>
    <n v="1.0329624500000001E-2"/>
    <n v="22.087731999999999"/>
    <n v="0.57884303000000004"/>
    <n v="0.56147778999999998"/>
    <n v="1.16415982E-2"/>
    <n v="1.4465598"/>
    <n v="0.97649439578132269"/>
    <n v="0.1590858499666099"/>
    <n v="0.21404665314401616"/>
    <n v="0.21372881355932205"/>
    <n v="3.3679105200068227"/>
    <n v="1.0086820434775448E-2"/>
    <n v="21.568546513519784"/>
    <n v="0.56523697483208013"/>
    <n v="0.54827991529068232"/>
    <n v="1.1367955400237934E-2"/>
    <n v="1.412557537862551"/>
    <n v="3.3679105200068227"/>
    <n v="1.0086820434775448E-2"/>
    <n v="18.13729595887213"/>
    <n v="0.44424989213602489"/>
    <n v="0.43092243443662709"/>
    <n v="1.1367955400237934E-2"/>
    <n v="1.1106532912109108"/>
    <n v="9.2271521096077332E-3"/>
    <n v="2.7635124478836844E-5"/>
    <n v="4.9691221805129124E-2"/>
    <n v="1.2171229921534928E-3"/>
    <n v="1.1806094094154167E-3"/>
    <n v="3.1145083288323105E-5"/>
    <n v="3.0428857293449611E-3"/>
    <n v="0"/>
    <n v="0"/>
    <n v="3.4312505546476544"/>
    <n v="0.12098708269605524"/>
    <n v="0.11735748085405523"/>
    <n v="0"/>
    <n v="0.30190424665164017"/>
  </r>
  <r>
    <x v="1"/>
    <s v="Bergen"/>
    <s v="NP"/>
    <n v="2285002006"/>
    <s v="Mobile Sources"/>
    <s v="Railroad Equipment"/>
    <s v="Diesel"/>
    <s v="Line Haul Locomotives: Class I Operations"/>
    <s v="Mobile - Locomotives"/>
    <n v="27.304690000000001"/>
    <n v="8.5430000000000006E-2"/>
    <n v="138.2149"/>
    <n v="4.0452779999999997"/>
    <n v="3.9238629999999999"/>
    <n v="9.6287999999999999E-2"/>
    <n v="6.3728610000000003"/>
    <n v="0.97649439578132269"/>
    <n v="0.1590858499666099"/>
    <n v="0.21404665314401616"/>
    <n v="0.21372881355932205"/>
    <n v="26.662876763546326"/>
    <n v="8.3421916231598406E-2"/>
    <n v="134.96607526347594"/>
    <n v="3.950191296377477"/>
    <n v="3.8316302293136881"/>
    <n v="9.4024692380991995E-2"/>
    <n v="6.223063051593356"/>
    <n v="26.662876763546326"/>
    <n v="8.3421916231598406E-2"/>
    <n v="113.49488246352843"/>
    <n v="3.1046660701092557"/>
    <n v="3.0114826026436541"/>
    <n v="9.4024692380991995E-2"/>
    <n v="4.8930151688714538"/>
    <n v="7.3048977434373497E-2"/>
    <n v="2.2855319515506414E-4"/>
    <n v="0.31094488346172172"/>
    <n v="8.5059344386554953E-3"/>
    <n v="8.250637267516861E-3"/>
    <n v="2.5760189693422464E-4"/>
    <n v="1.3405521010606722E-2"/>
    <n v="0"/>
    <n v="0"/>
    <n v="21.471192799947517"/>
    <n v="0.84552522626822135"/>
    <n v="0.82014762667003405"/>
    <n v="0"/>
    <n v="1.3300478827219022"/>
  </r>
  <r>
    <x v="1"/>
    <s v="Bergen"/>
    <s v="NP"/>
    <n v="2285002007"/>
    <s v="Mobile Sources"/>
    <s v="Railroad Equipment"/>
    <s v="Diesel"/>
    <s v="Line Haul Locomotives: Class II / III Operations"/>
    <s v="Mobile - Locomotives"/>
    <n v="2.470656"/>
    <n v="7.7300770000000001E-3"/>
    <n v="19.909839999999999"/>
    <n v="0.58269760000000004"/>
    <n v="0.56521670000000002"/>
    <n v="8.7125999999999992E-3"/>
    <n v="0.9210161"/>
    <n v="0.97649439578132269"/>
    <n v="0.1590858499666099"/>
    <n v="0.21404665314401616"/>
    <n v="0.21372881355932205"/>
    <n v="2.4125817379034995"/>
    <n v="7.5483768694581E-3"/>
    <n v="19.441847180902808"/>
    <n v="0.5690009408352269"/>
    <n v="0.55193093995201314"/>
    <n v="8.5078050726843518E-3"/>
    <n v="0.89936706007437028"/>
    <n v="2.4125817379034995"/>
    <n v="7.5483768694581E-3"/>
    <n v="16.348924397207945"/>
    <n v="0.44720819381365023"/>
    <n v="0.43379196948865378"/>
    <n v="8.5078050726843518E-3"/>
    <n v="0.70714640537033957"/>
    <n v="6.6098129805575332E-3"/>
    <n v="2.0680484573857808E-5"/>
    <n v="4.479157369098067E-2"/>
    <n v="1.2252279282565759E-3"/>
    <n v="1.1884711492839829E-3"/>
    <n v="2.3309054993655758E-5"/>
    <n v="1.937387411973533E-3"/>
    <n v="0"/>
    <n v="0"/>
    <n v="3.0929227836948634"/>
    <n v="0.12179274702157666"/>
    <n v="0.11813897046335936"/>
    <n v="0"/>
    <n v="0.19222065470403071"/>
  </r>
  <r>
    <x v="1"/>
    <s v="Bergen"/>
    <s v="NP"/>
    <n v="2285002009"/>
    <s v="Mobile Sources"/>
    <s v="Railroad Equipment"/>
    <s v="Diesel"/>
    <s v="Line Haul Locomotives: Commuter Lines"/>
    <s v="Mobile - Locomotives"/>
    <n v="113.78749999999999"/>
    <n v="0.35601310000000003"/>
    <n v="916.95910000000003"/>
    <n v="26.836469999999998"/>
    <n v="26.031379999999999"/>
    <n v="0.4012638"/>
    <n v="42.417920000000002"/>
    <n v="1.0753428571428572"/>
    <n v="0.1590858499666099"/>
    <n v="0.21404665314401616"/>
    <n v="0.21372881355932205"/>
    <n v="122.36057535714285"/>
    <n v="0.38283614413428574"/>
    <n v="986.0454184771429"/>
    <n v="28.858406325428572"/>
    <n v="27.992658544571427"/>
    <n v="0.43149616116"/>
    <n v="45.613807286857146"/>
    <n v="122.36057535714285"/>
    <n v="0.38283614413428574"/>
    <n v="829.17954497302503"/>
    <n v="22.681361036400482"/>
    <n v="22.000923670502665"/>
    <n v="0.43149616116"/>
    <n v="35.864822373513611"/>
    <n v="0.3352344530332681"/>
    <n v="1.0488661483131117E-3"/>
    <n v="2.2717247807480137"/>
    <n v="6.2140715168220499E-2"/>
    <n v="6.0276503206856617E-2"/>
    <n v="1.1821812634520549E-3"/>
    <n v="9.8259787324694828E-2"/>
    <n v="0"/>
    <n v="0"/>
    <n v="156.86587350411787"/>
    <n v="6.17704528902809"/>
    <n v="5.9917348740687615"/>
    <n v="0"/>
    <n v="9.7489849133435342"/>
  </r>
  <r>
    <x v="2"/>
    <s v="Burlington"/>
    <s v="P"/>
    <n v="28500201"/>
    <s v="Mobile Sources"/>
    <s v="Railroad Equipment"/>
    <s v="Diesel"/>
    <s v="Yard Locomotives"/>
    <s v="Mobile - Locomotives"/>
    <n v="0.66869270000000003"/>
    <n v="2.0027209999999998E-3"/>
    <n v="4.2823969999999996"/>
    <n v="0.1122268"/>
    <n v="0.10886"/>
    <n v="2.257088E-3"/>
    <n v="0.28046090000000001"/>
    <n v="0.97649439578132269"/>
    <n v="0.1590858499666099"/>
    <n v="0.21404665314401616"/>
    <n v="0.21372881355932205"/>
    <n v="0.6529746740498813"/>
    <n v="1.9556458328135662E-3"/>
    <n v="4.1817366710107482"/>
    <n v="0.10958884125647135"/>
    <n v="0.10630117992475478"/>
    <n v="2.2040337827852739E-3"/>
    <n v="0.27386849708578598"/>
    <n v="0.6529746740498813"/>
    <n v="1.9556458328135662E-3"/>
    <n v="3.5164815383664614"/>
    <n v="8.6131716563592781E-2"/>
    <n v="8.3547768136601142E-2"/>
    <n v="2.2040337827852739E-3"/>
    <n v="0.2153349081323663"/>
    <n v="1.7889717097257021E-3"/>
    <n v="5.3579337885303182E-6"/>
    <n v="9.6341959955245516E-3"/>
    <n v="2.3597730565367886E-4"/>
    <n v="2.2889799489479764E-4"/>
    <n v="6.0384487199596543E-6"/>
    <n v="5.8995865241744192E-4"/>
    <n v="0"/>
    <n v="0"/>
    <n v="0.66525513264428682"/>
    <n v="2.345712469287857E-2"/>
    <n v="2.2753411788153641E-2"/>
    <n v="0"/>
    <n v="5.8533588953419674E-2"/>
  </r>
  <r>
    <x v="2"/>
    <s v="Burlington"/>
    <s v="NP"/>
    <n v="2285002007"/>
    <s v="Mobile Sources"/>
    <s v="Railroad Equipment"/>
    <s v="Diesel"/>
    <s v="Line Haul Locomotives: Class II / III Operations"/>
    <s v="Mobile - Locomotives"/>
    <n v="1.3172060000000001"/>
    <n v="4.1212150000000001E-3"/>
    <n v="10.000310000000001"/>
    <n v="0.29355320000000001"/>
    <n v="0.28474660000000002"/>
    <n v="4.6450379999999998E-3"/>
    <n v="0.46383459999999999"/>
    <n v="0.97649439578132269"/>
    <n v="0.1590858499666099"/>
    <n v="0.21404665314401616"/>
    <n v="0.21372881355932205"/>
    <n v="1.286244277089533"/>
    <n v="4.0243433513099235E-3"/>
    <n v="9.7652466710759196"/>
    <n v="0.2866530546636738"/>
    <n v="0.27805345911778601"/>
    <n v="4.5358535751912838E-3"/>
    <n v="0.45293188746947149"/>
    <n v="1.286244277089533"/>
    <n v="4.0243433513099235E-3"/>
    <n v="8.2117341042741998"/>
    <n v="0.22529592769940571"/>
    <n v="0.21853704679850738"/>
    <n v="4.5358535751912838E-3"/>
    <n v="0.35612729253743697"/>
    <n v="3.5239569235329671E-3"/>
    <n v="1.1025598222766913E-5"/>
    <n v="2.2497901655545754E-2"/>
    <n v="6.1724911698467319E-4"/>
    <n v="5.9873163506440376E-4"/>
    <n v="1.2426996096414476E-5"/>
    <n v="9.7569121243133413E-4"/>
    <n v="0"/>
    <n v="0"/>
    <n v="1.5535125668017198"/>
    <n v="6.1357126964268094E-2"/>
    <n v="5.9516412319278622E-2"/>
    <n v="0"/>
    <n v="9.6804594932034527E-2"/>
  </r>
  <r>
    <x v="3"/>
    <s v="Camden"/>
    <s v="P"/>
    <n v="28500201"/>
    <s v="Mobile Sources"/>
    <s v="Railroad Equipment"/>
    <s v="Diesel"/>
    <s v="Yard Locomotives"/>
    <s v="Mobile - Locomotives"/>
    <n v="11.337580000000001"/>
    <n v="3.3955810000000003E-2"/>
    <n v="72.607349999999997"/>
    <n v="1.9027879999999999"/>
    <n v="1.845704"/>
    <n v="3.826856E-2"/>
    <n v="4.7551699999999997"/>
    <n v="0.97649439578132269"/>
    <n v="0.1590858499666099"/>
    <n v="0.21404665314401616"/>
    <n v="0.21372881355932205"/>
    <n v="11.071083331722409"/>
    <n v="3.3157658169215398E-2"/>
    <n v="70.90067036753301"/>
    <n v="1.8580618183599513"/>
    <n v="1.8023196122711704"/>
    <n v="3.7369034374621295E-2"/>
    <n v="4.6433968559874721"/>
    <n v="11.071083331722409"/>
    <n v="3.3157658169215398E-2"/>
    <n v="59.62137695891159"/>
    <n v="1.4603499048053188"/>
    <n v="1.4165391313687055"/>
    <n v="3.7369034374621295E-2"/>
    <n v="3.6509691550721834"/>
    <n v="3.0331735155403862E-2"/>
    <n v="9.0842899093740819E-5"/>
    <n v="0.1633462382435934"/>
    <n v="4.0009586433022428E-3"/>
    <n v="3.8809291270375493E-3"/>
    <n v="1.0238091609485287E-4"/>
    <n v="1.0002655219375845E-2"/>
    <n v="0"/>
    <n v="0"/>
    <n v="11.27929340862142"/>
    <n v="0.39771191355463253"/>
    <n v="0.38578048090246497"/>
    <n v="0"/>
    <n v="0.99242770091528865"/>
  </r>
  <r>
    <x v="3"/>
    <s v="Camden"/>
    <s v="NP"/>
    <n v="2285002007"/>
    <s v="Mobile Sources"/>
    <s v="Railroad Equipment"/>
    <s v="Diesel"/>
    <s v="Line Haul Locomotives: Class II / III Operations"/>
    <s v="Mobile - Locomotives"/>
    <n v="4.0762169999999998"/>
    <n v="1.2753489999999999E-2"/>
    <n v="30.360220000000002"/>
    <n v="0.89209360000000004"/>
    <n v="0.86533079999999996"/>
    <n v="1.43745E-2"/>
    <n v="1.409411"/>
    <n v="0.97649439578132269"/>
    <n v="0.1590858499666099"/>
    <n v="0.21404665314401616"/>
    <n v="0.21372881355932205"/>
    <n v="3.9804030564885555"/>
    <n v="1.2453711511653141E-2"/>
    <n v="29.64658468468803"/>
    <n v="0.87112440091238497"/>
    <n v="0.84499067669696859"/>
    <n v="1.4036618692158623E-2"/>
    <n v="1.3762819428525497"/>
    <n v="3.9804030564885555"/>
    <n v="1.2453711511653141E-2"/>
    <n v="24.930232561517354"/>
    <n v="0.68466313842500282"/>
    <n v="0.66412325041208509"/>
    <n v="1.4036618692158623E-2"/>
    <n v="1.0821308360835555"/>
    <n v="1.0905213853393303E-2"/>
    <n v="3.4119757566172991E-5"/>
    <n v="6.830200701785577E-2"/>
    <n v="1.8757894203424734E-3"/>
    <n v="1.8195157545536577E-3"/>
    <n v="3.8456489567557872E-5"/>
    <n v="2.9647420166672754E-3"/>
    <n v="0"/>
    <n v="0"/>
    <n v="4.716352123170676"/>
    <n v="0.18646126248738215"/>
    <n v="0.1808674262848835"/>
    <n v="0"/>
    <n v="0.29415110676899414"/>
  </r>
  <r>
    <x v="3"/>
    <s v="Camden"/>
    <s v="NP"/>
    <n v="2285002009"/>
    <s v="Mobile Sources"/>
    <s v="Railroad Equipment"/>
    <s v="Diesel"/>
    <s v="Line Haul Locomotives: Commuter Lines"/>
    <s v="Mobile - Locomotives"/>
    <n v="15.380549999999999"/>
    <n v="4.812197E-2"/>
    <n v="123.94450000000001"/>
    <n v="3.6274609999999998"/>
    <n v="3.518637"/>
    <n v="5.4238460000000002E-2"/>
    <n v="5.7335919999999998"/>
    <n v="1.0753428571428572"/>
    <n v="0.1590858499666099"/>
    <n v="0.21404665314401616"/>
    <n v="0.21372881355932205"/>
    <n v="16.539364581428572"/>
    <n v="5.1747616711142856E-2"/>
    <n v="133.28283275714287"/>
    <n v="3.9007642759142858"/>
    <n v="3.7837411648285717"/>
    <n v="5.8324940543428572E-2"/>
    <n v="6.1655772029714289"/>
    <n v="16.539364581428572"/>
    <n v="5.1747616711142856E-2"/>
    <n v="112.07942002201528"/>
    <n v="3.0658187379510911"/>
    <n v="2.9738440321337749"/>
    <n v="5.8324940543428572E-2"/>
    <n v="4.8478157024719417"/>
    <n v="4.5313327620352249E-2"/>
    <n v="1.4177429235929549E-4"/>
    <n v="0.3070669041699049"/>
    <n v="8.3995033916468252E-3"/>
    <n v="8.1475178962569176E-3"/>
    <n v="1.5979435765322897E-4"/>
    <n v="1.3281686856087511E-2"/>
    <n v="0"/>
    <n v="0"/>
    <n v="21.203412735127586"/>
    <n v="0.83494553796319471"/>
    <n v="0.8098971326947968"/>
    <n v="0"/>
    <n v="1.3177615004994871"/>
  </r>
  <r>
    <x v="4"/>
    <s v="Cape May"/>
    <s v="NP"/>
    <n v="2285002007"/>
    <s v="Mobile Sources"/>
    <s v="Railroad Equipment"/>
    <s v="Diesel"/>
    <s v="Line Haul Locomotives: Class II / III Operations"/>
    <s v="Mobile - Locomotives"/>
    <n v="0.4820951"/>
    <n v="1.5083570000000001E-3"/>
    <n v="3.7260810000000002"/>
    <n v="0.109277"/>
    <n v="0.1059987"/>
    <n v="1.700076E-3"/>
    <n v="0.17268330000000001"/>
    <n v="0.97649439578132269"/>
    <n v="0.1590858499666099"/>
    <n v="0.21404665314401616"/>
    <n v="0.21372881355932205"/>
    <n v="0.47076316338363633"/>
    <n v="1.4729021573375287E-3"/>
    <n v="3.6384972147272667"/>
    <n v="0.1067083780877956"/>
    <n v="0.10350713651010569"/>
    <n v="1.6601146864023281E-3"/>
    <n v="0.16862427469502489"/>
    <n v="0.47076316338363633"/>
    <n v="1.4729021573375287E-3"/>
    <n v="3.0596637927212367"/>
    <n v="8.3867806895676675E-2"/>
    <n v="8.1351780363596762E-2"/>
    <n v="1.6601146864023281E-3"/>
    <n v="0.132584408527156"/>
    <n v="1.2897620914620173E-3"/>
    <n v="4.0353483762672019E-6"/>
    <n v="8.3826405280033878E-3"/>
    <n v="2.297748134128128E-4"/>
    <n v="2.2288159003725139E-4"/>
    <n v="4.548259414800899E-6"/>
    <n v="3.6324495486892057E-4"/>
    <n v="0"/>
    <n v="0"/>
    <n v="0.57883342200603005"/>
    <n v="2.2840571192118922E-2"/>
    <n v="2.2155356146508931E-2"/>
    <n v="0"/>
    <n v="3.6039866167868889E-2"/>
  </r>
  <r>
    <x v="5"/>
    <s v="Cumberland"/>
    <s v="P"/>
    <n v="28500201"/>
    <s v="Mobile Sources"/>
    <s v="Railroad Equipment"/>
    <s v="Diesel"/>
    <s v="Yard Locomotives"/>
    <s v="Mobile - Locomotives"/>
    <n v="1.012537"/>
    <n v="3.0325270000000001E-3"/>
    <n v="6.4844220000000004"/>
    <n v="0.16993430000000001"/>
    <n v="0.16483629999999999"/>
    <n v="3.417691E-3"/>
    <n v="0.42467500000000002"/>
    <n v="0.97649439578132269"/>
    <n v="0.1590858499666099"/>
    <n v="0.21404665314401616"/>
    <n v="0.21372881355932205"/>
    <n v="0.9887367060212332"/>
    <n v="2.9612456205555474E-3"/>
    <n v="6.3320017428811166"/>
    <n v="0.16593989160102204"/>
    <n v="0.16096172317132884"/>
    <n v="3.3373561080122646E-3"/>
    <n v="0.41469275752843321"/>
    <n v="0.9887367060212332"/>
    <n v="2.9612456205555474E-3"/>
    <n v="5.3246698636248189"/>
    <n v="0.13042101318074245"/>
    <n v="0.12650840504221228"/>
    <n v="3.3373561080122646E-3"/>
    <n v="0.32606096647023758"/>
    <n v="2.7088676877294062E-3"/>
    <n v="8.1130017001521855E-6"/>
    <n v="1.4588136612670737E-2"/>
    <n v="3.5731784433080125E-4"/>
    <n v="3.465983699786638E-4"/>
    <n v="9.1434413918144242E-6"/>
    <n v="8.9331771635681526E-4"/>
    <n v="0"/>
    <n v="0"/>
    <n v="1.0073318792562977"/>
    <n v="3.5518878420279593E-2"/>
    <n v="3.4453318129116561E-2"/>
    <n v="0"/>
    <n v="8.863179105819563E-2"/>
  </r>
  <r>
    <x v="5"/>
    <s v="Cumberland"/>
    <s v="NP"/>
    <n v="2285002007"/>
    <s v="Mobile Sources"/>
    <s v="Railroad Equipment"/>
    <s v="Diesel"/>
    <s v="Line Haul Locomotives: Class II / III Operations"/>
    <s v="Mobile - Locomotives"/>
    <n v="5.7213859999999999"/>
    <n v="1.7900820000000001E-2"/>
    <n v="45.528219999999997"/>
    <n v="1.3332889999999999"/>
    <n v="1.293291"/>
    <n v="2.0176079999999999E-2"/>
    <n v="2.1072579999999999"/>
    <n v="0.97649439578132269"/>
    <n v="0.1590858499666099"/>
    <n v="0.21404665314401616"/>
    <n v="0.21372881355932205"/>
    <n v="5.5869013651017188"/>
    <n v="1.7480050409890219E-2"/>
    <n v="44.458051679899128"/>
    <n v="1.3019492364568839"/>
    <n v="1.2628914136144225"/>
    <n v="1.9701829048835627E-2"/>
    <n v="2.0577256274653584"/>
    <n v="5.5869013651017188"/>
    <n v="1.7480050409890219E-2"/>
    <n v="37.385404740542903"/>
    <n v="1.0232713598298806"/>
    <n v="0.99257373324593989"/>
    <n v="1.9701829048835627E-2"/>
    <n v="1.6179303704765757"/>
    <n v="1.5306579082470462E-2"/>
    <n v="4.7890549068192379E-5"/>
    <n v="0.10242576641244631"/>
    <n v="2.8034831776161113E-3"/>
    <n v="2.7193800910847669E-3"/>
    <n v="5.3977613832426378E-5"/>
    <n v="4.4326859465111668E-3"/>
    <n v="0"/>
    <n v="0"/>
    <n v="7.0726469393562255"/>
    <n v="0.27867787662700327"/>
    <n v="0.27031768036848258"/>
    <n v="0"/>
    <n v="0.43979525698878263"/>
  </r>
  <r>
    <x v="6"/>
    <s v="Essex"/>
    <s v="P"/>
    <n v="28500201"/>
    <s v="Mobile Sources"/>
    <s v="Railroad Equipment"/>
    <s v="Diesel"/>
    <s v="Yard Locomotives"/>
    <s v="Mobile - Locomotives"/>
    <n v="35.928060199999997"/>
    <n v="0.107603769"/>
    <n v="230.08800299999999"/>
    <n v="6.0298118599999997"/>
    <n v="5.8489176599999997"/>
    <n v="0.121270605"/>
    <n v="15.068827499999999"/>
    <n v="0.97649439578132269"/>
    <n v="0.1590858499666099"/>
    <n v="0.21404665314401616"/>
    <n v="0.21372881355932205"/>
    <n v="35.083549436593984"/>
    <n v="0.10507447739344802"/>
    <n v="224.67964546601615"/>
    <n v="5.8880774889057532"/>
    <n v="5.7114353163764076"/>
    <n v="0.11842006615551046"/>
    <n v="14.714625604745478"/>
    <n v="35.083549436593984"/>
    <n v="0.10507447739344802"/>
    <n v="188.93629309685841"/>
    <n v="4.6277542089528536"/>
    <n v="4.4889217022575023"/>
    <n v="0.11842006615551046"/>
    <n v="11.569686132273606"/>
    <n v="9.6119313524915026E-2"/>
    <n v="2.8787528052999457E-4"/>
    <n v="0.51763367971742025"/>
    <n v="1.2678778654665353E-2"/>
    <n v="1.2298415622623293E-2"/>
    <n v="3.2443853741235743E-4"/>
    <n v="3.1697770225407138E-2"/>
    <n v="0"/>
    <n v="0"/>
    <n v="35.743352369157748"/>
    <n v="1.2603232799528996"/>
    <n v="1.2225136141189052"/>
    <n v="0"/>
    <n v="3.1449394724718722"/>
  </r>
  <r>
    <x v="6"/>
    <s v="Essex"/>
    <s v="NP"/>
    <n v="2285002006"/>
    <s v="Mobile Sources"/>
    <s v="Railroad Equipment"/>
    <s v="Diesel"/>
    <s v="Line Haul Locomotives: Class I Operations"/>
    <s v="Mobile - Locomotives"/>
    <n v="10.27956"/>
    <n v="3.2162000000000003E-2"/>
    <n v="52.034550000000003"/>
    <n v="1.5229490000000001"/>
    <n v="1.477239"/>
    <n v="3.6249999999999998E-2"/>
    <n v="2.3992279999999999"/>
    <n v="0.97649439578132269"/>
    <n v="0.1590858499666099"/>
    <n v="0.21404665314401616"/>
    <n v="0.21372881355932205"/>
    <n v="10.037932731097854"/>
    <n v="3.1406012757118906E-2"/>
    <n v="50.811446462003026"/>
    <n v="1.4871511635607697"/>
    <n v="1.4425156047296053"/>
    <n v="3.5397921847072945E-2"/>
    <n v="2.342832696201631"/>
    <n v="10.037932731097854"/>
    <n v="3.1406012757118906E-2"/>
    <n v="42.728064313562378"/>
    <n v="1.1688314342813575"/>
    <n v="1.1337499674292166"/>
    <n v="3.5397921847072945E-2"/>
    <n v="1.8421018436744689"/>
    <n v="2.7501185564651656E-2"/>
    <n v="8.6043870567449065E-5"/>
    <n v="0.11706318990017089"/>
    <n v="3.2022779021407054E-3"/>
    <n v="3.106164294326621E-3"/>
    <n v="9.6980607800199856E-5"/>
    <n v="5.0468543662314218E-3"/>
    <n v="0"/>
    <n v="0"/>
    <n v="8.0833821484406485"/>
    <n v="0.31831972927941221"/>
    <n v="0.30876563730038864"/>
    <n v="0"/>
    <n v="0.5007308525271621"/>
  </r>
  <r>
    <x v="6"/>
    <s v="Essex"/>
    <s v="NP"/>
    <n v="2285002007"/>
    <s v="Mobile Sources"/>
    <s v="Railroad Equipment"/>
    <s v="Diesel"/>
    <s v="Line Haul Locomotives: Class II / III Operations"/>
    <s v="Mobile - Locomotives"/>
    <n v="2.1023429999999999"/>
    <n v="6.5777179999999998E-3"/>
    <n v="15.65639"/>
    <n v="0.46004509999999998"/>
    <n v="0.44624370000000002"/>
    <n v="7.4137710000000004E-3"/>
    <n v="0.72682049999999998"/>
    <n v="0.97649439578132269"/>
    <n v="0.1590858499666099"/>
    <n v="0.21404665314401616"/>
    <n v="0.21372881355932205"/>
    <n v="2.0529261575100932"/>
    <n v="6.4231047640299303E-3"/>
    <n v="15.288377093166742"/>
    <n v="0.44923146195665814"/>
    <n v="0.43575447220272184"/>
    <n v="7.239505833106093E-3"/>
    <n v="0.70973614498897886"/>
    <n v="2.0529261575100932"/>
    <n v="6.4231047640299303E-3"/>
    <n v="12.856212628690262"/>
    <n v="0.35307497103784202"/>
    <n v="0.34248268583519204"/>
    <n v="7.239505833106093E-3"/>
    <n v="0.55804508078031745"/>
    <n v="5.6244552260550501E-3"/>
    <n v="1.7597547298712136E-5"/>
    <n v="3.5222500352576062E-2"/>
    <n v="9.6732868777490966E-4"/>
    <n v="9.3830872831559458E-4"/>
    <n v="1.9834262556455049E-5"/>
    <n v="1.5288906322748423E-3"/>
    <n v="0"/>
    <n v="0"/>
    <n v="2.4321644644764806"/>
    <n v="9.6156490918816118E-2"/>
    <n v="9.3271786367529808E-2"/>
    <n v="0"/>
    <n v="0.15169106420866141"/>
  </r>
  <r>
    <x v="6"/>
    <s v="Essex"/>
    <s v="NP"/>
    <n v="2285002009"/>
    <s v="Mobile Sources"/>
    <s v="Railroad Equipment"/>
    <s v="Diesel"/>
    <s v="Line Haul Locomotives: Commuter Lines"/>
    <s v="Mobile - Locomotives"/>
    <n v="22.112850000000002"/>
    <n v="6.9185679999999999E-2"/>
    <n v="178.1969"/>
    <n v="5.2152560000000001"/>
    <n v="5.0587980000000003"/>
    <n v="7.7979450000000006E-2"/>
    <n v="8.2432719999999993"/>
    <n v="1.0753428571428572"/>
    <n v="0.1590858499666099"/>
    <n v="0.21404665314401616"/>
    <n v="0.21372881355932205"/>
    <n v="23.778895298571431"/>
    <n v="7.4398326804571424E-2"/>
    <n v="191.62276358"/>
    <n v="5.6081882877714291"/>
    <n v="5.4399422950285716"/>
    <n v="8.3854644561428576E-2"/>
    <n v="8.8643436646857143"/>
    <n v="23.778895298571431"/>
    <n v="7.4398326804571424E-2"/>
    <n v="161.13829336292497"/>
    <n v="4.4077743545724841"/>
    <n v="4.2755408534811279"/>
    <n v="8.3854644561428576E-2"/>
    <n v="6.9697780102503435"/>
    <n v="6.514765835225049E-2"/>
    <n v="2.0383103234129159E-4"/>
    <n v="0.44147477633678073"/>
    <n v="1.2076094122116394E-2"/>
    <n v="1.1713810557482543E-2"/>
    <n v="2.2973875222309198E-4"/>
    <n v="1.9095282219863955E-2"/>
    <n v="0"/>
    <n v="0"/>
    <n v="30.484470217075028"/>
    <n v="1.200413933198945"/>
    <n v="1.1644014415474437"/>
    <n v="0"/>
    <n v="1.8945656544353708"/>
  </r>
  <r>
    <x v="7"/>
    <s v="Gloucester"/>
    <s v="P"/>
    <n v="28500201"/>
    <s v="Mobile Sources"/>
    <s v="Railroad Equipment"/>
    <s v="Diesel"/>
    <s v="Yard Locomotives"/>
    <s v="Mobile - Locomotives"/>
    <n v="1.030748"/>
    <n v="3.0870699999999999E-3"/>
    <n v="6.6010499999999999"/>
    <n v="0.1729907"/>
    <n v="0.16780100000000001"/>
    <n v="3.4791610000000001E-3"/>
    <n v="0.43231320000000001"/>
    <n v="0.97649439578132269"/>
    <n v="0.1590858499666099"/>
    <n v="0.21404665314401616"/>
    <n v="0.21372881355932205"/>
    <n v="1.0065196454628067"/>
    <n v="3.0145065543846477E-3"/>
    <n v="6.4458883312723003"/>
    <n v="0.16892444907228807"/>
    <n v="0.16385673610650173"/>
    <n v="3.3973812185209428E-3"/>
    <n v="0.42215141702229014"/>
    <n v="1.0065196454628067"/>
    <n v="3.0145065543846477E-3"/>
    <n v="5.4204387073019937"/>
    <n v="0.132766736114168"/>
    <n v="0.12878375014780277"/>
    <n v="3.3973812185209428E-3"/>
    <n v="0.3319254955197295"/>
    <n v="2.757588069761114E-3"/>
    <n v="8.2589220668072538E-6"/>
    <n v="1.4850517006306832E-2"/>
    <n v="3.6374448250456987E-4"/>
    <n v="3.5283219218576104E-4"/>
    <n v="9.3078937493724458E-6"/>
    <n v="9.0938491923213557E-4"/>
    <n v="0"/>
    <n v="0"/>
    <n v="1.0254496239703066"/>
    <n v="3.6157712958120064E-2"/>
    <n v="3.5072985958698955E-2"/>
    <n v="0"/>
    <n v="9.0225921502560646E-2"/>
  </r>
  <r>
    <x v="7"/>
    <s v="Gloucester"/>
    <s v="NP"/>
    <n v="2285002007"/>
    <s v="Mobile Sources"/>
    <s v="Railroad Equipment"/>
    <s v="Diesel"/>
    <s v="Line Haul Locomotives: Class II / III Operations"/>
    <s v="Mobile - Locomotives"/>
    <n v="8.3716740000000005"/>
    <n v="2.6192920000000001E-2"/>
    <n v="64.043639999999996"/>
    <n v="1.8792279999999999"/>
    <n v="1.822851"/>
    <n v="2.9522139999999999E-2"/>
    <n v="2.9694440000000002"/>
    <n v="0.97649439578132269"/>
    <n v="0.1590858499666099"/>
    <n v="0.21404665314401616"/>
    <n v="0.21372881355932205"/>
    <n v="8.1748927443082096"/>
    <n v="2.5577239589148523E-2"/>
    <n v="62.538255545436549"/>
    <n v="1.8350556103953435"/>
    <n v="1.7800037858443798"/>
    <n v="2.8828204261471618E-2"/>
    <n v="2.899645424586474"/>
    <n v="8.1748927443082096"/>
    <n v="2.5577239589148523E-2"/>
    <n v="52.589304006561719"/>
    <n v="1.4422680986570706"/>
    <n v="1.3989999329007121"/>
    <n v="2.8828204261471618E-2"/>
    <n v="2.2799076482468901"/>
    <n v="2.2396966422762218E-2"/>
    <n v="7.0074629011365814E-5"/>
    <n v="0.14408028494948416"/>
    <n v="3.9514194483755358E-3"/>
    <n v="3.8328765284951017E-3"/>
    <n v="7.898138153827841E-5"/>
    <n v="6.2463223239640825E-3"/>
    <n v="0"/>
    <n v="0"/>
    <n v="9.9489515388748302"/>
    <n v="0.39278751173827287"/>
    <n v="0.38100385294366768"/>
    <n v="0"/>
    <n v="0.61973777633958393"/>
  </r>
  <r>
    <x v="8"/>
    <s v="Hudson"/>
    <s v="P"/>
    <n v="28500201"/>
    <s v="Mobile Sources"/>
    <s v="Railroad Equipment"/>
    <s v="Diesel"/>
    <s v="Yard Locomotives"/>
    <s v="Mobile - Locomotives"/>
    <n v="25.4332943"/>
    <n v="7.6172180300000003E-2"/>
    <n v="162.87817699999999"/>
    <n v="4.2684739799999996"/>
    <n v="4.1404197700000003"/>
    <n v="8.5846863699999998E-2"/>
    <n v="10.66714872"/>
    <n v="0.97649439578132269"/>
    <n v="0.1590858499666099"/>
    <n v="0.21404665314401616"/>
    <n v="0.21372881355932205"/>
    <n v="24.83546935020706"/>
    <n v="7.4381707177394479E-2"/>
    <n v="159.04962703557831"/>
    <n v="4.1681409200083976"/>
    <n v="4.043096701587193"/>
    <n v="8.3828981298453065E-2"/>
    <n v="10.416410944045911"/>
    <n v="24.83546935020706"/>
    <n v="7.4381707177394479E-2"/>
    <n v="133.74708193175104"/>
    <n v="3.2759643062479795"/>
    <n v="3.1776853842748434"/>
    <n v="8.3828981298453065E-2"/>
    <n v="8.1901237914286398"/>
    <n v="6.8042381781389202E-2"/>
    <n v="2.0378549911614926E-4"/>
    <n v="0.36643036145685215"/>
    <n v="8.9752446746519995E-3"/>
    <n v="8.7059873541776526E-3"/>
    <n v="2.2966844191357004E-4"/>
    <n v="2.2438695318982575E-2"/>
    <n v="0"/>
    <n v="0"/>
    <n v="25.302545103827271"/>
    <n v="0.89217661376041812"/>
    <n v="0.86541131731234966"/>
    <n v="0"/>
    <n v="2.2262871526172709"/>
  </r>
  <r>
    <x v="8"/>
    <s v="Hudson"/>
    <s v="NP"/>
    <n v="2285002006"/>
    <s v="Mobile Sources"/>
    <s v="Railroad Equipment"/>
    <s v="Diesel"/>
    <s v="Line Haul Locomotives: Class I Operations"/>
    <s v="Mobile - Locomotives"/>
    <n v="24.308350000000001"/>
    <n v="7.6054999999999998E-2"/>
    <n v="123.0475"/>
    <n v="3.601359"/>
    <n v="3.4932690000000002"/>
    <n v="8.5722000000000007E-2"/>
    <n v="5.6735199999999999"/>
    <n v="0.97649439578132269"/>
    <n v="0.1590858499666099"/>
    <n v="0.21404665314401616"/>
    <n v="0.21372881355932205"/>
    <n v="23.736967545690916"/>
    <n v="7.4267281271148497E-2"/>
    <n v="120.1551941649023"/>
    <n v="3.5167068806966286"/>
    <n v="3.4111576014566256"/>
    <n v="8.3707052595166545E-2"/>
    <n v="5.5401604843532501"/>
    <n v="23.736967545690916"/>
    <n v="7.4267281271148497E-2"/>
    <n v="101.04020297327577"/>
    <n v="2.7639675427949824"/>
    <n v="2.6810107335180651"/>
    <n v="8.3707052595166545E-2"/>
    <n v="4.3560685571041908"/>
    <n v="6.5032787796413472E-2"/>
    <n v="2.0347200348259863E-4"/>
    <n v="0.27682247389938569"/>
    <n v="7.5725138158766643E-3"/>
    <n v="7.3452348863508633E-3"/>
    <n v="2.2933439067168916E-4"/>
    <n v="1.193443440302518E-2"/>
    <n v="0"/>
    <n v="0"/>
    <n v="19.11499119162653"/>
    <n v="0.75273933790164627"/>
    <n v="0.73014686793856054"/>
    <n v="0"/>
    <n v="1.1840919272490593"/>
  </r>
  <r>
    <x v="8"/>
    <s v="Hudson"/>
    <s v="NP"/>
    <n v="2285002007"/>
    <s v="Mobile Sources"/>
    <s v="Railroad Equipment"/>
    <s v="Diesel"/>
    <s v="Line Haul Locomotives: Class II / III Operations"/>
    <s v="Mobile - Locomotives"/>
    <n v="4.2470270000000001"/>
    <n v="1.328791E-2"/>
    <n v="33.687150000000003"/>
    <n v="0.98668199999999995"/>
    <n v="0.95708150000000003"/>
    <n v="1.497685E-2"/>
    <n v="1.5594190000000001"/>
    <n v="0.97649439578132269"/>
    <n v="0.1590858499666099"/>
    <n v="0.21404665314401616"/>
    <n v="0.21372881355932205"/>
    <n v="4.1471980642319632"/>
    <n v="1.2975569646646595E-2"/>
    <n v="32.895313184844788"/>
    <n v="0.963489443418307"/>
    <n v="0.934584721055982"/>
    <n v="1.4624810091457503E-2"/>
    <n v="1.5227639141749145"/>
    <n v="4.1471980642319632"/>
    <n v="1.2975569646646595E-2"/>
    <n v="27.662134326915925"/>
    <n v="0.75725775271502749"/>
    <n v="0.73453998943441512"/>
    <n v="1.4624810091457503E-2"/>
    <n v="1.1973053894673606"/>
    <n v="1.1362186477347845E-2"/>
    <n v="3.554950588122355E-5"/>
    <n v="7.5786669388810748E-2"/>
    <n v="2.074678774561719E-3"/>
    <n v="2.0124383272175756E-3"/>
    <n v="4.0067972853308228E-5"/>
    <n v="3.2802887382667417E-3"/>
    <n v="0"/>
    <n v="0"/>
    <n v="5.2331788579288627"/>
    <n v="0.20623169070327951"/>
    <n v="0.20004473162156688"/>
    <n v="0"/>
    <n v="0.32545852470755388"/>
  </r>
  <r>
    <x v="8"/>
    <s v="Hudson"/>
    <s v="NP"/>
    <n v="2285002009"/>
    <s v="Mobile Sources"/>
    <s v="Railroad Equipment"/>
    <s v="Diesel"/>
    <s v="Line Haul Locomotives: Commuter Lines"/>
    <s v="Mobile - Locomotives"/>
    <n v="46.370620000000002"/>
    <n v="0.1450823"/>
    <n v="373.67880000000002"/>
    <n v="10.936389999999999"/>
    <n v="10.60829"/>
    <n v="0.1635228"/>
    <n v="17.28613"/>
    <n v="1.0753428571428572"/>
    <n v="0.1590858499666099"/>
    <n v="0.21404665314401616"/>
    <n v="0.21372881355932205"/>
    <n v="49.864314998285721"/>
    <n v="0.15601321500285714"/>
    <n v="401.83282844571431"/>
    <n v="11.760368869428572"/>
    <n v="11.407548878"/>
    <n v="0.17584307495999998"/>
    <n v="18.588516423142856"/>
    <n v="49.864314998285721"/>
    <n v="0.15601321500285714"/>
    <n v="337.90691138794091"/>
    <n v="9.2431012731883087"/>
    <n v="8.9658012200873234"/>
    <n v="0.17584307495999998"/>
    <n v="14.61561486219656"/>
    <n v="0.13661456163913896"/>
    <n v="4.2743346576125244E-4"/>
    <n v="0.92577235996696139"/>
    <n v="2.5323565132022764E-2"/>
    <n v="2.4563838959143353E-2"/>
    <n v="4.8176184920547941E-4"/>
    <n v="4.0042780444374135E-2"/>
    <n v="0"/>
    <n v="0"/>
    <n v="63.925917057773404"/>
    <n v="2.5172675962402629"/>
    <n v="2.4417476579126767"/>
    <n v="0"/>
    <n v="3.9729015609462959"/>
  </r>
  <r>
    <x v="9"/>
    <s v="Hunterdon"/>
    <s v="NP"/>
    <n v="2285002006"/>
    <s v="Mobile Sources"/>
    <s v="Railroad Equipment"/>
    <s v="Diesel"/>
    <s v="Line Haul Locomotives: Class I Operations"/>
    <s v="Mobile - Locomotives"/>
    <n v="25.055630000000001"/>
    <n v="7.8393000000000004E-2"/>
    <n v="126.8302"/>
    <n v="3.7120709999999999"/>
    <n v="3.6006580000000001"/>
    <n v="8.8357000000000005E-2"/>
    <n v="5.8479330000000003"/>
    <n v="0.97649439578132269"/>
    <n v="0.1590858499666099"/>
    <n v="0.21404665314401616"/>
    <n v="0.21372881355932205"/>
    <n v="24.466682277770381"/>
    <n v="7.6550325168485228E-2"/>
    <n v="123.84897951582431"/>
    <n v="3.6248165282423703"/>
    <n v="3.5160223581251859"/>
    <n v="8.6280115328050327E-2"/>
    <n v="5.7104738014046577"/>
    <n v="24.466682277770381"/>
    <n v="7.6550325168485228E-2"/>
    <n v="104.14635934205214"/>
    <n v="2.8489366821109789"/>
    <n v="2.7634295399889583"/>
    <n v="8.6280115328050327E-2"/>
    <n v="4.4899810109688483"/>
    <n v="6.7032006240466804E-2"/>
    <n v="2.0972691826982254E-4"/>
    <n v="0.28533249134808802"/>
    <n v="7.8053059783862438E-3"/>
    <n v="7.5710398355861869E-3"/>
    <n v="2.3638387761109678E-4"/>
    <n v="1.2301317838270816E-2"/>
    <n v="0"/>
    <n v="0"/>
    <n v="19.702620173772175"/>
    <n v="0.77587984613139138"/>
    <n v="0.75259281813622758"/>
    <n v="0"/>
    <n v="1.2204927904358094"/>
  </r>
  <r>
    <x v="9"/>
    <s v="Hunterdon"/>
    <s v="NP"/>
    <n v="2285002007"/>
    <s v="Mobile Sources"/>
    <s v="Railroad Equipment"/>
    <s v="Diesel"/>
    <s v="Line Haul Locomotives: Class II / III Operations"/>
    <s v="Mobile - Locomotives"/>
    <n v="0.16743"/>
    <n v="5.2384739999999995E-4"/>
    <n v="1.3492390000000001"/>
    <n v="3.9487910000000001E-2"/>
    <n v="3.830327E-2"/>
    <n v="5.904304E-4"/>
    <n v="6.2414879999999999E-2"/>
    <n v="0.97649439578132269"/>
    <n v="0.1590858499666099"/>
    <n v="0.21404665314401616"/>
    <n v="0.21372881355932205"/>
    <n v="0.16349445668566687"/>
    <n v="5.1153405034461683E-4"/>
    <n v="1.317524322069596"/>
    <n v="3.8559722816117248E-2"/>
    <n v="3.7402928495098867E-2"/>
    <n v="5.7655197669892466E-4"/>
    <n v="6.0947780533363763E-2"/>
    <n v="0.16349445668566687"/>
    <n v="5.1153405034461683E-4"/>
    <n v="1.1079248454414727"/>
    <n v="3.0306143201166393E-2"/>
    <n v="2.9396956832938002E-2"/>
    <n v="5.7655197669892466E-4"/>
    <n v="4.7921483710893983E-2"/>
    <n v="4.479300183168955E-4"/>
    <n v="1.4014631516290872E-6"/>
    <n v="3.0354105354560897E-3"/>
    <n v="8.3030529318264088E-5"/>
    <n v="8.0539607761473983E-5"/>
    <n v="1.5795944567093826E-6"/>
    <n v="1.312917361942301E-4"/>
    <n v="0"/>
    <n v="0"/>
    <n v="0.20959947662812328"/>
    <n v="8.2535796149508546E-3"/>
    <n v="8.0059716621608649E-3"/>
    <n v="0"/>
    <n v="1.3026296822469779E-2"/>
  </r>
  <r>
    <x v="9"/>
    <s v="Hunterdon"/>
    <s v="NP"/>
    <n v="2285002009"/>
    <s v="Mobile Sources"/>
    <s v="Railroad Equipment"/>
    <s v="Diesel"/>
    <s v="Line Haul Locomotives: Commuter Lines"/>
    <s v="Mobile - Locomotives"/>
    <n v="27.770779999999998"/>
    <n v="8.688796E-2"/>
    <n v="223.79150000000001"/>
    <n v="6.5496639999999999"/>
    <n v="6.3531740000000001"/>
    <n v="9.7931760000000007E-2"/>
    <n v="10.352449999999999"/>
    <n v="1.0753428571428572"/>
    <n v="0.1590858499666099"/>
    <n v="0.21404665314401616"/>
    <n v="0.21372881355932205"/>
    <n v="29.863109910285711"/>
    <n v="9.3434347157714287E-2"/>
    <n v="240.65259101428572"/>
    <n v="7.043134399085714"/>
    <n v="6.8318402810857144"/>
    <n v="0.10531021860342858"/>
    <n v="11.132433161428571"/>
    <n v="29.863109910285711"/>
    <n v="9.3434347157714287E-2"/>
    <n v="202.36816902611113"/>
    <n v="5.5355750533179258"/>
    <n v="5.3695077341048423"/>
    <n v="0.10531021860342858"/>
    <n v="8.7531114298079888"/>
    <n v="8.1816739480234824E-2"/>
    <n v="2.5598451276086107E-4"/>
    <n v="0.55443333979756471"/>
    <n v="1.5165959050186098E-2"/>
    <n v="1.4710980093437924E-2"/>
    <n v="2.8852114685870843E-4"/>
    <n v="2.3981127204953392E-2"/>
    <n v="0"/>
    <n v="0"/>
    <n v="38.284421988174586"/>
    <n v="1.5075593457677883"/>
    <n v="1.4623325469808721"/>
    <n v="0"/>
    <n v="2.3793217316205819"/>
  </r>
  <r>
    <x v="10"/>
    <s v="Mercer"/>
    <s v="NP"/>
    <n v="2285002006"/>
    <s v="Mobile Sources"/>
    <s v="Railroad Equipment"/>
    <s v="Diesel"/>
    <s v="Line Haul Locomotives: Class I Operations"/>
    <s v="Mobile - Locomotives"/>
    <n v="10.58836"/>
    <n v="3.3127999999999998E-2"/>
    <n v="53.597709999999999"/>
    <n v="1.5686990000000001"/>
    <n v="1.521617"/>
    <n v="3.7338999999999997E-2"/>
    <n v="2.4713020000000001"/>
    <n v="0.97649439578132269"/>
    <n v="0.1590858499666099"/>
    <n v="0.21404665314401616"/>
    <n v="0.21372881355932205"/>
    <n v="10.339474200515125"/>
    <n v="3.2349306343443657E-2"/>
    <n v="52.337863441712557"/>
    <n v="1.5318257821677652"/>
    <n v="1.4858504730255888"/>
    <n v="3.6461324244078802E-2"/>
    <n v="2.4132125532831745"/>
    <n v="10.339474200515125"/>
    <n v="3.2349306343443657E-2"/>
    <n v="44.011649950651353"/>
    <n v="1.2039436002950403"/>
    <n v="1.1678091522020082"/>
    <n v="3.6461324244078802E-2"/>
    <n v="1.8974394974034994"/>
    <n v="2.832732657675377E-2"/>
    <n v="8.8628236557379878E-5"/>
    <n v="0.12057986287849685"/>
    <n v="3.298475617246686E-3"/>
    <n v="3.1994771293205704E-3"/>
    <n v="9.9894039024873437E-5"/>
    <n v="5.1984643764479439E-3"/>
    <n v="0"/>
    <n v="0"/>
    <n v="8.3262134910612033"/>
    <n v="0.32788218187272489"/>
    <n v="0.31804132082358061"/>
    <n v="0"/>
    <n v="0.51577305587967515"/>
  </r>
  <r>
    <x v="10"/>
    <s v="Mercer"/>
    <s v="NP"/>
    <n v="2285002007"/>
    <s v="Mobile Sources"/>
    <s v="Railroad Equipment"/>
    <s v="Diesel"/>
    <s v="Line Haul Locomotives: Class II / III Operations"/>
    <s v="Mobile - Locomotives"/>
    <n v="4.8252829999999997E-2"/>
    <n v="1.5097130000000001E-4"/>
    <n v="0.35924970000000001"/>
    <n v="1.0556289999999999E-2"/>
    <n v="1.02396E-2"/>
    <n v="1.701603E-4"/>
    <n v="1.667774E-2"/>
    <n v="0.97649439578132269"/>
    <n v="0.1590858499666099"/>
    <n v="0.21404665314401616"/>
    <n v="0.21372881355932205"/>
    <n v="4.7118618075588876E-2"/>
    <n v="1.474226283738208E-4"/>
    <n v="0.35080531873612142"/>
    <n v="1.0308158025242419E-2"/>
    <n v="9.9989120150424313E-3"/>
    <n v="1.661605793344686E-4"/>
    <n v="1.6285719644297997E-2"/>
    <n v="4.7118618075588876E-2"/>
    <n v="1.474226283738208E-4"/>
    <n v="0.29499715643217805"/>
    <n v="8.1017312998596484E-3"/>
    <n v="7.8586783631411083E-3"/>
    <n v="1.661605793344686E-4"/>
    <n v="1.2804992106762442E-2"/>
    <n v="1.2909210431668184E-4"/>
    <n v="4.038976119830707E-7"/>
    <n v="8.0821138748541938E-4"/>
    <n v="2.2196524109204518E-5"/>
    <n v="2.1530625652441394E-5"/>
    <n v="4.5523446393005099E-7"/>
    <n v="3.508217015551354E-5"/>
    <n v="0"/>
    <n v="0"/>
    <n v="5.5808162303943365E-2"/>
    <n v="2.2064267253827704E-3"/>
    <n v="2.1402336519013229E-3"/>
    <n v="0"/>
    <n v="3.4807275375355554E-3"/>
  </r>
  <r>
    <x v="10"/>
    <s v="Mercer"/>
    <s v="NP"/>
    <n v="2285002009"/>
    <s v="Mobile Sources"/>
    <s v="Railroad Equipment"/>
    <s v="Diesel"/>
    <s v="Line Haul Locomotives: Commuter Lines"/>
    <s v="Mobile - Locomotives"/>
    <n v="7.2972460000000003"/>
    <n v="2.2831299999999999E-2"/>
    <n v="58.805039999999998"/>
    <n v="1.721036"/>
    <n v="1.669405"/>
    <n v="2.5733240000000001E-2"/>
    <n v="2.7202820000000001"/>
    <n v="1.0753428571428572"/>
    <n v="0.1590858499666099"/>
    <n v="0.21404665314401616"/>
    <n v="0.21372881355932205"/>
    <n v="7.8470413629142861"/>
    <n v="2.4551475374285713E-2"/>
    <n v="63.235579727999998"/>
    <n v="1.8507037694857142"/>
    <n v="1.7951827424285716"/>
    <n v="2.7672055825142858E-2"/>
    <n v="2.9252358181142859"/>
    <n v="7.8470413629142861"/>
    <n v="2.4551475374285713E-2"/>
    <n v="53.175693778839793"/>
    <n v="1.4545668216662824"/>
    <n v="1.4109298846298395"/>
    <n v="2.7672055825142858E-2"/>
    <n v="2.300028637327487"/>
    <n v="2.1498743460039139E-2"/>
    <n v="6.7264316093933456E-5"/>
    <n v="0.14568683227079396"/>
    <n v="3.9851145799076233E-3"/>
    <n v="3.8655613277529849E-3"/>
    <n v="7.5813851575733853E-5"/>
    <n v="6.3014483214451694E-3"/>
    <n v="0"/>
    <n v="0"/>
    <n v="10.059885949160204"/>
    <n v="0.39613694781943187"/>
    <n v="0.38425285779873208"/>
    <n v="0"/>
    <n v="0.62520718078679893"/>
  </r>
  <r>
    <x v="11"/>
    <s v="Middlesex"/>
    <s v="P"/>
    <n v="28500201"/>
    <s v="Mobile Sources"/>
    <s v="Railroad Equipment"/>
    <s v="Diesel"/>
    <s v="Yard Locomotives"/>
    <s v="Mobile - Locomotives"/>
    <n v="10.0258436"/>
    <n v="3.0027188999999999E-2"/>
    <n v="64.206823999999997"/>
    <n v="1.6826392999999999"/>
    <n v="1.6321595"/>
    <n v="3.3840958999999997E-2"/>
    <n v="4.2050071000000004"/>
    <n v="0.97649439578132269"/>
    <n v="0.1590858499666099"/>
    <n v="0.21404665314401616"/>
    <n v="0.21372881355932205"/>
    <n v="9.7901800883800405"/>
    <n v="2.9321381779566578E-2"/>
    <n v="62.697603806917726"/>
    <n v="1.6430878465714076"/>
    <n v="1.5937946047712457"/>
    <n v="3.3045506811365512E-2"/>
    <n v="4.106165867370672"/>
    <n v="9.7901800883800405"/>
    <n v="2.9321381779566578E-2"/>
    <n v="52.723302214424464"/>
    <n v="1.2913903921911891"/>
    <n v="1.2526482038209705"/>
    <n v="3.3045506811365512E-2"/>
    <n v="3.2285599082597538"/>
    <n v="2.6822411201041205E-2"/>
    <n v="8.0332552820730358E-5"/>
    <n v="0.1444474033271903"/>
    <n v="3.5380558690169565E-3"/>
    <n v="3.4319128871807413E-3"/>
    <n v="9.0535635099631536E-5"/>
    <n v="8.8453696116705584E-3"/>
    <n v="0"/>
    <n v="0"/>
    <n v="9.9743015924932621"/>
    <n v="0.35169745438021849"/>
    <n v="0.34114640095027515"/>
    <n v="0"/>
    <n v="0.87760595911091821"/>
  </r>
  <r>
    <x v="11"/>
    <s v="Middlesex"/>
    <s v="NP"/>
    <n v="2285002006"/>
    <s v="Mobile Sources"/>
    <s v="Railroad Equipment"/>
    <s v="Diesel"/>
    <s v="Line Haul Locomotives: Class I Operations"/>
    <s v="Mobile - Locomotives"/>
    <n v="19.183309999999999"/>
    <n v="6.0019999999999997E-2"/>
    <n v="97.104900000000001"/>
    <n v="2.842069"/>
    <n v="2.7567680000000001"/>
    <n v="6.7649000000000001E-2"/>
    <n v="4.477347"/>
    <n v="0.97649439578132269"/>
    <n v="0.1590858499666099"/>
    <n v="0.21404665314401616"/>
    <n v="0.21372881355932205"/>
    <n v="18.732394707535803"/>
    <n v="5.8609193634794984E-2"/>
    <n v="94.822390652905767"/>
    <n v="2.775264450923828"/>
    <n v="2.6919685024692854"/>
    <n v="6.6058869380210702E-2"/>
    <n v="4.3721042534683177"/>
    <n v="18.732394707535803"/>
    <n v="5.8609193634794984E-2"/>
    <n v="79.737490040022323"/>
    <n v="2.1812283836140169"/>
    <n v="2.1157616541466258"/>
    <n v="6.6058869380210702E-2"/>
    <n v="3.4376595986168685"/>
    <n v="5.1321629335714533E-2"/>
    <n v="1.6057313324601365E-4"/>
    <n v="0.21845887682197895"/>
    <n v="5.9759681742849778E-3"/>
    <n v="5.7966072716345912E-3"/>
    <n v="1.8098320378139918E-4"/>
    <n v="9.4182454756626538E-3"/>
    <n v="0"/>
    <n v="0"/>
    <n v="15.084900612883445"/>
    <n v="0.59403606730981107"/>
    <n v="0.57620684832265967"/>
    <n v="0"/>
    <n v="0.93444465485144912"/>
  </r>
  <r>
    <x v="11"/>
    <s v="Middlesex"/>
    <s v="NP"/>
    <n v="2285002007"/>
    <s v="Mobile Sources"/>
    <s v="Railroad Equipment"/>
    <s v="Diesel"/>
    <s v="Line Haul Locomotives: Class II / III Operations"/>
    <s v="Mobile - Locomotives"/>
    <n v="8.6817349999999998"/>
    <n v="2.716302E-2"/>
    <n v="65.104879999999994"/>
    <n v="1.912336"/>
    <n v="1.8549659999999999"/>
    <n v="3.0615549999999998E-2"/>
    <n v="3.0214050000000001"/>
    <n v="0.97649439578132269"/>
    <n v="0.1590858499666099"/>
    <n v="0.21404665314401616"/>
    <n v="0.21372881355932205"/>
    <n v="8.4776655731585606"/>
    <n v="2.6524536802495984E-2"/>
    <n v="63.574550458015516"/>
    <n v="1.8673853868508716"/>
    <n v="1.8113639033648969"/>
    <n v="2.9895912998762871E-2"/>
    <n v="2.9503850498856674"/>
    <n v="8.4776655731585606"/>
    <n v="2.6524536802495984E-2"/>
    <n v="53.460739062156989"/>
    <n v="1.4676777946653987"/>
    <n v="1.4236475222237597"/>
    <n v="2.9895912998762871E-2"/>
    <n v="2.3198027536304426"/>
    <n v="2.3226481022352221E-2"/>
    <n v="7.2669963842454747E-5"/>
    <n v="0.14646777825248491"/>
    <n v="4.0210350538778051E-3"/>
    <n v="3.900404170476054E-3"/>
    <n v="8.190661095551472E-5"/>
    <n v="6.3556239825491578E-3"/>
    <n v="0"/>
    <n v="0"/>
    <n v="10.113811395858527"/>
    <n v="0.39970759218547292"/>
    <n v="0.38771638114113727"/>
    <n v="0"/>
    <n v="0.63058229625522477"/>
  </r>
  <r>
    <x v="11"/>
    <s v="Middlesex"/>
    <s v="NP"/>
    <n v="2285002009"/>
    <s v="Mobile Sources"/>
    <s v="Railroad Equipment"/>
    <s v="Diesel"/>
    <s v="Line Haul Locomotives: Commuter Lines"/>
    <s v="Mobile - Locomotives"/>
    <n v="27.733360000000001"/>
    <n v="8.6770890000000003E-2"/>
    <n v="223.49"/>
    <n v="6.5408390000000001"/>
    <n v="6.3446129999999998"/>
    <n v="9.7799810000000001E-2"/>
    <n v="10.3385"/>
    <n v="1.0753428571428572"/>
    <n v="0.1590858499666099"/>
    <n v="0.21404665314401616"/>
    <n v="0.21372881355932205"/>
    <n v="29.822870580571429"/>
    <n v="9.3308456769428574E-2"/>
    <n v="240.32837514285717"/>
    <n v="7.0336444983714284"/>
    <n v="6.8226342708857146"/>
    <n v="0.10516832711342858"/>
    <n v="11.117432128571428"/>
    <n v="29.822870580571429"/>
    <n v="9.3308456769428574E-2"/>
    <n v="202.09553131216146"/>
    <n v="5.5281164340902018"/>
    <n v="5.3622722395769626"/>
    <n v="0.10516832711342858"/>
    <n v="8.7413165499055676"/>
    <n v="8.1706494741291588E-2"/>
    <n v="2.5563960758747555E-4"/>
    <n v="0.55368638715660667"/>
    <n v="1.5145524476959457E-2"/>
    <n v="1.4691156820758802E-2"/>
    <n v="2.8813240305048928E-4"/>
    <n v="2.3948812465494705E-2"/>
    <n v="0"/>
    <n v="0"/>
    <n v="38.232843830695714"/>
    <n v="1.5055280642812265"/>
    <n v="1.460362031308752"/>
    <n v="0"/>
    <n v="2.3761155786658605"/>
  </r>
  <r>
    <x v="12"/>
    <s v="Monmouth"/>
    <s v="NP"/>
    <n v="2285002007"/>
    <s v="Mobile Sources"/>
    <s v="Railroad Equipment"/>
    <s v="Diesel"/>
    <s v="Line Haul Locomotives: Class II / III Operations"/>
    <s v="Mobile - Locomotives"/>
    <n v="0.78626759999999996"/>
    <n v="2.4600389999999998E-3"/>
    <n v="6.1124520000000002"/>
    <n v="0.17921090000000001"/>
    <n v="0.17383460000000001"/>
    <n v="2.7727189999999999E-3"/>
    <n v="0.28320459999999997"/>
    <n v="0.97649439578132269"/>
    <n v="0.1590858499666099"/>
    <n v="0.21404665314401616"/>
    <n v="0.21372881355932205"/>
    <n v="0.76778590498443067"/>
    <n v="2.4022142969034889E-3"/>
    <n v="5.968775122482338"/>
    <n v="0.17499843951292704"/>
    <n v="0.16974851269288793"/>
    <n v="2.7075445645763931E-3"/>
    <n v="0.27654770475949114"/>
    <n v="0.76778590498443067"/>
    <n v="2.4022142969034889E-3"/>
    <n v="5.0192274588626793"/>
    <n v="0.13754060922975944"/>
    <n v="0.13341441167480073"/>
    <n v="2.7075445645763931E-3"/>
    <n v="0.21744149192869142"/>
    <n v="2.1035230273546046E-3"/>
    <n v="6.5814090326122989E-6"/>
    <n v="1.3751308106473095E-2"/>
    <n v="3.7682358693084776E-4"/>
    <n v="3.6551893609534447E-4"/>
    <n v="7.417930313907926E-6"/>
    <n v="5.9573011487312711E-4"/>
    <n v="0"/>
    <n v="0"/>
    <n v="0.9495476636196587"/>
    <n v="3.7457830283167598E-2"/>
    <n v="3.6334101018087206E-2"/>
    <n v="0"/>
    <n v="5.9106212830799726E-2"/>
  </r>
  <r>
    <x v="12"/>
    <s v="Monmouth"/>
    <s v="NP"/>
    <n v="2285002009"/>
    <s v="Mobile Sources"/>
    <s v="Railroad Equipment"/>
    <s v="Diesel"/>
    <s v="Line Haul Locomotives: Commuter Lines"/>
    <s v="Mobile - Locomotives"/>
    <n v="69.999750000000006"/>
    <n v="0.21901209999999999"/>
    <n v="564.09479999999996"/>
    <n v="16.509260000000001"/>
    <n v="16.01398"/>
    <n v="0.2468494"/>
    <n v="26.094650000000001"/>
    <n v="1.0753428571428572"/>
    <n v="0.1590858499666099"/>
    <n v="0.21404665314401616"/>
    <n v="0.21372881355932205"/>
    <n v="75.273731164285721"/>
    <n v="0.23551309736285714"/>
    <n v="606.59531393142856"/>
    <n v="17.753114817714287"/>
    <n v="17.220519007428571"/>
    <n v="0.26544773908000002"/>
    <n v="28.060695487142858"/>
    <n v="75.273731164285721"/>
    <n v="0.23551309736285714"/>
    <n v="510.09458282888471"/>
    <n v="13.953120008101104"/>
    <n v="13.534524548485571"/>
    <n v="0.26544773908000002"/>
    <n v="22.063316333026393"/>
    <n v="0.20622940045009786"/>
    <n v="6.4524136263796475E-4"/>
    <n v="1.397519405010643"/>
    <n v="3.8227726049592063E-2"/>
    <n v="3.7080889173933068E-2"/>
    <n v="7.2725407967123292E-4"/>
    <n v="6.044744200829149E-2"/>
    <n v="0"/>
    <n v="0"/>
    <n v="96.500731102543853"/>
    <n v="3.7999948096131835"/>
    <n v="3.685994458943"/>
    <n v="0"/>
    <n v="5.9973791541164658"/>
  </r>
  <r>
    <x v="13"/>
    <s v="Morris"/>
    <s v="P"/>
    <n v="28500201"/>
    <s v="Mobile Sources"/>
    <s v="Railroad Equipment"/>
    <s v="Diesel"/>
    <s v="Yard Locomotives"/>
    <s v="Mobile - Locomotives"/>
    <n v="0.76695550000000001"/>
    <n v="2.2970159999999998E-3"/>
    <n v="4.9116840000000002"/>
    <n v="0.12871827999999999"/>
    <n v="0.12485673"/>
    <n v="2.5887610000000002E-3"/>
    <n v="0.32167400000000002"/>
    <n v="0.97649439578132269"/>
    <n v="0.1590858499666099"/>
    <n v="0.21404665314401616"/>
    <n v="0.21372881355932205"/>
    <n v="0.74892774756366221"/>
    <n v="2.2430232510200305E-3"/>
    <n v="4.7962318998487907"/>
    <n v="0.1256926790546111"/>
    <n v="0.12192189712058174"/>
    <n v="2.527910608517253E-3"/>
    <n v="0.31411285826856122"/>
    <n v="0.74892774756366221"/>
    <n v="2.2430232510200305E-3"/>
    <n v="4.033219271424378"/>
    <n v="9.8788581778266604E-2"/>
    <n v="9.5824923096952161E-2"/>
    <n v="2.527910608517253E-3"/>
    <n v="0.24697788974709414"/>
    <n v="2.0518568426401702E-3"/>
    <n v="6.1452691808767958E-6"/>
    <n v="1.1049915812121584E-2"/>
    <n v="2.7065364870757972E-4"/>
    <n v="2.625340358820607E-4"/>
    <n v="6.9257824890883643E-6"/>
    <n v="6.7665175273176473E-4"/>
    <n v="0"/>
    <n v="0"/>
    <n v="0.76301262842441275"/>
    <n v="2.6904097276344491E-2"/>
    <n v="2.6096974023629579E-2"/>
    <n v="0"/>
    <n v="6.7134968521467081E-2"/>
  </r>
  <r>
    <x v="13"/>
    <s v="Morris"/>
    <s v="NP"/>
    <n v="2285002007"/>
    <s v="Mobile Sources"/>
    <s v="Railroad Equipment"/>
    <s v="Diesel"/>
    <s v="Line Haul Locomotives: Class II / III Operations"/>
    <s v="Mobile - Locomotives"/>
    <n v="1.204175"/>
    <n v="3.7675690000000001E-3"/>
    <n v="9.703875"/>
    <n v="0.28400150000000002"/>
    <n v="0.27548139999999999"/>
    <n v="4.2464419999999996E-3"/>
    <n v="0.44889479999999998"/>
    <n v="0.97649439578132269"/>
    <n v="0.1590858499666099"/>
    <n v="0.21404665314401616"/>
    <n v="0.21372881355932205"/>
    <n v="1.1758701390399742"/>
    <n v="3.6790100142194424E-3"/>
    <n v="9.4757795548624824"/>
    <n v="0.27732587314348933"/>
    <n v="0.26900604324199284"/>
    <n v="4.1466268150104311E-3"/>
    <n v="0.4383432564953777"/>
    <n v="1.1758701390399742"/>
    <n v="3.6790100142194424E-3"/>
    <n v="7.9683171102809602"/>
    <n v="0.21796519816688345"/>
    <n v="0.21142620001052978"/>
    <n v="4.1466268150104311E-3"/>
    <n v="0.34465667235289105"/>
    <n v="3.2215620247670524E-3"/>
    <n v="1.007947949101217E-5"/>
    <n v="2.183100578159167E-2"/>
    <n v="5.9716492648461219E-4"/>
    <n v="5.7924986304254736E-4"/>
    <n v="1.1360621410987483E-5"/>
    <n v="9.4426485576134536E-4"/>
    <n v="0"/>
    <n v="0"/>
    <n v="1.5074624445815221"/>
    <n v="5.9360674976605882E-2"/>
    <n v="5.7579843231463063E-2"/>
    <n v="0"/>
    <n v="9.3686584142486651E-2"/>
  </r>
  <r>
    <x v="13"/>
    <s v="Morris"/>
    <s v="NP"/>
    <n v="2285002009"/>
    <s v="Mobile Sources"/>
    <s v="Railroad Equipment"/>
    <s v="Diesel"/>
    <s v="Line Haul Locomotives: Commuter Lines"/>
    <s v="Mobile - Locomotives"/>
    <n v="37.530610000000003"/>
    <n v="0.1174241"/>
    <n v="302.44130000000001"/>
    <n v="8.8514940000000006"/>
    <n v="8.5859489999999994"/>
    <n v="0.1323491"/>
    <n v="13.990740000000001"/>
    <n v="1.0753428571428572"/>
    <n v="0.1590858499666099"/>
    <n v="0.21404665314401616"/>
    <n v="0.21372881355932205"/>
    <n v="40.358273387714291"/>
    <n v="0.12627116719142858"/>
    <n v="325.22809166000002"/>
    <n v="9.5183908479428574"/>
    <n v="9.2328389289428561"/>
    <n v="0.14232065933428573"/>
    <n v="15.044842325142858"/>
    <n v="40.358273387714291"/>
    <n v="0.12627116719142858"/>
    <n v="273.48890426525043"/>
    <n v="7.4810111436240545"/>
    <n v="7.2565806571848546"/>
    <n v="0.14232065933428573"/>
    <n v="11.829326024803002"/>
    <n v="0.11057061202113505"/>
    <n v="3.4594840326418789E-4"/>
    <n v="0.74928466921986414"/>
    <n v="2.0495920941435767E-2"/>
    <n v="1.9881042896396861E-2"/>
    <n v="3.8991961461448145E-4"/>
    <n v="3.2409112396720556E-2"/>
    <n v="0"/>
    <n v="0"/>
    <n v="51.739187394749592"/>
    <n v="2.0373797043188029"/>
    <n v="1.9762582717580015"/>
    <n v="0"/>
    <n v="3.2155163003398552"/>
  </r>
  <r>
    <x v="14"/>
    <s v="Ocean"/>
    <s v="NP"/>
    <n v="2285002007"/>
    <s v="Mobile Sources"/>
    <s v="Railroad Equipment"/>
    <s v="Diesel"/>
    <s v="Line Haul Locomotives: Class II / III Operations"/>
    <s v="Mobile - Locomotives"/>
    <n v="1.039021E-2"/>
    <n v="3.2508419999999997E-5"/>
    <n v="7.73567E-2"/>
    <n v="2.273069E-3"/>
    <n v="2.2048770000000001E-3"/>
    <n v="3.664036E-5"/>
    <n v="3.5911929999999999E-3"/>
    <n v="0.97649439578132269"/>
    <n v="0.1590858499666099"/>
    <n v="0.21404665314401616"/>
    <n v="0.21372881355932205"/>
    <n v="1.0145981835991058E-2"/>
    <n v="3.1744289945705466E-5"/>
    <n v="7.5538384026137051E-2"/>
    <n v="2.2196391397242554E-3"/>
    <n v="2.1530500338871354E-3"/>
    <n v="3.5779106199410144E-5"/>
    <n v="3.5067798386691153E-3"/>
    <n v="1.0145981835991058E-2"/>
    <n v="3.1744289945705466E-5"/>
    <n v="6.3521295998234847E-2"/>
    <n v="1.7445328106788153E-3"/>
    <n v="1.6921968800819834E-3"/>
    <n v="3.5779106199410144E-5"/>
    <n v="2.7572799443366146E-3"/>
    <n v="2.7797210509564541E-5"/>
    <n v="8.6970657385494427E-8"/>
    <n v="1.7403094794036944E-4"/>
    <n v="4.7795419470652473E-6"/>
    <n v="4.6361558358410501E-6"/>
    <n v="9.8024948491534638E-8"/>
    <n v="7.5541916283194925E-6"/>
    <n v="0"/>
    <n v="0"/>
    <n v="1.2017088027902204E-2"/>
    <n v="4.7510632904544008E-4"/>
    <n v="4.6085315380515199E-4"/>
    <n v="0"/>
    <n v="7.4949989433250068E-4"/>
  </r>
  <r>
    <x v="14"/>
    <s v="Ocean"/>
    <s v="NP"/>
    <n v="2285002009"/>
    <s v="Mobile Sources"/>
    <s v="Railroad Equipment"/>
    <s v="Diesel"/>
    <s v="Line Haul Locomotives: Commuter Lines"/>
    <s v="Mobile - Locomotives"/>
    <n v="2.8890989999999999"/>
    <n v="9.0392819999999992E-3"/>
    <n v="23.281870000000001"/>
    <n v="0.68138620000000005"/>
    <n v="0.66094459999999999"/>
    <n v="1.018821E-2"/>
    <n v="1.0770040000000001"/>
    <n v="1.0753428571428572"/>
    <n v="0.1590858499666099"/>
    <n v="0.21404665314401616"/>
    <n v="0.21372881355932205"/>
    <n v="3.1067719732285712"/>
    <n v="9.720327332399999E-3"/>
    <n v="25.035992605428572"/>
    <n v="0.7327237831257144"/>
    <n v="0.7107420545771429"/>
    <n v="1.0955818850571428E-2"/>
    <n v="1.1581485585142859"/>
    <n v="3.1067719732285712"/>
    <n v="9.720327332399999E-3"/>
    <n v="21.053120442036207"/>
    <n v="0.57588670966863331"/>
    <n v="0.55861009654620375"/>
    <n v="1.0955818850571428E-2"/>
    <n v="0.91061884117758851"/>
    <n v="8.5117040362426601E-3"/>
    <n v="2.6631033787397257E-5"/>
    <n v="5.7679782032975906E-2"/>
    <n v="1.5777718073113241E-3"/>
    <n v="1.5304386206745307E-3"/>
    <n v="3.0015942056360078E-5"/>
    <n v="2.4948461402125714E-3"/>
    <n v="0"/>
    <n v="0"/>
    <n v="3.9828721633923649"/>
    <n v="0.15683707345708109"/>
    <n v="0.15213195803093915"/>
    <n v="0"/>
    <n v="0.24752971733669737"/>
  </r>
  <r>
    <x v="15"/>
    <s v="Passaic"/>
    <s v="NP"/>
    <n v="2285002007"/>
    <s v="Mobile Sources"/>
    <s v="Railroad Equipment"/>
    <s v="Diesel"/>
    <s v="Line Haul Locomotives: Class II / III Operations"/>
    <s v="Mobile - Locomotives"/>
    <n v="1.762637"/>
    <n v="5.5148590000000004E-3"/>
    <n v="14.20425"/>
    <n v="0.4157132"/>
    <n v="0.40324179999999998"/>
    <n v="6.2158200000000004E-3"/>
    <n v="0.65707939999999998"/>
    <n v="0.97649439578132269"/>
    <n v="0.1590858499666099"/>
    <n v="0.21404665314401616"/>
    <n v="0.21372881355932205"/>
    <n v="1.7212051522968033"/>
    <n v="5.3852289070241898E-3"/>
    <n v="13.870370521276852"/>
    <n v="0.40594161005232016"/>
    <n v="0.39376335784477295"/>
    <n v="6.0697133951854616E-3"/>
    <n v="0.64163435168335403"/>
    <n v="1.7212051522968033"/>
    <n v="5.3852289070241898E-3"/>
    <n v="11.663790837547714"/>
    <n v="0.31905116704872771"/>
    <n v="0.30947962896734971"/>
    <n v="6.0697133951854616E-3"/>
    <n v="0.50449860295916593"/>
    <n v="4.7156305542378173E-3"/>
    <n v="1.4754051800066274E-5"/>
    <n v="3.1955591335747158E-2"/>
    <n v="8.7411278643487048E-4"/>
    <n v="8.478893944310951E-4"/>
    <n v="1.6629351767631401E-5"/>
    <n v="1.3821879533127833E-3"/>
    <n v="0"/>
    <n v="0"/>
    <n v="2.2065796837291387"/>
    <n v="8.6890443003592444E-2"/>
    <n v="8.4283728877423247E-2"/>
    <n v="0"/>
    <n v="0.1371357487241881"/>
  </r>
  <r>
    <x v="15"/>
    <s v="Passaic"/>
    <s v="NP"/>
    <n v="2285002009"/>
    <s v="Mobile Sources"/>
    <s v="Railroad Equipment"/>
    <s v="Diesel"/>
    <s v="Line Haul Locomotives: Commuter Lines"/>
    <s v="Mobile - Locomotives"/>
    <n v="37.025790000000001"/>
    <n v="0.11584460000000001"/>
    <n v="298.37329999999997"/>
    <n v="8.7324350000000006"/>
    <n v="8.4704619999999995"/>
    <n v="0.13056899999999999"/>
    <n v="13.80255"/>
    <n v="1.0753428571428572"/>
    <n v="0.1590858499666099"/>
    <n v="0.21404665314401616"/>
    <n v="0.21372881355932205"/>
    <n v="39.815418806571429"/>
    <n v="0.12457266314857143"/>
    <n v="320.85359691714285"/>
    <n v="9.390361602714286"/>
    <n v="9.1086508084000002"/>
    <n v="0.14040644151428572"/>
    <n v="14.842473552857143"/>
    <n v="39.815418806571429"/>
    <n v="0.12457266314857143"/>
    <n v="269.81032973673513"/>
    <n v="7.3803861298412139"/>
    <n v="7.1589745882044431"/>
    <n v="0.14040644151428572"/>
    <n v="11.67020929011937"/>
    <n v="0.10908333919608611"/>
    <n v="3.4129496753033267E-4"/>
    <n v="0.73920638284037021"/>
    <n v="2.0220235972167711E-2"/>
    <n v="1.9613629008779297E-2"/>
    <n v="3.8467518223091977E-4"/>
    <n v="3.197317613731334E-2"/>
    <n v="0"/>
    <n v="0"/>
    <n v="51.043267180407724"/>
    <n v="2.0099754728730721"/>
    <n v="1.9496762201955571"/>
    <n v="0"/>
    <n v="3.1722642627377731"/>
  </r>
  <r>
    <x v="16"/>
    <s v="Salem"/>
    <s v="NP"/>
    <n v="2285002007"/>
    <s v="Mobile Sources"/>
    <s v="Railroad Equipment"/>
    <s v="Diesel"/>
    <s v="Line Haul Locomotives: Class II / III Operations"/>
    <s v="Mobile - Locomotives"/>
    <n v="5.3755620000000004"/>
    <n v="1.6818820000000002E-2"/>
    <n v="43.027560000000001"/>
    <n v="1.259695"/>
    <n v="1.2219040000000001"/>
    <n v="1.8956549999999999E-2"/>
    <n v="1.9910080000000001"/>
    <n v="0.97649439578132269"/>
    <n v="0.1590858499666099"/>
    <n v="0.21404665314401616"/>
    <n v="0.21372881355932205"/>
    <n v="5.2492061671750392"/>
    <n v="1.6423483473654826E-2"/>
    <n v="42.016171204144612"/>
    <n v="1.2300851078937534"/>
    <n v="1.1931824081827813"/>
    <n v="1.851096483834843E-2"/>
    <n v="1.9442081539557798"/>
    <n v="5.2492061671750392"/>
    <n v="1.6423483473654826E-2"/>
    <n v="35.33199289579067"/>
    <n v="0.96678950746679948"/>
    <n v="0.93778570712093956"/>
    <n v="1.851096483834843E-2"/>
    <n v="1.5286748518984512"/>
    <n v="1.4381386759383668E-2"/>
    <n v="4.4995845133300892E-5"/>
    <n v="9.6799980536412797E-2"/>
    <n v="2.6487383766213685E-3"/>
    <n v="2.5692759099203823E-3"/>
    <n v="5.0714972159858714E-5"/>
    <n v="4.1881502791738393E-3"/>
    <n v="0"/>
    <n v="0"/>
    <n v="6.6841783083539426"/>
    <n v="0.26329560042695388"/>
    <n v="0.25539670106184176"/>
    <n v="0"/>
    <n v="0.41553330205732864"/>
  </r>
  <r>
    <x v="17"/>
    <s v="Somerset"/>
    <s v="P"/>
    <n v="28500201"/>
    <s v="Mobile Sources"/>
    <s v="Railroad Equipment"/>
    <s v="Diesel"/>
    <s v="Yard Locomotives"/>
    <s v="Mobile - Locomotives"/>
    <n v="7.6001991599999998"/>
    <n v="2.2762431100000001E-2"/>
    <n v="48.6726715"/>
    <n v="1.275542739"/>
    <n v="1.2372764430000001"/>
    <n v="2.56535125E-2"/>
    <n v="3.1876509"/>
    <n v="0.97649439578132269"/>
    <n v="0.1590858499666099"/>
    <n v="0.21404665314401616"/>
    <n v="0.21372881355932205"/>
    <n v="7.4215518865619163"/>
    <n v="2.2227386403508489E-2"/>
    <n v="47.528590947455307"/>
    <n v="1.2455603362130585"/>
    <n v="1.2081935126217491"/>
    <n v="2.5050511188356109E-2"/>
    <n v="3.1127232395572895"/>
    <n v="7.4215518865619163"/>
    <n v="2.2227386403508489E-2"/>
    <n v="39.96746465886406"/>
    <n v="0.97895231495771784"/>
    <n v="0.94958373489475112"/>
    <n v="2.5050511188356109E-2"/>
    <n v="2.4474445946281804"/>
    <n v="2.0333018867292923E-2"/>
    <n v="6.0896949050708187E-5"/>
    <n v="0.10949990317497002"/>
    <n v="2.6820611368704598E-3"/>
    <n v="2.6015992736842498E-3"/>
    <n v="6.8631537502345503E-5"/>
    <n v="6.7053276565155629E-3"/>
    <n v="0"/>
    <n v="0"/>
    <n v="7.5611262885912467"/>
    <n v="0.26660802125534067"/>
    <n v="0.258609777726998"/>
    <n v="0"/>
    <n v="0.66527864492910904"/>
  </r>
  <r>
    <x v="17"/>
    <s v="Somerset"/>
    <s v="NP"/>
    <n v="2285002006"/>
    <s v="Mobile Sources"/>
    <s v="Railroad Equipment"/>
    <s v="Diesel"/>
    <s v="Line Haul Locomotives: Class I Operations"/>
    <s v="Mobile - Locomotives"/>
    <n v="26.551950000000001"/>
    <n v="8.3073999999999995E-2"/>
    <n v="134.40450000000001"/>
    <n v="3.9337559999999998"/>
    <n v="3.8156889999999999"/>
    <n v="9.3632999999999994E-2"/>
    <n v="6.1971720000000001"/>
    <n v="0.97649439578132269"/>
    <n v="0.1590858499666099"/>
    <n v="0.21404665314401616"/>
    <n v="0.21372881355932205"/>
    <n v="25.927830372065891"/>
    <n v="8.1121295435137603E-2"/>
    <n v="131.24524101779079"/>
    <n v="3.8412906883711528"/>
    <n v="3.7259989245444394"/>
    <n v="9.1432099760192578E-2"/>
    <n v="6.0515037276929311"/>
    <n v="25.927830372065891"/>
    <n v="8.1121295435137603E-2"/>
    <n v="110.36598029640297"/>
    <n v="3.0190752727720338"/>
    <n v="2.9284613251274987"/>
    <n v="9.1432099760192578E-2"/>
    <n v="4.7581230157233065"/>
    <n v="7.1035151704290117E-2"/>
    <n v="2.2225012447982904E-4"/>
    <n v="0.30237254875726838"/>
    <n v="8.2714391034850246E-3"/>
    <n v="8.0231817126780788E-3"/>
    <n v="2.5049890345258243E-4"/>
    <n v="1.3035953467735086E-2"/>
    <n v="0"/>
    <n v="0"/>
    <n v="20.879260721387823"/>
    <n v="0.82221541559911904"/>
    <n v="0.79753759941694069"/>
    <n v="0"/>
    <n v="1.2933807119696246"/>
  </r>
  <r>
    <x v="17"/>
    <s v="Somerset"/>
    <s v="NP"/>
    <n v="2285002007"/>
    <s v="Mobile Sources"/>
    <s v="Railroad Equipment"/>
    <s v="Diesel"/>
    <s v="Line Haul Locomotives: Class II / III Operations"/>
    <s v="Mobile - Locomotives"/>
    <n v="0.2080977"/>
    <n v="6.5108660000000004E-4"/>
    <n v="1.5493189999999999"/>
    <n v="4.5525589999999998E-2"/>
    <n v="4.4159820000000002E-2"/>
    <n v="7.3384229999999995E-4"/>
    <n v="7.1925299999999998E-2"/>
    <n v="0.97649439578132269"/>
    <n v="0.1590858499666099"/>
    <n v="0.21404665314401616"/>
    <n v="0.21372881355932205"/>
    <n v="0.20320623782498295"/>
    <n v="6.3578241606831575E-4"/>
    <n v="1.512901320777523"/>
    <n v="4.4455483499638224E-2"/>
    <n v="4.3121816748711975E-2"/>
    <n v="7.1659289333727606E-4"/>
    <n v="7.0234652364890363E-2"/>
    <n v="0.20320623782498295"/>
    <n v="6.3578241606831575E-4"/>
    <n v="1.2722201282460242"/>
    <n v="3.4939936042641624E-2"/>
    <n v="3.3891736196160593E-2"/>
    <n v="7.1659289333727606E-4"/>
    <n v="5.522348344419091E-2"/>
    <n v="5.5672941869858346E-4"/>
    <n v="1.7418696330638788E-6"/>
    <n v="3.4855345979343129E-3"/>
    <n v="9.5725852171620889E-5"/>
    <n v="9.2854071770303001E-5"/>
    <n v="1.9632682009240441E-6"/>
    <n v="1.5129721491559153E-4"/>
    <n v="0"/>
    <n v="0"/>
    <n v="0.24068119253149889"/>
    <n v="9.5155474569965995E-3"/>
    <n v="9.2300805525513813E-3"/>
    <n v="0"/>
    <n v="1.5011168920699453E-2"/>
  </r>
  <r>
    <x v="17"/>
    <s v="Somerset"/>
    <s v="NP"/>
    <n v="2285002009"/>
    <s v="Mobile Sources"/>
    <s v="Railroad Equipment"/>
    <s v="Diesel"/>
    <s v="Line Haul Locomotives: Commuter Lines"/>
    <s v="Mobile - Locomotives"/>
    <n v="28.340039999999998"/>
    <n v="8.8669040000000005E-2"/>
    <n v="228.37889999999999"/>
    <n v="6.6839230000000001"/>
    <n v="6.4834050000000003"/>
    <n v="9.9939219999999995E-2"/>
    <n v="10.56466"/>
    <n v="1.0753428571428572"/>
    <n v="0.1590858499666099"/>
    <n v="0.21404665314401616"/>
    <n v="0.21372881355932205"/>
    <n v="30.475259585142854"/>
    <n v="9.5349618813714287E-2"/>
    <n v="245.58561883714285"/>
    <n v="7.1875088557428572"/>
    <n v="6.9718832567142863"/>
    <n v="0.10746892637542857"/>
    <n v="11.360631669142856"/>
    <n v="30.475259585142854"/>
    <n v="9.5349618813714287E-2"/>
    <n v="206.51642192486008"/>
    <n v="5.6490466407281215"/>
    <n v="5.4795749795037896"/>
    <n v="0.10746892637542857"/>
    <n v="8.9325373412124929"/>
    <n v="8.3493861877103712E-2"/>
    <n v="2.6123183236634052E-4"/>
    <n v="0.56579841623249338"/>
    <n v="1.5476840111583894E-2"/>
    <n v="1.5012534190421341E-2"/>
    <n v="2.9443541472720154E-4"/>
    <n v="2.447270504441779E-2"/>
    <n v="0"/>
    <n v="0"/>
    <n v="39.069196912282763"/>
    <n v="1.5384622150147358"/>
    <n v="1.4923082772104967"/>
    <n v="0"/>
    <n v="2.4280943279303635"/>
  </r>
  <r>
    <x v="18"/>
    <s v="Sussex"/>
    <s v="NP"/>
    <n v="2285002007"/>
    <s v="Mobile Sources"/>
    <s v="Railroad Equipment"/>
    <s v="Diesel"/>
    <s v="Line Haul Locomotives: Class II / III Operations"/>
    <s v="Mobile - Locomotives"/>
    <n v="3.2311200000000002"/>
    <n v="1.0109379999999999E-2"/>
    <n v="26.038060000000002"/>
    <n v="0.76205089999999998"/>
    <n v="0.7391894"/>
    <n v="1.1394319999999999E-2"/>
    <n v="1.2045030000000001"/>
    <n v="0.97649439578132269"/>
    <n v="0.1590858499666099"/>
    <n v="0.21404665314401616"/>
    <n v="0.21372881355932205"/>
    <n v="3.1551705720969476"/>
    <n v="9.8717529148237872E-3"/>
    <n v="25.42601966701783"/>
    <n v="0.74413843315011319"/>
    <n v="0.72181430652095846"/>
    <n v="1.1126489623739039E-2"/>
    <n v="1.1761904292017906"/>
    <n v="3.1551705720969476"/>
    <n v="9.8717529148237872E-3"/>
    <n v="21.381099717022558"/>
    <n v="0.58485809205849926"/>
    <n v="0.56731237001867829"/>
    <n v="1.1126489623739039E-2"/>
    <n v="0.92480464424866216"/>
    <n v="8.644302937251911E-3"/>
    <n v="2.7045898396777499E-5"/>
    <n v="5.8578355389102894E-2"/>
    <n v="1.6023509371465732E-3"/>
    <n v="1.5542804658045981E-3"/>
    <n v="3.0483533215723395E-5"/>
    <n v="2.5337113541059235E-3"/>
    <n v="0"/>
    <n v="0"/>
    <n v="4.0449199499952719"/>
    <n v="0.15928034109161393"/>
    <n v="0.15450193650228017"/>
    <n v="0"/>
    <n v="0.25138578495312847"/>
  </r>
  <r>
    <x v="19"/>
    <s v="Union"/>
    <s v="P"/>
    <n v="28500201"/>
    <s v="Mobile Sources"/>
    <s v="Railroad Equipment"/>
    <s v="Diesel"/>
    <s v="Yard Locomotives"/>
    <s v="Mobile - Locomotives"/>
    <n v="13.520519999999999"/>
    <n v="4.0493671000000002E-2"/>
    <n v="86.587202000000005"/>
    <n v="2.2691512"/>
    <n v="2.2010768000000001"/>
    <n v="4.5636797999999999E-2"/>
    <n v="5.6707324000000003"/>
    <n v="0.97649439578132269"/>
    <n v="0.1590858499666099"/>
    <n v="0.21404665314401616"/>
    <n v="0.21372881355932205"/>
    <n v="13.202712008049289"/>
    <n v="3.954184279611267E-2"/>
    <n v="84.55191749938534"/>
    <n v="2.2158134299804635"/>
    <n v="2.1493391598842875"/>
    <n v="4.4564077488404276E-2"/>
    <n v="5.5374384085755706"/>
    <n v="13.202712008049289"/>
    <n v="3.954184279611267E-2"/>
    <n v="71.100903837688946"/>
    <n v="1.7415259813015824"/>
    <n v="1.6892803062396844"/>
    <n v="4.4564077488404276E-2"/>
    <n v="4.3539282673528934"/>
    <n v="3.6171813720682983E-2"/>
    <n v="1.0833381587976073E-4"/>
    <n v="0.19479699681558615"/>
    <n v="4.7713040583605001E-3"/>
    <n v="4.628165222574478E-3"/>
    <n v="1.2209336298192952E-4"/>
    <n v="1.1928570595487379E-2"/>
    <n v="0"/>
    <n v="0"/>
    <n v="13.451013661696393"/>
    <n v="0.47428744867888106"/>
    <n v="0.46005885364460308"/>
    <n v="0"/>
    <n v="1.1835101412226772"/>
  </r>
  <r>
    <x v="19"/>
    <s v="Union"/>
    <s v="NP"/>
    <n v="2285002006"/>
    <s v="Mobile Sources"/>
    <s v="Railroad Equipment"/>
    <s v="Diesel"/>
    <s v="Line Haul Locomotives: Class I Operations"/>
    <s v="Mobile - Locomotives"/>
    <n v="18.35643"/>
    <n v="5.7432999999999998E-2"/>
    <n v="92.919280000000001"/>
    <n v="2.7195640000000001"/>
    <n v="2.63794"/>
    <n v="6.4732999999999999E-2"/>
    <n v="4.2843549999999997"/>
    <n v="0.97649439578132269"/>
    <n v="0.1590858499666099"/>
    <n v="0.21404665314401616"/>
    <n v="0.21372881355932205"/>
    <n v="17.924951021552143"/>
    <n v="5.6083002632908704E-2"/>
    <n v="90.735156180035546"/>
    <n v="2.6556390049686374"/>
    <n v="2.5759336264073824"/>
    <n v="6.3211411722112365E-2"/>
    <n v="4.1836486470376881"/>
    <n v="17.924951021552143"/>
    <n v="5.6083002632908704E-2"/>
    <n v="76.3004767372815"/>
    <n v="2.0872083639963952"/>
    <n v="2.0245636549537536"/>
    <n v="6.3211411722112365E-2"/>
    <n v="3.2894823853572603"/>
    <n v="4.9109454853567519E-2"/>
    <n v="1.5365206200796904E-4"/>
    <n v="0.20904240201994931"/>
    <n v="5.7183790794421785E-3"/>
    <n v="5.5467497395993246E-3"/>
    <n v="1.7318194992359552E-4"/>
    <n v="9.0122805078281104E-3"/>
    <n v="0"/>
    <n v="0"/>
    <n v="14.434679442754046"/>
    <n v="0.56843064097224216"/>
    <n v="0.55136997145362887"/>
    <n v="0"/>
    <n v="0.89416626168042779"/>
  </r>
  <r>
    <x v="19"/>
    <s v="Union"/>
    <s v="NP"/>
    <n v="2285002007"/>
    <s v="Mobile Sources"/>
    <s v="Railroad Equipment"/>
    <s v="Diesel"/>
    <s v="Line Haul Locomotives: Class II / III Operations"/>
    <s v="Mobile - Locomotives"/>
    <n v="4.7976049999999999"/>
    <n v="1.5010529999999999E-2"/>
    <n v="35.718910000000001"/>
    <n v="1.049574"/>
    <n v="1.018086"/>
    <n v="1.6918430000000002E-2"/>
    <n v="1.6582079999999999"/>
    <n v="0.97649439578132269"/>
    <n v="0.1590858499666099"/>
    <n v="0.21404665314401616"/>
    <n v="0.21372881355932205"/>
    <n v="4.6848343956724525"/>
    <n v="1.4657698422707416E-2"/>
    <n v="34.879315438417443"/>
    <n v="1.0249031289577859"/>
    <n v="0.99415527342342369"/>
    <n v="1.6520752080418605E-2"/>
    <n v="1.6192308190397555"/>
    <n v="4.6848343956724525"/>
    <n v="1.4657698422707416E-2"/>
    <n v="29.330509895643306"/>
    <n v="0.80552604440754183"/>
    <n v="0.7813596644416656"/>
    <n v="1.6520752080418605E-2"/>
    <n v="1.2731545372076993"/>
    <n v="1.2835162727869732E-2"/>
    <n v="4.0158077870431278E-5"/>
    <n v="8.0357561357926863E-2"/>
    <n v="2.2069206696097039E-3"/>
    <n v="2.140711409429221E-3"/>
    <n v="4.526233446690029E-5"/>
    <n v="3.4880946224868474E-3"/>
    <n v="0"/>
    <n v="0"/>
    <n v="5.5488055427741365"/>
    <n v="0.21937708455024407"/>
    <n v="0.21279560898175809"/>
    <n v="0"/>
    <n v="0.34607628183205619"/>
  </r>
  <r>
    <x v="19"/>
    <s v="Union"/>
    <s v="NP"/>
    <n v="2285002009"/>
    <s v="Mobile Sources"/>
    <s v="Railroad Equipment"/>
    <s v="Diesel"/>
    <s v="Line Haul Locomotives: Commuter Lines"/>
    <s v="Mobile - Locomotives"/>
    <n v="42.512450000000001"/>
    <n v="0.13301099999999999"/>
    <n v="342.58760000000001"/>
    <n v="10.026450000000001"/>
    <n v="9.7256540000000005"/>
    <n v="0.1499173"/>
    <n v="15.84788"/>
    <n v="1.0753428571428572"/>
    <n v="0.1590858499666099"/>
    <n v="0.21404665314401616"/>
    <n v="0.21372881355932205"/>
    <n v="45.715459447142862"/>
    <n v="0.14303242877142855"/>
    <n v="368.39912860571428"/>
    <n v="10.781871390000001"/>
    <n v="10.458412559942857"/>
    <n v="0.16121249771714286"/>
    <n v="17.041904558857144"/>
    <n v="45.715459447142862"/>
    <n v="0.14303242877142855"/>
    <n v="309.79204010451582"/>
    <n v="8.4740479043412797"/>
    <n v="8.2198243542877467"/>
    <n v="0.16121249771714286"/>
    <n v="13.399558516701406"/>
    <n v="0.12524783410176127"/>
    <n v="3.9186966786692755E-4"/>
    <n v="0.84874531535483788"/>
    <n v="2.3216569600935013E-2"/>
    <n v="2.252006672407602E-2"/>
    <n v="4.4167807593737768E-4"/>
    <n v="3.6711119223839468E-2"/>
    <n v="0"/>
    <n v="0"/>
    <n v="58.607088501198461"/>
    <n v="2.3078234856587212"/>
    <n v="2.2385882056551107"/>
    <n v="0"/>
    <n v="3.6423460421557383"/>
  </r>
  <r>
    <x v="20"/>
    <s v="Warren"/>
    <s v="NP"/>
    <n v="2285002006"/>
    <s v="Mobile Sources"/>
    <s v="Railroad Equipment"/>
    <s v="Diesel"/>
    <s v="Line Haul Locomotives: Class I Operations"/>
    <s v="Mobile - Locomotives"/>
    <n v="7.7348499999999998"/>
    <n v="2.4199999999999999E-2"/>
    <n v="39.153399999999998"/>
    <n v="1.1459429999999999"/>
    <n v="1.1115489999999999"/>
    <n v="2.7276000000000002E-2"/>
    <n v="1.805299"/>
    <n v="0.97649439578132269"/>
    <n v="0.1590858499666099"/>
    <n v="0.21404665314401616"/>
    <n v="0.21372881355932205"/>
    <n v="7.5530376772091632"/>
    <n v="2.363116437790801E-2"/>
    <n v="38.233075675784434"/>
    <n v="1.1190069173848363"/>
    <n v="1.0854213691363332"/>
    <n v="2.6634861139331358E-2"/>
    <n v="1.762864356209626"/>
    <n v="7.5530376772091632"/>
    <n v="2.363116437790801E-2"/>
    <n v="32.150734335064548"/>
    <n v="0.87948723187360944"/>
    <n v="0.8530905578217054"/>
    <n v="2.6634861139331358E-2"/>
    <n v="1.3860894488909246"/>
    <n v="2.069325391016209E-2"/>
    <n v="6.4742916103857566E-5"/>
    <n v="8.8084203657711094E-2"/>
    <n v="2.4095540599276973E-3"/>
    <n v="2.3372344049909736E-3"/>
    <n v="7.2972222299537968E-5"/>
    <n v="3.7975053394271904E-3"/>
    <n v="0"/>
    <n v="0"/>
    <n v="6.0823413407198856"/>
    <n v="0.23951968551122682"/>
    <n v="0.23233081131462785"/>
    <n v="0"/>
    <n v="0.37677490731870145"/>
  </r>
  <r>
    <x v="20"/>
    <s v="Warren"/>
    <s v="NP"/>
    <n v="2285002007"/>
    <s v="Mobile Sources"/>
    <s v="Railroad Equipment"/>
    <s v="Diesel"/>
    <s v="Line Haul Locomotives: Class II / III Operations"/>
    <s v="Mobile - Locomotives"/>
    <n v="0.16305710000000001"/>
    <n v="5.1016579999999998E-4"/>
    <n v="1.3140000000000001"/>
    <n v="3.8456589999999999E-2"/>
    <n v="3.7302889999999998E-2"/>
    <n v="5.7500990000000001E-4"/>
    <n v="6.078476E-2"/>
    <n v="0.97649439578132269"/>
    <n v="0.1590858499666099"/>
    <n v="0.21404665314401616"/>
    <n v="0.21372881355932205"/>
    <n v="0.15922434434235472"/>
    <n v="4.9817404461929512E-4"/>
    <n v="1.283113636056658"/>
    <n v="3.7552644615860054E-2"/>
    <n v="3.6426063031447145E-2"/>
    <n v="5.6149394486877874E-4"/>
    <n v="5.9355977488912713E-2"/>
    <n v="0.15922434434235472"/>
    <n v="4.9817404461929512E-4"/>
    <n v="1.0789884126608371"/>
    <n v="2.9514626719128551E-2"/>
    <n v="2.8629186152352909E-2"/>
    <n v="5.6149394486877874E-4"/>
    <n v="4.6669894842553572E-2"/>
    <n v="4.3623108039001293E-4"/>
    <n v="1.364860396217247E-6"/>
    <n v="2.9561326374269508E-3"/>
    <n v="8.0861991011311096E-5"/>
    <n v="7.8436126444802497E-5"/>
    <n v="1.5383395749829554E-6"/>
    <n v="1.2786272559603718E-4"/>
    <n v="0"/>
    <n v="0"/>
    <n v="0.20412522339582084"/>
    <n v="8.038017896731503E-3"/>
    <n v="7.7968768790942361E-3"/>
    <n v="0"/>
    <n v="1.2686082646359141E-2"/>
  </r>
  <r>
    <x v="20"/>
    <s v="Warren"/>
    <s v="NP"/>
    <n v="2285002009"/>
    <s v="Mobile Sources"/>
    <s v="Railroad Equipment"/>
    <s v="Diesel"/>
    <s v="Line Haul Locomotives: Commuter Lines"/>
    <s v="Mobile - Locomotives"/>
    <n v="1.8907700000000001"/>
    <n v="5.9157560000000003E-3"/>
    <n v="15.23682"/>
    <n v="0.44593310000000003"/>
    <n v="0.43255510000000003"/>
    <n v="6.6676720000000004E-3"/>
    <n v="0.7048451"/>
    <n v="1.0753428571428572"/>
    <n v="0.1590858499666099"/>
    <n v="0.21404665314401616"/>
    <n v="0.21372881355932205"/>
    <n v="2.0332260140000002"/>
    <n v="6.3614659592E-3"/>
    <n v="16.384805552571429"/>
    <n v="0.47953097384857146"/>
    <n v="0.46514503710571431"/>
    <n v="7.1700334589714287E-3"/>
    <n v="0.75795014367714286"/>
    <n v="2.0332260140000002"/>
    <n v="6.3614659592E-3"/>
    <n v="13.778214834702974"/>
    <n v="0.376888973817394"/>
    <n v="0.36558229868668696"/>
    <n v="7.1700334589714287E-3"/>
    <n v="0.59595435873190938"/>
    <n v="5.5704822301369866E-3"/>
    <n v="1.7428673860821919E-5"/>
    <n v="3.7748533793706775E-2"/>
    <n v="1.0325725310065589E-3"/>
    <n v="1.0015953388676354E-3"/>
    <n v="1.964392728485323E-5"/>
    <n v="1.6327516677586559E-3"/>
    <n v="0"/>
    <n v="0"/>
    <n v="2.6065907178684551"/>
    <n v="0.10264200003117746"/>
    <n v="9.9562738419027352E-2"/>
    <n v="0"/>
    <n v="0.161995784945233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s v="Mobile Sources"/>
    <s v="Railroad Equipment"/>
    <s v="Diesel"/>
    <s v="Yard Locomotives"/>
    <s v="Mobile - Locomotives"/>
    <n v="0.24348185999999999"/>
    <n v="7.2922310000000001E-4"/>
    <n v="1.5592900999999999"/>
    <n v="4.08636E-2"/>
    <n v="3.9637699999999998E-2"/>
    <n v="8.2184230000000003E-4"/>
    <n v="0.10212038"/>
    <n v="0.97649439578132269"/>
    <n v="0.1590858499666099"/>
    <n v="0.21404665314401616"/>
    <n v="0.21372881355932205"/>
    <n v="0.23775867176441259"/>
    <n v="7.1208227042428307E-4"/>
    <n v="1.5226380440472982"/>
    <n v="3.990307639144966E-2"/>
    <n v="3.8705991911661332E-2"/>
    <n v="8.0252440016603257E-4"/>
    <n v="9.9719978765059072E-2"/>
    <n v="0.23775867176441259"/>
    <n v="7.1208227042428307E-4"/>
    <n v="1.2804078766185374"/>
    <n v="3.1361956439709855E-2"/>
    <n v="3.0421103886350862E-2"/>
    <n v="8.0252440016603257E-4"/>
    <n v="7.8406946015442208E-2"/>
    <n v="6.5139362127236331E-4"/>
    <n v="1.9509103299295428E-6"/>
    <n v="3.5079667852562666E-3"/>
    <n v="8.5923168327972204E-5"/>
    <n v="8.3345490099591399E-5"/>
    <n v="2.1986969867562536E-6"/>
    <n v="2.1481355072723894E-4"/>
    <n v="0"/>
    <n v="0"/>
    <n v="0.2422301674287608"/>
    <n v="8.5411199517398048E-3"/>
    <n v="8.2848880253104697E-3"/>
    <n v="0"/>
    <n v="2.1313032749616864E-2"/>
  </r>
  <r>
    <x v="1"/>
    <s v="Mobile Sources"/>
    <s v="Railroad Equipment"/>
    <s v="Diesel"/>
    <s v="Line Haul Locomotives: Class II / III Operations"/>
    <s v="Mobile - Locomotives"/>
    <n v="0.74979099999999999"/>
    <n v="2.3459129999999998E-3"/>
    <n v="5.6207960000000003"/>
    <n v="0.16510349999999999"/>
    <n v="0.1601504"/>
    <n v="2.6440869999999998E-3"/>
    <n v="0.26085560000000002"/>
    <n v="0.97649439578132269"/>
    <n v="0.1590858499666099"/>
    <n v="0.21404665314401616"/>
    <n v="0.21372881355932205"/>
    <n v="0.73216670950727369"/>
    <n v="2.2907708974905499E-3"/>
    <n v="5.4886757938300761"/>
    <n v="0.1612226424738816"/>
    <n v="0.15638596808213714"/>
    <n v="2.58193613745825E-3"/>
    <n v="0.25472403150817441"/>
    <n v="0.73216670950727369"/>
    <n v="2.2907708974905499E-3"/>
    <n v="4.6155051399774614"/>
    <n v="0.12671347544131295"/>
    <n v="0.12291207501546875"/>
    <n v="2.58193613745825E-3"/>
    <n v="0.20028216646888491"/>
    <n v="2.005936190430887E-3"/>
    <n v="6.2760846506590407E-6"/>
    <n v="1.2645219561582086E-2"/>
    <n v="3.4716020668852865E-4"/>
    <n v="3.3674541100128422E-4"/>
    <n v="7.0737976368719182E-6"/>
    <n v="5.487182642983148E-4"/>
    <n v="0"/>
    <n v="0"/>
    <n v="0.87317065385261472"/>
    <n v="3.4509167032568649E-2"/>
    <n v="3.3473893066668398E-2"/>
    <n v="0"/>
    <n v="5.4441865039289494E-2"/>
  </r>
  <r>
    <x v="2"/>
    <s v="Mobile Sources"/>
    <s v="Railroad Equipment"/>
    <s v="Diesel"/>
    <s v="Line Haul Locomotives: Commuter Lines"/>
    <s v="Mobile - Locomotives"/>
    <n v="15.599780000000001"/>
    <n v="4.8807879999999998E-2"/>
    <n v="125.71120000000001"/>
    <n v="3.6791659999999999"/>
    <n v="3.568791"/>
    <n v="5.5011560000000001E-2"/>
    <n v="5.8153160000000002"/>
    <n v="1.0753428571428572"/>
    <n v="0.1590858499666099"/>
    <n v="0.21404665314401616"/>
    <n v="0.21372881355932205"/>
    <n v="16.775111996"/>
    <n v="5.2485205130285713E-2"/>
    <n v="135.18264098285715"/>
    <n v="3.9563648783428573"/>
    <n v="3.8376739104857145"/>
    <n v="5.9156288106285718E-2"/>
    <n v="6.2534585226285717"/>
    <n v="16.775111996"/>
    <n v="5.2485205130285713E-2"/>
    <n v="113.67699564136825"/>
    <n v="3.1095182175170359"/>
    <n v="3.0162326540881388"/>
    <n v="5.9156288106285718E-2"/>
    <n v="4.9169142519447364"/>
    <n v="4.5959210947945202E-2"/>
    <n v="1.4379508254872797E-4"/>
    <n v="0.31144382367498152"/>
    <n v="8.5192279931973584E-3"/>
    <n v="8.2636511070907914E-3"/>
    <n v="1.6207202220900197E-4"/>
    <n v="1.3470997950533524E-2"/>
    <n v="0"/>
    <n v="0"/>
    <n v="21.505645341488901"/>
    <n v="0.84684666082582138"/>
    <n v="0.8214412563975757"/>
    <n v="0"/>
    <n v="1.3365442706838353"/>
  </r>
  <r>
    <x v="0"/>
    <s v="Mobile Sources"/>
    <s v="Railroad Equipment"/>
    <s v="Diesel"/>
    <s v="Yard Locomotives"/>
    <s v="Mobile - Locomotives"/>
    <n v="3.4489809"/>
    <n v="1.0329624500000001E-2"/>
    <n v="22.087731999999999"/>
    <n v="0.57884303000000004"/>
    <n v="0.56147778999999998"/>
    <n v="1.16415982E-2"/>
    <n v="1.4465598"/>
    <n v="0.97649439578132269"/>
    <n v="0.1590858499666099"/>
    <n v="0.21404665314401616"/>
    <n v="0.21372881355932205"/>
    <n v="3.3679105200068227"/>
    <n v="1.0086820434775448E-2"/>
    <n v="21.568546513519784"/>
    <n v="0.56523697483208013"/>
    <n v="0.54827991529068232"/>
    <n v="1.1367955400237934E-2"/>
    <n v="1.412557537862551"/>
    <n v="3.3679105200068227"/>
    <n v="1.0086820434775448E-2"/>
    <n v="18.13729595887213"/>
    <n v="0.44424989213602489"/>
    <n v="0.43092243443662709"/>
    <n v="1.1367955400237934E-2"/>
    <n v="1.1106532912109108"/>
    <n v="9.2271521096077332E-3"/>
    <n v="2.7635124478836844E-5"/>
    <n v="4.9691221805129124E-2"/>
    <n v="1.2171229921534928E-3"/>
    <n v="1.1806094094154167E-3"/>
    <n v="3.1145083288323105E-5"/>
    <n v="3.0428857293449611E-3"/>
    <n v="0"/>
    <n v="0"/>
    <n v="3.4312505546476544"/>
    <n v="0.12098708269605524"/>
    <n v="0.11735748085405523"/>
    <n v="0"/>
    <n v="0.30190424665164017"/>
  </r>
  <r>
    <x v="3"/>
    <s v="Mobile Sources"/>
    <s v="Railroad Equipment"/>
    <s v="Diesel"/>
    <s v="Line Haul Locomotives: Class I Operations"/>
    <s v="Mobile - Locomotives"/>
    <n v="27.304690000000001"/>
    <n v="8.5430000000000006E-2"/>
    <n v="138.2149"/>
    <n v="4.0452779999999997"/>
    <n v="3.9238629999999999"/>
    <n v="9.6287999999999999E-2"/>
    <n v="6.3728610000000003"/>
    <n v="0.97649439578132269"/>
    <n v="0.1590858499666099"/>
    <n v="0.21404665314401616"/>
    <n v="0.21372881355932205"/>
    <n v="26.662876763546326"/>
    <n v="8.3421916231598406E-2"/>
    <n v="134.96607526347594"/>
    <n v="3.950191296377477"/>
    <n v="3.8316302293136881"/>
    <n v="9.4024692380991995E-2"/>
    <n v="6.223063051593356"/>
    <n v="26.662876763546326"/>
    <n v="8.3421916231598406E-2"/>
    <n v="113.49488246352843"/>
    <n v="3.1046660701092557"/>
    <n v="3.0114826026436541"/>
    <n v="9.4024692380991995E-2"/>
    <n v="4.8930151688714538"/>
    <n v="7.3048977434373497E-2"/>
    <n v="2.2855319515506414E-4"/>
    <n v="0.31094488346172172"/>
    <n v="8.5059344386554953E-3"/>
    <n v="8.250637267516861E-3"/>
    <n v="2.5760189693422464E-4"/>
    <n v="1.3405521010606722E-2"/>
    <n v="0"/>
    <n v="0"/>
    <n v="21.471192799947517"/>
    <n v="0.84552522626822135"/>
    <n v="0.82014762667003405"/>
    <n v="0"/>
    <n v="1.3300478827219022"/>
  </r>
  <r>
    <x v="1"/>
    <s v="Mobile Sources"/>
    <s v="Railroad Equipment"/>
    <s v="Diesel"/>
    <s v="Line Haul Locomotives: Class II / III Operations"/>
    <s v="Mobile - Locomotives"/>
    <n v="2.470656"/>
    <n v="7.7300770000000001E-3"/>
    <n v="19.909839999999999"/>
    <n v="0.58269760000000004"/>
    <n v="0.56521670000000002"/>
    <n v="8.7125999999999992E-3"/>
    <n v="0.9210161"/>
    <n v="0.97649439578132269"/>
    <n v="0.1590858499666099"/>
    <n v="0.21404665314401616"/>
    <n v="0.21372881355932205"/>
    <n v="2.4125817379034995"/>
    <n v="7.5483768694581E-3"/>
    <n v="19.441847180902808"/>
    <n v="0.5690009408352269"/>
    <n v="0.55193093995201314"/>
    <n v="8.5078050726843518E-3"/>
    <n v="0.89936706007437028"/>
    <n v="2.4125817379034995"/>
    <n v="7.5483768694581E-3"/>
    <n v="16.348924397207945"/>
    <n v="0.44720819381365023"/>
    <n v="0.43379196948865378"/>
    <n v="8.5078050726843518E-3"/>
    <n v="0.70714640537033957"/>
    <n v="6.6098129805575332E-3"/>
    <n v="2.0680484573857808E-5"/>
    <n v="4.479157369098067E-2"/>
    <n v="1.2252279282565759E-3"/>
    <n v="1.1884711492839829E-3"/>
    <n v="2.3309054993655758E-5"/>
    <n v="1.937387411973533E-3"/>
    <n v="0"/>
    <n v="0"/>
    <n v="3.0929227836948634"/>
    <n v="0.12179274702157666"/>
    <n v="0.11813897046335936"/>
    <n v="0"/>
    <n v="0.19222065470403071"/>
  </r>
  <r>
    <x v="2"/>
    <s v="Mobile Sources"/>
    <s v="Railroad Equipment"/>
    <s v="Diesel"/>
    <s v="Line Haul Locomotives: Commuter Lines"/>
    <s v="Mobile - Locomotives"/>
    <n v="113.78749999999999"/>
    <n v="0.35601310000000003"/>
    <n v="916.95910000000003"/>
    <n v="26.836469999999998"/>
    <n v="26.031379999999999"/>
    <n v="0.4012638"/>
    <n v="42.417920000000002"/>
    <n v="1.0753428571428572"/>
    <n v="0.1590858499666099"/>
    <n v="0.21404665314401616"/>
    <n v="0.21372881355932205"/>
    <n v="122.36057535714285"/>
    <n v="0.38283614413428574"/>
    <n v="986.0454184771429"/>
    <n v="28.858406325428572"/>
    <n v="27.992658544571427"/>
    <n v="0.43149616116"/>
    <n v="45.613807286857146"/>
    <n v="122.36057535714285"/>
    <n v="0.38283614413428574"/>
    <n v="829.17954497302503"/>
    <n v="22.681361036400482"/>
    <n v="22.000923670502665"/>
    <n v="0.43149616116"/>
    <n v="35.864822373513611"/>
    <n v="0.3352344530332681"/>
    <n v="1.0488661483131117E-3"/>
    <n v="2.2717247807480137"/>
    <n v="6.2140715168220499E-2"/>
    <n v="6.0276503206856617E-2"/>
    <n v="1.1821812634520549E-3"/>
    <n v="9.8259787324694828E-2"/>
    <n v="0"/>
    <n v="0"/>
    <n v="156.86587350411787"/>
    <n v="6.17704528902809"/>
    <n v="5.9917348740687615"/>
    <n v="0"/>
    <n v="9.7489849133435342"/>
  </r>
  <r>
    <x v="0"/>
    <s v="Mobile Sources"/>
    <s v="Railroad Equipment"/>
    <s v="Diesel"/>
    <s v="Yard Locomotives"/>
    <s v="Mobile - Locomotives"/>
    <n v="0.66869270000000003"/>
    <n v="2.0027209999999998E-3"/>
    <n v="4.2823969999999996"/>
    <n v="0.1122268"/>
    <n v="0.10886"/>
    <n v="2.257088E-3"/>
    <n v="0.28046090000000001"/>
    <n v="0.97649439578132269"/>
    <n v="0.1590858499666099"/>
    <n v="0.21404665314401616"/>
    <n v="0.21372881355932205"/>
    <n v="0.6529746740498813"/>
    <n v="1.9556458328135662E-3"/>
    <n v="4.1817366710107482"/>
    <n v="0.10958884125647135"/>
    <n v="0.10630117992475478"/>
    <n v="2.2040337827852739E-3"/>
    <n v="0.27386849708578598"/>
    <n v="0.6529746740498813"/>
    <n v="1.9556458328135662E-3"/>
    <n v="3.5164815383664614"/>
    <n v="8.6131716563592781E-2"/>
    <n v="8.3547768136601142E-2"/>
    <n v="2.2040337827852739E-3"/>
    <n v="0.2153349081323663"/>
    <n v="1.7889717097257021E-3"/>
    <n v="5.3579337885303182E-6"/>
    <n v="9.6341959955245516E-3"/>
    <n v="2.3597730565367886E-4"/>
    <n v="2.2889799489479764E-4"/>
    <n v="6.0384487199596543E-6"/>
    <n v="5.8995865241744192E-4"/>
    <n v="0"/>
    <n v="0"/>
    <n v="0.66525513264428682"/>
    <n v="2.345712469287857E-2"/>
    <n v="2.2753411788153641E-2"/>
    <n v="0"/>
    <n v="5.8533588953419674E-2"/>
  </r>
  <r>
    <x v="1"/>
    <s v="Mobile Sources"/>
    <s v="Railroad Equipment"/>
    <s v="Diesel"/>
    <s v="Line Haul Locomotives: Class II / III Operations"/>
    <s v="Mobile - Locomotives"/>
    <n v="1.3172060000000001"/>
    <n v="4.1212150000000001E-3"/>
    <n v="10.000310000000001"/>
    <n v="0.29355320000000001"/>
    <n v="0.28474660000000002"/>
    <n v="4.6450379999999998E-3"/>
    <n v="0.46383459999999999"/>
    <n v="0.97649439578132269"/>
    <n v="0.1590858499666099"/>
    <n v="0.21404665314401616"/>
    <n v="0.21372881355932205"/>
    <n v="1.286244277089533"/>
    <n v="4.0243433513099235E-3"/>
    <n v="9.7652466710759196"/>
    <n v="0.2866530546636738"/>
    <n v="0.27805345911778601"/>
    <n v="4.5358535751912838E-3"/>
    <n v="0.45293188746947149"/>
    <n v="1.286244277089533"/>
    <n v="4.0243433513099235E-3"/>
    <n v="8.2117341042741998"/>
    <n v="0.22529592769940571"/>
    <n v="0.21853704679850738"/>
    <n v="4.5358535751912838E-3"/>
    <n v="0.35612729253743697"/>
    <n v="3.5239569235329671E-3"/>
    <n v="1.1025598222766913E-5"/>
    <n v="2.2497901655545754E-2"/>
    <n v="6.1724911698467319E-4"/>
    <n v="5.9873163506440376E-4"/>
    <n v="1.2426996096414476E-5"/>
    <n v="9.7569121243133413E-4"/>
    <n v="0"/>
    <n v="0"/>
    <n v="1.5535125668017198"/>
    <n v="6.1357126964268094E-2"/>
    <n v="5.9516412319278622E-2"/>
    <n v="0"/>
    <n v="9.6804594932034527E-2"/>
  </r>
  <r>
    <x v="0"/>
    <s v="Mobile Sources"/>
    <s v="Railroad Equipment"/>
    <s v="Diesel"/>
    <s v="Yard Locomotives"/>
    <s v="Mobile - Locomotives"/>
    <n v="11.337580000000001"/>
    <n v="3.3955810000000003E-2"/>
    <n v="72.607349999999997"/>
    <n v="1.9027879999999999"/>
    <n v="1.845704"/>
    <n v="3.826856E-2"/>
    <n v="4.7551699999999997"/>
    <n v="0.97649439578132269"/>
    <n v="0.1590858499666099"/>
    <n v="0.21404665314401616"/>
    <n v="0.21372881355932205"/>
    <n v="11.071083331722409"/>
    <n v="3.3157658169215398E-2"/>
    <n v="70.90067036753301"/>
    <n v="1.8580618183599513"/>
    <n v="1.8023196122711704"/>
    <n v="3.7369034374621295E-2"/>
    <n v="4.6433968559874721"/>
    <n v="11.071083331722409"/>
    <n v="3.3157658169215398E-2"/>
    <n v="59.62137695891159"/>
    <n v="1.4603499048053188"/>
    <n v="1.4165391313687055"/>
    <n v="3.7369034374621295E-2"/>
    <n v="3.6509691550721834"/>
    <n v="3.0331735155403862E-2"/>
    <n v="9.0842899093740819E-5"/>
    <n v="0.1633462382435934"/>
    <n v="4.0009586433022428E-3"/>
    <n v="3.8809291270375493E-3"/>
    <n v="1.0238091609485287E-4"/>
    <n v="1.0002655219375845E-2"/>
    <n v="0"/>
    <n v="0"/>
    <n v="11.27929340862142"/>
    <n v="0.39771191355463253"/>
    <n v="0.38578048090246497"/>
    <n v="0"/>
    <n v="0.99242770091528865"/>
  </r>
  <r>
    <x v="1"/>
    <s v="Mobile Sources"/>
    <s v="Railroad Equipment"/>
    <s v="Diesel"/>
    <s v="Line Haul Locomotives: Class II / III Operations"/>
    <s v="Mobile - Locomotives"/>
    <n v="4.0762169999999998"/>
    <n v="1.2753489999999999E-2"/>
    <n v="30.360220000000002"/>
    <n v="0.89209360000000004"/>
    <n v="0.86533079999999996"/>
    <n v="1.43745E-2"/>
    <n v="1.409411"/>
    <n v="0.97649439578132269"/>
    <n v="0.1590858499666099"/>
    <n v="0.21404665314401616"/>
    <n v="0.21372881355932205"/>
    <n v="3.9804030564885555"/>
    <n v="1.2453711511653141E-2"/>
    <n v="29.64658468468803"/>
    <n v="0.87112440091238497"/>
    <n v="0.84499067669696859"/>
    <n v="1.4036618692158623E-2"/>
    <n v="1.3762819428525497"/>
    <n v="3.9804030564885555"/>
    <n v="1.2453711511653141E-2"/>
    <n v="24.930232561517354"/>
    <n v="0.68466313842500282"/>
    <n v="0.66412325041208509"/>
    <n v="1.4036618692158623E-2"/>
    <n v="1.0821308360835555"/>
    <n v="1.0905213853393303E-2"/>
    <n v="3.4119757566172991E-5"/>
    <n v="6.830200701785577E-2"/>
    <n v="1.8757894203424734E-3"/>
    <n v="1.8195157545536577E-3"/>
    <n v="3.8456489567557872E-5"/>
    <n v="2.9647420166672754E-3"/>
    <n v="0"/>
    <n v="0"/>
    <n v="4.716352123170676"/>
    <n v="0.18646126248738215"/>
    <n v="0.1808674262848835"/>
    <n v="0"/>
    <n v="0.29415110676899414"/>
  </r>
  <r>
    <x v="2"/>
    <s v="Mobile Sources"/>
    <s v="Railroad Equipment"/>
    <s v="Diesel"/>
    <s v="Line Haul Locomotives: Commuter Lines"/>
    <s v="Mobile - Locomotives"/>
    <n v="15.380549999999999"/>
    <n v="4.812197E-2"/>
    <n v="123.94450000000001"/>
    <n v="3.6274609999999998"/>
    <n v="3.518637"/>
    <n v="5.4238460000000002E-2"/>
    <n v="5.7335919999999998"/>
    <n v="1.0753428571428572"/>
    <n v="0.1590858499666099"/>
    <n v="0.21404665314401616"/>
    <n v="0.21372881355932205"/>
    <n v="16.539364581428572"/>
    <n v="5.1747616711142856E-2"/>
    <n v="133.28283275714287"/>
    <n v="3.9007642759142858"/>
    <n v="3.7837411648285717"/>
    <n v="5.8324940543428572E-2"/>
    <n v="6.1655772029714289"/>
    <n v="16.539364581428572"/>
    <n v="5.1747616711142856E-2"/>
    <n v="112.07942002201528"/>
    <n v="3.0658187379510911"/>
    <n v="2.9738440321337749"/>
    <n v="5.8324940543428572E-2"/>
    <n v="4.8478157024719417"/>
    <n v="4.5313327620352249E-2"/>
    <n v="1.4177429235929549E-4"/>
    <n v="0.3070669041699049"/>
    <n v="8.3995033916468252E-3"/>
    <n v="8.1475178962569176E-3"/>
    <n v="1.5979435765322897E-4"/>
    <n v="1.3281686856087511E-2"/>
    <n v="0"/>
    <n v="0"/>
    <n v="21.203412735127586"/>
    <n v="0.83494553796319471"/>
    <n v="0.8098971326947968"/>
    <n v="0"/>
    <n v="1.3177615004994871"/>
  </r>
  <r>
    <x v="1"/>
    <s v="Mobile Sources"/>
    <s v="Railroad Equipment"/>
    <s v="Diesel"/>
    <s v="Line Haul Locomotives: Class II / III Operations"/>
    <s v="Mobile - Locomotives"/>
    <n v="0.4820951"/>
    <n v="1.5083570000000001E-3"/>
    <n v="3.7260810000000002"/>
    <n v="0.109277"/>
    <n v="0.1059987"/>
    <n v="1.700076E-3"/>
    <n v="0.17268330000000001"/>
    <n v="0.97649439578132269"/>
    <n v="0.1590858499666099"/>
    <n v="0.21404665314401616"/>
    <n v="0.21372881355932205"/>
    <n v="0.47076316338363633"/>
    <n v="1.4729021573375287E-3"/>
    <n v="3.6384972147272667"/>
    <n v="0.1067083780877956"/>
    <n v="0.10350713651010569"/>
    <n v="1.6601146864023281E-3"/>
    <n v="0.16862427469502489"/>
    <n v="0.47076316338363633"/>
    <n v="1.4729021573375287E-3"/>
    <n v="3.0596637927212367"/>
    <n v="8.3867806895676675E-2"/>
    <n v="8.1351780363596762E-2"/>
    <n v="1.6601146864023281E-3"/>
    <n v="0.132584408527156"/>
    <n v="1.2897620914620173E-3"/>
    <n v="4.0353483762672019E-6"/>
    <n v="8.3826405280033878E-3"/>
    <n v="2.297748134128128E-4"/>
    <n v="2.2288159003725139E-4"/>
    <n v="4.548259414800899E-6"/>
    <n v="3.6324495486892057E-4"/>
    <n v="0"/>
    <n v="0"/>
    <n v="0.57883342200603005"/>
    <n v="2.2840571192118922E-2"/>
    <n v="2.2155356146508931E-2"/>
    <n v="0"/>
    <n v="3.6039866167868889E-2"/>
  </r>
  <r>
    <x v="0"/>
    <s v="Mobile Sources"/>
    <s v="Railroad Equipment"/>
    <s v="Diesel"/>
    <s v="Yard Locomotives"/>
    <s v="Mobile - Locomotives"/>
    <n v="1.012537"/>
    <n v="3.0325270000000001E-3"/>
    <n v="6.4844220000000004"/>
    <n v="0.16993430000000001"/>
    <n v="0.16483629999999999"/>
    <n v="3.417691E-3"/>
    <n v="0.42467500000000002"/>
    <n v="0.97649439578132269"/>
    <n v="0.1590858499666099"/>
    <n v="0.21404665314401616"/>
    <n v="0.21372881355932205"/>
    <n v="0.9887367060212332"/>
    <n v="2.9612456205555474E-3"/>
    <n v="6.3320017428811166"/>
    <n v="0.16593989160102204"/>
    <n v="0.16096172317132884"/>
    <n v="3.3373561080122646E-3"/>
    <n v="0.41469275752843321"/>
    <n v="0.9887367060212332"/>
    <n v="2.9612456205555474E-3"/>
    <n v="5.3246698636248189"/>
    <n v="0.13042101318074245"/>
    <n v="0.12650840504221228"/>
    <n v="3.3373561080122646E-3"/>
    <n v="0.32606096647023758"/>
    <n v="2.7088676877294062E-3"/>
    <n v="8.1130017001521855E-6"/>
    <n v="1.4588136612670737E-2"/>
    <n v="3.5731784433080125E-4"/>
    <n v="3.465983699786638E-4"/>
    <n v="9.1434413918144242E-6"/>
    <n v="8.9331771635681526E-4"/>
    <n v="0"/>
    <n v="0"/>
    <n v="1.0073318792562977"/>
    <n v="3.5518878420279593E-2"/>
    <n v="3.4453318129116561E-2"/>
    <n v="0"/>
    <n v="8.863179105819563E-2"/>
  </r>
  <r>
    <x v="1"/>
    <s v="Mobile Sources"/>
    <s v="Railroad Equipment"/>
    <s v="Diesel"/>
    <s v="Line Haul Locomotives: Class II / III Operations"/>
    <s v="Mobile - Locomotives"/>
    <n v="5.7213859999999999"/>
    <n v="1.7900820000000001E-2"/>
    <n v="45.528219999999997"/>
    <n v="1.3332889999999999"/>
    <n v="1.293291"/>
    <n v="2.0176079999999999E-2"/>
    <n v="2.1072579999999999"/>
    <n v="0.97649439578132269"/>
    <n v="0.1590858499666099"/>
    <n v="0.21404665314401616"/>
    <n v="0.21372881355932205"/>
    <n v="5.5869013651017188"/>
    <n v="1.7480050409890219E-2"/>
    <n v="44.458051679899128"/>
    <n v="1.3019492364568839"/>
    <n v="1.2628914136144225"/>
    <n v="1.9701829048835627E-2"/>
    <n v="2.0577256274653584"/>
    <n v="5.5869013651017188"/>
    <n v="1.7480050409890219E-2"/>
    <n v="37.385404740542903"/>
    <n v="1.0232713598298806"/>
    <n v="0.99257373324593989"/>
    <n v="1.9701829048835627E-2"/>
    <n v="1.6179303704765757"/>
    <n v="1.5306579082470462E-2"/>
    <n v="4.7890549068192379E-5"/>
    <n v="0.10242576641244631"/>
    <n v="2.8034831776161113E-3"/>
    <n v="2.7193800910847669E-3"/>
    <n v="5.3977613832426378E-5"/>
    <n v="4.4326859465111668E-3"/>
    <n v="0"/>
    <n v="0"/>
    <n v="7.0726469393562255"/>
    <n v="0.27867787662700327"/>
    <n v="0.27031768036848258"/>
    <n v="0"/>
    <n v="0.43979525698878263"/>
  </r>
  <r>
    <x v="0"/>
    <s v="Mobile Sources"/>
    <s v="Railroad Equipment"/>
    <s v="Diesel"/>
    <s v="Yard Locomotives"/>
    <s v="Mobile - Locomotives"/>
    <n v="35.928060199999997"/>
    <n v="0.107603769"/>
    <n v="230.08800299999999"/>
    <n v="6.0298118599999997"/>
    <n v="5.8489176599999997"/>
    <n v="0.121270605"/>
    <n v="15.068827499999999"/>
    <n v="0.97649439578132269"/>
    <n v="0.1590858499666099"/>
    <n v="0.21404665314401616"/>
    <n v="0.21372881355932205"/>
    <n v="35.083549436593984"/>
    <n v="0.10507447739344802"/>
    <n v="224.67964546601615"/>
    <n v="5.8880774889057532"/>
    <n v="5.7114353163764076"/>
    <n v="0.11842006615551046"/>
    <n v="14.714625604745478"/>
    <n v="35.083549436593984"/>
    <n v="0.10507447739344802"/>
    <n v="188.93629309685841"/>
    <n v="4.6277542089528536"/>
    <n v="4.4889217022575023"/>
    <n v="0.11842006615551046"/>
    <n v="11.569686132273606"/>
    <n v="9.6119313524915026E-2"/>
    <n v="2.8787528052999457E-4"/>
    <n v="0.51763367971742025"/>
    <n v="1.2678778654665353E-2"/>
    <n v="1.2298415622623293E-2"/>
    <n v="3.2443853741235743E-4"/>
    <n v="3.1697770225407138E-2"/>
    <n v="0"/>
    <n v="0"/>
    <n v="35.743352369157748"/>
    <n v="1.2603232799528996"/>
    <n v="1.2225136141189052"/>
    <n v="0"/>
    <n v="3.1449394724718722"/>
  </r>
  <r>
    <x v="3"/>
    <s v="Mobile Sources"/>
    <s v="Railroad Equipment"/>
    <s v="Diesel"/>
    <s v="Line Haul Locomotives: Class I Operations"/>
    <s v="Mobile - Locomotives"/>
    <n v="10.27956"/>
    <n v="3.2162000000000003E-2"/>
    <n v="52.034550000000003"/>
    <n v="1.5229490000000001"/>
    <n v="1.477239"/>
    <n v="3.6249999999999998E-2"/>
    <n v="2.3992279999999999"/>
    <n v="0.97649439578132269"/>
    <n v="0.1590858499666099"/>
    <n v="0.21404665314401616"/>
    <n v="0.21372881355932205"/>
    <n v="10.037932731097854"/>
    <n v="3.1406012757118906E-2"/>
    <n v="50.811446462003026"/>
    <n v="1.4871511635607697"/>
    <n v="1.4425156047296053"/>
    <n v="3.5397921847072945E-2"/>
    <n v="2.342832696201631"/>
    <n v="10.037932731097854"/>
    <n v="3.1406012757118906E-2"/>
    <n v="42.728064313562378"/>
    <n v="1.1688314342813575"/>
    <n v="1.1337499674292166"/>
    <n v="3.5397921847072945E-2"/>
    <n v="1.8421018436744689"/>
    <n v="2.7501185564651656E-2"/>
    <n v="8.6043870567449065E-5"/>
    <n v="0.11706318990017089"/>
    <n v="3.2022779021407054E-3"/>
    <n v="3.106164294326621E-3"/>
    <n v="9.6980607800199856E-5"/>
    <n v="5.0468543662314218E-3"/>
    <n v="0"/>
    <n v="0"/>
    <n v="8.0833821484406485"/>
    <n v="0.31831972927941221"/>
    <n v="0.30876563730038864"/>
    <n v="0"/>
    <n v="0.5007308525271621"/>
  </r>
  <r>
    <x v="1"/>
    <s v="Mobile Sources"/>
    <s v="Railroad Equipment"/>
    <s v="Diesel"/>
    <s v="Line Haul Locomotives: Class II / III Operations"/>
    <s v="Mobile - Locomotives"/>
    <n v="2.1023429999999999"/>
    <n v="6.5777179999999998E-3"/>
    <n v="15.65639"/>
    <n v="0.46004509999999998"/>
    <n v="0.44624370000000002"/>
    <n v="7.4137710000000004E-3"/>
    <n v="0.72682049999999998"/>
    <n v="0.97649439578132269"/>
    <n v="0.1590858499666099"/>
    <n v="0.21404665314401616"/>
    <n v="0.21372881355932205"/>
    <n v="2.0529261575100932"/>
    <n v="6.4231047640299303E-3"/>
    <n v="15.288377093166742"/>
    <n v="0.44923146195665814"/>
    <n v="0.43575447220272184"/>
    <n v="7.239505833106093E-3"/>
    <n v="0.70973614498897886"/>
    <n v="2.0529261575100932"/>
    <n v="6.4231047640299303E-3"/>
    <n v="12.856212628690262"/>
    <n v="0.35307497103784202"/>
    <n v="0.34248268583519204"/>
    <n v="7.239505833106093E-3"/>
    <n v="0.55804508078031745"/>
    <n v="5.6244552260550501E-3"/>
    <n v="1.7597547298712136E-5"/>
    <n v="3.5222500352576062E-2"/>
    <n v="9.6732868777490966E-4"/>
    <n v="9.3830872831559458E-4"/>
    <n v="1.9834262556455049E-5"/>
    <n v="1.5288906322748423E-3"/>
    <n v="0"/>
    <n v="0"/>
    <n v="2.4321644644764806"/>
    <n v="9.6156490918816118E-2"/>
    <n v="9.3271786367529808E-2"/>
    <n v="0"/>
    <n v="0.15169106420866141"/>
  </r>
  <r>
    <x v="2"/>
    <s v="Mobile Sources"/>
    <s v="Railroad Equipment"/>
    <s v="Diesel"/>
    <s v="Line Haul Locomotives: Commuter Lines"/>
    <s v="Mobile - Locomotives"/>
    <n v="22.112850000000002"/>
    <n v="6.9185679999999999E-2"/>
    <n v="178.1969"/>
    <n v="5.2152560000000001"/>
    <n v="5.0587980000000003"/>
    <n v="7.7979450000000006E-2"/>
    <n v="8.2432719999999993"/>
    <n v="1.0753428571428572"/>
    <n v="0.1590858499666099"/>
    <n v="0.21404665314401616"/>
    <n v="0.21372881355932205"/>
    <n v="23.778895298571431"/>
    <n v="7.4398326804571424E-2"/>
    <n v="191.62276358"/>
    <n v="5.6081882877714291"/>
    <n v="5.4399422950285716"/>
    <n v="8.3854644561428576E-2"/>
    <n v="8.8643436646857143"/>
    <n v="23.778895298571431"/>
    <n v="7.4398326804571424E-2"/>
    <n v="161.13829336292497"/>
    <n v="4.4077743545724841"/>
    <n v="4.2755408534811279"/>
    <n v="8.3854644561428576E-2"/>
    <n v="6.9697780102503435"/>
    <n v="6.514765835225049E-2"/>
    <n v="2.0383103234129159E-4"/>
    <n v="0.44147477633678073"/>
    <n v="1.2076094122116394E-2"/>
    <n v="1.1713810557482543E-2"/>
    <n v="2.2973875222309198E-4"/>
    <n v="1.9095282219863955E-2"/>
    <n v="0"/>
    <n v="0"/>
    <n v="30.484470217075028"/>
    <n v="1.200413933198945"/>
    <n v="1.1644014415474437"/>
    <n v="0"/>
    <n v="1.8945656544353708"/>
  </r>
  <r>
    <x v="0"/>
    <s v="Mobile Sources"/>
    <s v="Railroad Equipment"/>
    <s v="Diesel"/>
    <s v="Yard Locomotives"/>
    <s v="Mobile - Locomotives"/>
    <n v="1.030748"/>
    <n v="3.0870699999999999E-3"/>
    <n v="6.6010499999999999"/>
    <n v="0.1729907"/>
    <n v="0.16780100000000001"/>
    <n v="3.4791610000000001E-3"/>
    <n v="0.43231320000000001"/>
    <n v="0.97649439578132269"/>
    <n v="0.1590858499666099"/>
    <n v="0.21404665314401616"/>
    <n v="0.21372881355932205"/>
    <n v="1.0065196454628067"/>
    <n v="3.0145065543846477E-3"/>
    <n v="6.4458883312723003"/>
    <n v="0.16892444907228807"/>
    <n v="0.16385673610650173"/>
    <n v="3.3973812185209428E-3"/>
    <n v="0.42215141702229014"/>
    <n v="1.0065196454628067"/>
    <n v="3.0145065543846477E-3"/>
    <n v="5.4204387073019937"/>
    <n v="0.132766736114168"/>
    <n v="0.12878375014780277"/>
    <n v="3.3973812185209428E-3"/>
    <n v="0.3319254955197295"/>
    <n v="2.757588069761114E-3"/>
    <n v="8.2589220668072538E-6"/>
    <n v="1.4850517006306832E-2"/>
    <n v="3.6374448250456987E-4"/>
    <n v="3.5283219218576104E-4"/>
    <n v="9.3078937493724458E-6"/>
    <n v="9.0938491923213557E-4"/>
    <n v="0"/>
    <n v="0"/>
    <n v="1.0254496239703066"/>
    <n v="3.6157712958120064E-2"/>
    <n v="3.5072985958698955E-2"/>
    <n v="0"/>
    <n v="9.0225921502560646E-2"/>
  </r>
  <r>
    <x v="1"/>
    <s v="Mobile Sources"/>
    <s v="Railroad Equipment"/>
    <s v="Diesel"/>
    <s v="Line Haul Locomotives: Class II / III Operations"/>
    <s v="Mobile - Locomotives"/>
    <n v="8.3716740000000005"/>
    <n v="2.6192920000000001E-2"/>
    <n v="64.043639999999996"/>
    <n v="1.8792279999999999"/>
    <n v="1.822851"/>
    <n v="2.9522139999999999E-2"/>
    <n v="2.9694440000000002"/>
    <n v="0.97649439578132269"/>
    <n v="0.1590858499666099"/>
    <n v="0.21404665314401616"/>
    <n v="0.21372881355932205"/>
    <n v="8.1748927443082096"/>
    <n v="2.5577239589148523E-2"/>
    <n v="62.538255545436549"/>
    <n v="1.8350556103953435"/>
    <n v="1.7800037858443798"/>
    <n v="2.8828204261471618E-2"/>
    <n v="2.899645424586474"/>
    <n v="8.1748927443082096"/>
    <n v="2.5577239589148523E-2"/>
    <n v="52.589304006561719"/>
    <n v="1.4422680986570706"/>
    <n v="1.3989999329007121"/>
    <n v="2.8828204261471618E-2"/>
    <n v="2.2799076482468901"/>
    <n v="2.2396966422762218E-2"/>
    <n v="7.0074629011365814E-5"/>
    <n v="0.14408028494948416"/>
    <n v="3.9514194483755358E-3"/>
    <n v="3.8328765284951017E-3"/>
    <n v="7.898138153827841E-5"/>
    <n v="6.2463223239640825E-3"/>
    <n v="0"/>
    <n v="0"/>
    <n v="9.9489515388748302"/>
    <n v="0.39278751173827287"/>
    <n v="0.38100385294366768"/>
    <n v="0"/>
    <n v="0.61973777633958393"/>
  </r>
  <r>
    <x v="0"/>
    <s v="Mobile Sources"/>
    <s v="Railroad Equipment"/>
    <s v="Diesel"/>
    <s v="Yard Locomotives"/>
    <s v="Mobile - Locomotives"/>
    <n v="25.4332943"/>
    <n v="7.6172180300000003E-2"/>
    <n v="162.87817699999999"/>
    <n v="4.2684739799999996"/>
    <n v="4.1404197700000003"/>
    <n v="8.5846863699999998E-2"/>
    <n v="10.66714872"/>
    <n v="0.97649439578132269"/>
    <n v="0.1590858499666099"/>
    <n v="0.21404665314401616"/>
    <n v="0.21372881355932205"/>
    <n v="24.83546935020706"/>
    <n v="7.4381707177394479E-2"/>
    <n v="159.04962703557831"/>
    <n v="4.1681409200083976"/>
    <n v="4.043096701587193"/>
    <n v="8.3828981298453065E-2"/>
    <n v="10.416410944045911"/>
    <n v="24.83546935020706"/>
    <n v="7.4381707177394479E-2"/>
    <n v="133.74708193175104"/>
    <n v="3.2759643062479795"/>
    <n v="3.1776853842748434"/>
    <n v="8.3828981298453065E-2"/>
    <n v="8.1901237914286398"/>
    <n v="6.8042381781389202E-2"/>
    <n v="2.0378549911614926E-4"/>
    <n v="0.36643036145685215"/>
    <n v="8.9752446746519995E-3"/>
    <n v="8.7059873541776526E-3"/>
    <n v="2.2966844191357004E-4"/>
    <n v="2.2438695318982575E-2"/>
    <n v="0"/>
    <n v="0"/>
    <n v="25.302545103827271"/>
    <n v="0.89217661376041812"/>
    <n v="0.86541131731234966"/>
    <n v="0"/>
    <n v="2.2262871526172709"/>
  </r>
  <r>
    <x v="3"/>
    <s v="Mobile Sources"/>
    <s v="Railroad Equipment"/>
    <s v="Diesel"/>
    <s v="Line Haul Locomotives: Class I Operations"/>
    <s v="Mobile - Locomotives"/>
    <n v="24.308350000000001"/>
    <n v="7.6054999999999998E-2"/>
    <n v="123.0475"/>
    <n v="3.601359"/>
    <n v="3.4932690000000002"/>
    <n v="8.5722000000000007E-2"/>
    <n v="5.6735199999999999"/>
    <n v="0.97649439578132269"/>
    <n v="0.1590858499666099"/>
    <n v="0.21404665314401616"/>
    <n v="0.21372881355932205"/>
    <n v="23.736967545690916"/>
    <n v="7.4267281271148497E-2"/>
    <n v="120.1551941649023"/>
    <n v="3.5167068806966286"/>
    <n v="3.4111576014566256"/>
    <n v="8.3707052595166545E-2"/>
    <n v="5.5401604843532501"/>
    <n v="23.736967545690916"/>
    <n v="7.4267281271148497E-2"/>
    <n v="101.04020297327577"/>
    <n v="2.7639675427949824"/>
    <n v="2.6810107335180651"/>
    <n v="8.3707052595166545E-2"/>
    <n v="4.3560685571041908"/>
    <n v="6.5032787796413472E-2"/>
    <n v="2.0347200348259863E-4"/>
    <n v="0.27682247389938569"/>
    <n v="7.5725138158766643E-3"/>
    <n v="7.3452348863508633E-3"/>
    <n v="2.2933439067168916E-4"/>
    <n v="1.193443440302518E-2"/>
    <n v="0"/>
    <n v="0"/>
    <n v="19.11499119162653"/>
    <n v="0.75273933790164627"/>
    <n v="0.73014686793856054"/>
    <n v="0"/>
    <n v="1.1840919272490593"/>
  </r>
  <r>
    <x v="1"/>
    <s v="Mobile Sources"/>
    <s v="Railroad Equipment"/>
    <s v="Diesel"/>
    <s v="Line Haul Locomotives: Class II / III Operations"/>
    <s v="Mobile - Locomotives"/>
    <n v="4.2470270000000001"/>
    <n v="1.328791E-2"/>
    <n v="33.687150000000003"/>
    <n v="0.98668199999999995"/>
    <n v="0.95708150000000003"/>
    <n v="1.497685E-2"/>
    <n v="1.5594190000000001"/>
    <n v="0.97649439578132269"/>
    <n v="0.1590858499666099"/>
    <n v="0.21404665314401616"/>
    <n v="0.21372881355932205"/>
    <n v="4.1471980642319632"/>
    <n v="1.2975569646646595E-2"/>
    <n v="32.895313184844788"/>
    <n v="0.963489443418307"/>
    <n v="0.934584721055982"/>
    <n v="1.4624810091457503E-2"/>
    <n v="1.5227639141749145"/>
    <n v="4.1471980642319632"/>
    <n v="1.2975569646646595E-2"/>
    <n v="27.662134326915925"/>
    <n v="0.75725775271502749"/>
    <n v="0.73453998943441512"/>
    <n v="1.4624810091457503E-2"/>
    <n v="1.1973053894673606"/>
    <n v="1.1362186477347845E-2"/>
    <n v="3.554950588122355E-5"/>
    <n v="7.5786669388810748E-2"/>
    <n v="2.074678774561719E-3"/>
    <n v="2.0124383272175756E-3"/>
    <n v="4.0067972853308228E-5"/>
    <n v="3.2802887382667417E-3"/>
    <n v="0"/>
    <n v="0"/>
    <n v="5.2331788579288627"/>
    <n v="0.20623169070327951"/>
    <n v="0.20004473162156688"/>
    <n v="0"/>
    <n v="0.32545852470755388"/>
  </r>
  <r>
    <x v="2"/>
    <s v="Mobile Sources"/>
    <s v="Railroad Equipment"/>
    <s v="Diesel"/>
    <s v="Line Haul Locomotives: Commuter Lines"/>
    <s v="Mobile - Locomotives"/>
    <n v="46.370620000000002"/>
    <n v="0.1450823"/>
    <n v="373.67880000000002"/>
    <n v="10.936389999999999"/>
    <n v="10.60829"/>
    <n v="0.1635228"/>
    <n v="17.28613"/>
    <n v="1.0753428571428572"/>
    <n v="0.1590858499666099"/>
    <n v="0.21404665314401616"/>
    <n v="0.21372881355932205"/>
    <n v="49.864314998285721"/>
    <n v="0.15601321500285714"/>
    <n v="401.83282844571431"/>
    <n v="11.760368869428572"/>
    <n v="11.407548878"/>
    <n v="0.17584307495999998"/>
    <n v="18.588516423142856"/>
    <n v="49.864314998285721"/>
    <n v="0.15601321500285714"/>
    <n v="337.90691138794091"/>
    <n v="9.2431012731883087"/>
    <n v="8.9658012200873234"/>
    <n v="0.17584307495999998"/>
    <n v="14.61561486219656"/>
    <n v="0.13661456163913896"/>
    <n v="4.2743346576125244E-4"/>
    <n v="0.92577235996696139"/>
    <n v="2.5323565132022764E-2"/>
    <n v="2.4563838959143353E-2"/>
    <n v="4.8176184920547941E-4"/>
    <n v="4.0042780444374135E-2"/>
    <n v="0"/>
    <n v="0"/>
    <n v="63.925917057773404"/>
    <n v="2.5172675962402629"/>
    <n v="2.4417476579126767"/>
    <n v="0"/>
    <n v="3.9729015609462959"/>
  </r>
  <r>
    <x v="3"/>
    <s v="Mobile Sources"/>
    <s v="Railroad Equipment"/>
    <s v="Diesel"/>
    <s v="Line Haul Locomotives: Class I Operations"/>
    <s v="Mobile - Locomotives"/>
    <n v="25.055630000000001"/>
    <n v="7.8393000000000004E-2"/>
    <n v="126.8302"/>
    <n v="3.7120709999999999"/>
    <n v="3.6006580000000001"/>
    <n v="8.8357000000000005E-2"/>
    <n v="5.8479330000000003"/>
    <n v="0.97649439578132269"/>
    <n v="0.1590858499666099"/>
    <n v="0.21404665314401616"/>
    <n v="0.21372881355932205"/>
    <n v="24.466682277770381"/>
    <n v="7.6550325168485228E-2"/>
    <n v="123.84897951582431"/>
    <n v="3.6248165282423703"/>
    <n v="3.5160223581251859"/>
    <n v="8.6280115328050327E-2"/>
    <n v="5.7104738014046577"/>
    <n v="24.466682277770381"/>
    <n v="7.6550325168485228E-2"/>
    <n v="104.14635934205214"/>
    <n v="2.8489366821109789"/>
    <n v="2.7634295399889583"/>
    <n v="8.6280115328050327E-2"/>
    <n v="4.4899810109688483"/>
    <n v="6.7032006240466804E-2"/>
    <n v="2.0972691826982254E-4"/>
    <n v="0.28533249134808802"/>
    <n v="7.8053059783862438E-3"/>
    <n v="7.5710398355861869E-3"/>
    <n v="2.3638387761109678E-4"/>
    <n v="1.2301317838270816E-2"/>
    <n v="0"/>
    <n v="0"/>
    <n v="19.702620173772175"/>
    <n v="0.77587984613139138"/>
    <n v="0.75259281813622758"/>
    <n v="0"/>
    <n v="1.2204927904358094"/>
  </r>
  <r>
    <x v="1"/>
    <s v="Mobile Sources"/>
    <s v="Railroad Equipment"/>
    <s v="Diesel"/>
    <s v="Line Haul Locomotives: Class II / III Operations"/>
    <s v="Mobile - Locomotives"/>
    <n v="0.16743"/>
    <n v="5.2384739999999995E-4"/>
    <n v="1.3492390000000001"/>
    <n v="3.9487910000000001E-2"/>
    <n v="3.830327E-2"/>
    <n v="5.904304E-4"/>
    <n v="6.2414879999999999E-2"/>
    <n v="0.97649439578132269"/>
    <n v="0.1590858499666099"/>
    <n v="0.21404665314401616"/>
    <n v="0.21372881355932205"/>
    <n v="0.16349445668566687"/>
    <n v="5.1153405034461683E-4"/>
    <n v="1.317524322069596"/>
    <n v="3.8559722816117248E-2"/>
    <n v="3.7402928495098867E-2"/>
    <n v="5.7655197669892466E-4"/>
    <n v="6.0947780533363763E-2"/>
    <n v="0.16349445668566687"/>
    <n v="5.1153405034461683E-4"/>
    <n v="1.1079248454414727"/>
    <n v="3.0306143201166393E-2"/>
    <n v="2.9396956832938002E-2"/>
    <n v="5.7655197669892466E-4"/>
    <n v="4.7921483710893983E-2"/>
    <n v="4.479300183168955E-4"/>
    <n v="1.4014631516290872E-6"/>
    <n v="3.0354105354560897E-3"/>
    <n v="8.3030529318264088E-5"/>
    <n v="8.0539607761473983E-5"/>
    <n v="1.5795944567093826E-6"/>
    <n v="1.312917361942301E-4"/>
    <n v="0"/>
    <n v="0"/>
    <n v="0.20959947662812328"/>
    <n v="8.2535796149508546E-3"/>
    <n v="8.0059716621608649E-3"/>
    <n v="0"/>
    <n v="1.3026296822469779E-2"/>
  </r>
  <r>
    <x v="2"/>
    <s v="Mobile Sources"/>
    <s v="Railroad Equipment"/>
    <s v="Diesel"/>
    <s v="Line Haul Locomotives: Commuter Lines"/>
    <s v="Mobile - Locomotives"/>
    <n v="27.770779999999998"/>
    <n v="8.688796E-2"/>
    <n v="223.79150000000001"/>
    <n v="6.5496639999999999"/>
    <n v="6.3531740000000001"/>
    <n v="9.7931760000000007E-2"/>
    <n v="10.352449999999999"/>
    <n v="1.0753428571428572"/>
    <n v="0.1590858499666099"/>
    <n v="0.21404665314401616"/>
    <n v="0.21372881355932205"/>
    <n v="29.863109910285711"/>
    <n v="9.3434347157714287E-2"/>
    <n v="240.65259101428572"/>
    <n v="7.043134399085714"/>
    <n v="6.8318402810857144"/>
    <n v="0.10531021860342858"/>
    <n v="11.132433161428571"/>
    <n v="29.863109910285711"/>
    <n v="9.3434347157714287E-2"/>
    <n v="202.36816902611113"/>
    <n v="5.5355750533179258"/>
    <n v="5.3695077341048423"/>
    <n v="0.10531021860342858"/>
    <n v="8.7531114298079888"/>
    <n v="8.1816739480234824E-2"/>
    <n v="2.5598451276086107E-4"/>
    <n v="0.55443333979756471"/>
    <n v="1.5165959050186098E-2"/>
    <n v="1.4710980093437924E-2"/>
    <n v="2.8852114685870843E-4"/>
    <n v="2.3981127204953392E-2"/>
    <n v="0"/>
    <n v="0"/>
    <n v="38.284421988174586"/>
    <n v="1.5075593457677883"/>
    <n v="1.4623325469808721"/>
    <n v="0"/>
    <n v="2.3793217316205819"/>
  </r>
  <r>
    <x v="3"/>
    <s v="Mobile Sources"/>
    <s v="Railroad Equipment"/>
    <s v="Diesel"/>
    <s v="Line Haul Locomotives: Class I Operations"/>
    <s v="Mobile - Locomotives"/>
    <n v="10.58836"/>
    <n v="3.3127999999999998E-2"/>
    <n v="53.597709999999999"/>
    <n v="1.5686990000000001"/>
    <n v="1.521617"/>
    <n v="3.7338999999999997E-2"/>
    <n v="2.4713020000000001"/>
    <n v="0.97649439578132269"/>
    <n v="0.1590858499666099"/>
    <n v="0.21404665314401616"/>
    <n v="0.21372881355932205"/>
    <n v="10.339474200515125"/>
    <n v="3.2349306343443657E-2"/>
    <n v="52.337863441712557"/>
    <n v="1.5318257821677652"/>
    <n v="1.4858504730255888"/>
    <n v="3.6461324244078802E-2"/>
    <n v="2.4132125532831745"/>
    <n v="10.339474200515125"/>
    <n v="3.2349306343443657E-2"/>
    <n v="44.011649950651353"/>
    <n v="1.2039436002950403"/>
    <n v="1.1678091522020082"/>
    <n v="3.6461324244078802E-2"/>
    <n v="1.8974394974034994"/>
    <n v="2.832732657675377E-2"/>
    <n v="8.8628236557379878E-5"/>
    <n v="0.12057986287849685"/>
    <n v="3.298475617246686E-3"/>
    <n v="3.1994771293205704E-3"/>
    <n v="9.9894039024873437E-5"/>
    <n v="5.1984643764479439E-3"/>
    <n v="0"/>
    <n v="0"/>
    <n v="8.3262134910612033"/>
    <n v="0.32788218187272489"/>
    <n v="0.31804132082358061"/>
    <n v="0"/>
    <n v="0.51577305587967515"/>
  </r>
  <r>
    <x v="1"/>
    <s v="Mobile Sources"/>
    <s v="Railroad Equipment"/>
    <s v="Diesel"/>
    <s v="Line Haul Locomotives: Class II / III Operations"/>
    <s v="Mobile - Locomotives"/>
    <n v="4.8252829999999997E-2"/>
    <n v="1.5097130000000001E-4"/>
    <n v="0.35924970000000001"/>
    <n v="1.0556289999999999E-2"/>
    <n v="1.02396E-2"/>
    <n v="1.701603E-4"/>
    <n v="1.667774E-2"/>
    <n v="0.97649439578132269"/>
    <n v="0.1590858499666099"/>
    <n v="0.21404665314401616"/>
    <n v="0.21372881355932205"/>
    <n v="4.7118618075588876E-2"/>
    <n v="1.474226283738208E-4"/>
    <n v="0.35080531873612142"/>
    <n v="1.0308158025242419E-2"/>
    <n v="9.9989120150424313E-3"/>
    <n v="1.661605793344686E-4"/>
    <n v="1.6285719644297997E-2"/>
    <n v="4.7118618075588876E-2"/>
    <n v="1.474226283738208E-4"/>
    <n v="0.29499715643217805"/>
    <n v="8.1017312998596484E-3"/>
    <n v="7.8586783631411083E-3"/>
    <n v="1.661605793344686E-4"/>
    <n v="1.2804992106762442E-2"/>
    <n v="1.2909210431668184E-4"/>
    <n v="4.038976119830707E-7"/>
    <n v="8.0821138748541938E-4"/>
    <n v="2.2196524109204518E-5"/>
    <n v="2.1530625652441394E-5"/>
    <n v="4.5523446393005099E-7"/>
    <n v="3.508217015551354E-5"/>
    <n v="0"/>
    <n v="0"/>
    <n v="5.5808162303943365E-2"/>
    <n v="2.2064267253827704E-3"/>
    <n v="2.1402336519013229E-3"/>
    <n v="0"/>
    <n v="3.4807275375355554E-3"/>
  </r>
  <r>
    <x v="2"/>
    <s v="Mobile Sources"/>
    <s v="Railroad Equipment"/>
    <s v="Diesel"/>
    <s v="Line Haul Locomotives: Commuter Lines"/>
    <s v="Mobile - Locomotives"/>
    <n v="7.2972460000000003"/>
    <n v="2.2831299999999999E-2"/>
    <n v="58.805039999999998"/>
    <n v="1.721036"/>
    <n v="1.669405"/>
    <n v="2.5733240000000001E-2"/>
    <n v="2.7202820000000001"/>
    <n v="1.0753428571428572"/>
    <n v="0.1590858499666099"/>
    <n v="0.21404665314401616"/>
    <n v="0.21372881355932205"/>
    <n v="7.8470413629142861"/>
    <n v="2.4551475374285713E-2"/>
    <n v="63.235579727999998"/>
    <n v="1.8507037694857142"/>
    <n v="1.7951827424285716"/>
    <n v="2.7672055825142858E-2"/>
    <n v="2.9252358181142859"/>
    <n v="7.8470413629142861"/>
    <n v="2.4551475374285713E-2"/>
    <n v="53.175693778839793"/>
    <n v="1.4545668216662824"/>
    <n v="1.4109298846298395"/>
    <n v="2.7672055825142858E-2"/>
    <n v="2.300028637327487"/>
    <n v="2.1498743460039139E-2"/>
    <n v="6.7264316093933456E-5"/>
    <n v="0.14568683227079396"/>
    <n v="3.9851145799076233E-3"/>
    <n v="3.8655613277529849E-3"/>
    <n v="7.5813851575733853E-5"/>
    <n v="6.3014483214451694E-3"/>
    <n v="0"/>
    <n v="0"/>
    <n v="10.059885949160204"/>
    <n v="0.39613694781943187"/>
    <n v="0.38425285779873208"/>
    <n v="0"/>
    <n v="0.62520718078679893"/>
  </r>
  <r>
    <x v="0"/>
    <s v="Mobile Sources"/>
    <s v="Railroad Equipment"/>
    <s v="Diesel"/>
    <s v="Yard Locomotives"/>
    <s v="Mobile - Locomotives"/>
    <n v="10.0258436"/>
    <n v="3.0027188999999999E-2"/>
    <n v="64.206823999999997"/>
    <n v="1.6826392999999999"/>
    <n v="1.6321595"/>
    <n v="3.3840958999999997E-2"/>
    <n v="4.2050071000000004"/>
    <n v="0.97649439578132269"/>
    <n v="0.1590858499666099"/>
    <n v="0.21404665314401616"/>
    <n v="0.21372881355932205"/>
    <n v="9.7901800883800405"/>
    <n v="2.9321381779566578E-2"/>
    <n v="62.697603806917726"/>
    <n v="1.6430878465714076"/>
    <n v="1.5937946047712457"/>
    <n v="3.3045506811365512E-2"/>
    <n v="4.106165867370672"/>
    <n v="9.7901800883800405"/>
    <n v="2.9321381779566578E-2"/>
    <n v="52.723302214424464"/>
    <n v="1.2913903921911891"/>
    <n v="1.2526482038209705"/>
    <n v="3.3045506811365512E-2"/>
    <n v="3.2285599082597538"/>
    <n v="2.6822411201041205E-2"/>
    <n v="8.0332552820730358E-5"/>
    <n v="0.1444474033271903"/>
    <n v="3.5380558690169565E-3"/>
    <n v="3.4319128871807413E-3"/>
    <n v="9.0535635099631536E-5"/>
    <n v="8.8453696116705584E-3"/>
    <n v="0"/>
    <n v="0"/>
    <n v="9.9743015924932621"/>
    <n v="0.35169745438021849"/>
    <n v="0.34114640095027515"/>
    <n v="0"/>
    <n v="0.87760595911091821"/>
  </r>
  <r>
    <x v="3"/>
    <s v="Mobile Sources"/>
    <s v="Railroad Equipment"/>
    <s v="Diesel"/>
    <s v="Line Haul Locomotives: Class I Operations"/>
    <s v="Mobile - Locomotives"/>
    <n v="19.183309999999999"/>
    <n v="6.0019999999999997E-2"/>
    <n v="97.104900000000001"/>
    <n v="2.842069"/>
    <n v="2.7567680000000001"/>
    <n v="6.7649000000000001E-2"/>
    <n v="4.477347"/>
    <n v="0.97649439578132269"/>
    <n v="0.1590858499666099"/>
    <n v="0.21404665314401616"/>
    <n v="0.21372881355932205"/>
    <n v="18.732394707535803"/>
    <n v="5.8609193634794984E-2"/>
    <n v="94.822390652905767"/>
    <n v="2.775264450923828"/>
    <n v="2.6919685024692854"/>
    <n v="6.6058869380210702E-2"/>
    <n v="4.3721042534683177"/>
    <n v="18.732394707535803"/>
    <n v="5.8609193634794984E-2"/>
    <n v="79.737490040022323"/>
    <n v="2.1812283836140169"/>
    <n v="2.1157616541466258"/>
    <n v="6.6058869380210702E-2"/>
    <n v="3.4376595986168685"/>
    <n v="5.1321629335714533E-2"/>
    <n v="1.6057313324601365E-4"/>
    <n v="0.21845887682197895"/>
    <n v="5.9759681742849778E-3"/>
    <n v="5.7966072716345912E-3"/>
    <n v="1.8098320378139918E-4"/>
    <n v="9.4182454756626538E-3"/>
    <n v="0"/>
    <n v="0"/>
    <n v="15.084900612883445"/>
    <n v="0.59403606730981107"/>
    <n v="0.57620684832265967"/>
    <n v="0"/>
    <n v="0.93444465485144912"/>
  </r>
  <r>
    <x v="1"/>
    <s v="Mobile Sources"/>
    <s v="Railroad Equipment"/>
    <s v="Diesel"/>
    <s v="Line Haul Locomotives: Class II / III Operations"/>
    <s v="Mobile - Locomotives"/>
    <n v="8.6817349999999998"/>
    <n v="2.716302E-2"/>
    <n v="65.104879999999994"/>
    <n v="1.912336"/>
    <n v="1.8549659999999999"/>
    <n v="3.0615549999999998E-2"/>
    <n v="3.0214050000000001"/>
    <n v="0.97649439578132269"/>
    <n v="0.1590858499666099"/>
    <n v="0.21404665314401616"/>
    <n v="0.21372881355932205"/>
    <n v="8.4776655731585606"/>
    <n v="2.6524536802495984E-2"/>
    <n v="63.574550458015516"/>
    <n v="1.8673853868508716"/>
    <n v="1.8113639033648969"/>
    <n v="2.9895912998762871E-2"/>
    <n v="2.9503850498856674"/>
    <n v="8.4776655731585606"/>
    <n v="2.6524536802495984E-2"/>
    <n v="53.460739062156989"/>
    <n v="1.4676777946653987"/>
    <n v="1.4236475222237597"/>
    <n v="2.9895912998762871E-2"/>
    <n v="2.3198027536304426"/>
    <n v="2.3226481022352221E-2"/>
    <n v="7.2669963842454747E-5"/>
    <n v="0.14646777825248491"/>
    <n v="4.0210350538778051E-3"/>
    <n v="3.900404170476054E-3"/>
    <n v="8.190661095551472E-5"/>
    <n v="6.3556239825491578E-3"/>
    <n v="0"/>
    <n v="0"/>
    <n v="10.113811395858527"/>
    <n v="0.39970759218547292"/>
    <n v="0.38771638114113727"/>
    <n v="0"/>
    <n v="0.63058229625522477"/>
  </r>
  <r>
    <x v="2"/>
    <s v="Mobile Sources"/>
    <s v="Railroad Equipment"/>
    <s v="Diesel"/>
    <s v="Line Haul Locomotives: Commuter Lines"/>
    <s v="Mobile - Locomotives"/>
    <n v="27.733360000000001"/>
    <n v="8.6770890000000003E-2"/>
    <n v="223.49"/>
    <n v="6.5408390000000001"/>
    <n v="6.3446129999999998"/>
    <n v="9.7799810000000001E-2"/>
    <n v="10.3385"/>
    <n v="1.0753428571428572"/>
    <n v="0.1590858499666099"/>
    <n v="0.21404665314401616"/>
    <n v="0.21372881355932205"/>
    <n v="29.822870580571429"/>
    <n v="9.3308456769428574E-2"/>
    <n v="240.32837514285717"/>
    <n v="7.0336444983714284"/>
    <n v="6.8226342708857146"/>
    <n v="0.10516832711342858"/>
    <n v="11.117432128571428"/>
    <n v="29.822870580571429"/>
    <n v="9.3308456769428574E-2"/>
    <n v="202.09553131216146"/>
    <n v="5.5281164340902018"/>
    <n v="5.3622722395769626"/>
    <n v="0.10516832711342858"/>
    <n v="8.7413165499055676"/>
    <n v="8.1706494741291588E-2"/>
    <n v="2.5563960758747555E-4"/>
    <n v="0.55368638715660667"/>
    <n v="1.5145524476959457E-2"/>
    <n v="1.4691156820758802E-2"/>
    <n v="2.8813240305048928E-4"/>
    <n v="2.3948812465494705E-2"/>
    <n v="0"/>
    <n v="0"/>
    <n v="38.232843830695714"/>
    <n v="1.5055280642812265"/>
    <n v="1.460362031308752"/>
    <n v="0"/>
    <n v="2.3761155786658605"/>
  </r>
  <r>
    <x v="1"/>
    <s v="Mobile Sources"/>
    <s v="Railroad Equipment"/>
    <s v="Diesel"/>
    <s v="Line Haul Locomotives: Class II / III Operations"/>
    <s v="Mobile - Locomotives"/>
    <n v="0.78626759999999996"/>
    <n v="2.4600389999999998E-3"/>
    <n v="6.1124520000000002"/>
    <n v="0.17921090000000001"/>
    <n v="0.17383460000000001"/>
    <n v="2.7727189999999999E-3"/>
    <n v="0.28320459999999997"/>
    <n v="0.97649439578132269"/>
    <n v="0.1590858499666099"/>
    <n v="0.21404665314401616"/>
    <n v="0.21372881355932205"/>
    <n v="0.76778590498443067"/>
    <n v="2.4022142969034889E-3"/>
    <n v="5.968775122482338"/>
    <n v="0.17499843951292704"/>
    <n v="0.16974851269288793"/>
    <n v="2.7075445645763931E-3"/>
    <n v="0.27654770475949114"/>
    <n v="0.76778590498443067"/>
    <n v="2.4022142969034889E-3"/>
    <n v="5.0192274588626793"/>
    <n v="0.13754060922975944"/>
    <n v="0.13341441167480073"/>
    <n v="2.7075445645763931E-3"/>
    <n v="0.21744149192869142"/>
    <n v="2.1035230273546046E-3"/>
    <n v="6.5814090326122989E-6"/>
    <n v="1.3751308106473095E-2"/>
    <n v="3.7682358693084776E-4"/>
    <n v="3.6551893609534447E-4"/>
    <n v="7.417930313907926E-6"/>
    <n v="5.9573011487312711E-4"/>
    <n v="0"/>
    <n v="0"/>
    <n v="0.9495476636196587"/>
    <n v="3.7457830283167598E-2"/>
    <n v="3.6334101018087206E-2"/>
    <n v="0"/>
    <n v="5.9106212830799726E-2"/>
  </r>
  <r>
    <x v="2"/>
    <s v="Mobile Sources"/>
    <s v="Railroad Equipment"/>
    <s v="Diesel"/>
    <s v="Line Haul Locomotives: Commuter Lines"/>
    <s v="Mobile - Locomotives"/>
    <n v="69.999750000000006"/>
    <n v="0.21901209999999999"/>
    <n v="564.09479999999996"/>
    <n v="16.509260000000001"/>
    <n v="16.01398"/>
    <n v="0.2468494"/>
    <n v="26.094650000000001"/>
    <n v="1.0753428571428572"/>
    <n v="0.1590858499666099"/>
    <n v="0.21404665314401616"/>
    <n v="0.21372881355932205"/>
    <n v="75.273731164285721"/>
    <n v="0.23551309736285714"/>
    <n v="606.59531393142856"/>
    <n v="17.753114817714287"/>
    <n v="17.220519007428571"/>
    <n v="0.26544773908000002"/>
    <n v="28.060695487142858"/>
    <n v="75.273731164285721"/>
    <n v="0.23551309736285714"/>
    <n v="510.09458282888471"/>
    <n v="13.953120008101104"/>
    <n v="13.534524548485571"/>
    <n v="0.26544773908000002"/>
    <n v="22.063316333026393"/>
    <n v="0.20622940045009786"/>
    <n v="6.4524136263796475E-4"/>
    <n v="1.397519405010643"/>
    <n v="3.8227726049592063E-2"/>
    <n v="3.7080889173933068E-2"/>
    <n v="7.2725407967123292E-4"/>
    <n v="6.044744200829149E-2"/>
    <n v="0"/>
    <n v="0"/>
    <n v="96.500731102543853"/>
    <n v="3.7999948096131835"/>
    <n v="3.685994458943"/>
    <n v="0"/>
    <n v="5.9973791541164658"/>
  </r>
  <r>
    <x v="0"/>
    <s v="Mobile Sources"/>
    <s v="Railroad Equipment"/>
    <s v="Diesel"/>
    <s v="Yard Locomotives"/>
    <s v="Mobile - Locomotives"/>
    <n v="0.76695550000000001"/>
    <n v="2.2970159999999998E-3"/>
    <n v="4.9116840000000002"/>
    <n v="0.12871827999999999"/>
    <n v="0.12485673"/>
    <n v="2.5887610000000002E-3"/>
    <n v="0.32167400000000002"/>
    <n v="0.97649439578132269"/>
    <n v="0.1590858499666099"/>
    <n v="0.21404665314401616"/>
    <n v="0.21372881355932205"/>
    <n v="0.74892774756366221"/>
    <n v="2.2430232510200305E-3"/>
    <n v="4.7962318998487907"/>
    <n v="0.1256926790546111"/>
    <n v="0.12192189712058174"/>
    <n v="2.527910608517253E-3"/>
    <n v="0.31411285826856122"/>
    <n v="0.74892774756366221"/>
    <n v="2.2430232510200305E-3"/>
    <n v="4.033219271424378"/>
    <n v="9.8788581778266604E-2"/>
    <n v="9.5824923096952161E-2"/>
    <n v="2.527910608517253E-3"/>
    <n v="0.24697788974709414"/>
    <n v="2.0518568426401702E-3"/>
    <n v="6.1452691808767958E-6"/>
    <n v="1.1049915812121584E-2"/>
    <n v="2.7065364870757972E-4"/>
    <n v="2.625340358820607E-4"/>
    <n v="6.9257824890883643E-6"/>
    <n v="6.7665175273176473E-4"/>
    <n v="0"/>
    <n v="0"/>
    <n v="0.76301262842441275"/>
    <n v="2.6904097276344491E-2"/>
    <n v="2.6096974023629579E-2"/>
    <n v="0"/>
    <n v="6.7134968521467081E-2"/>
  </r>
  <r>
    <x v="1"/>
    <s v="Mobile Sources"/>
    <s v="Railroad Equipment"/>
    <s v="Diesel"/>
    <s v="Line Haul Locomotives: Class II / III Operations"/>
    <s v="Mobile - Locomotives"/>
    <n v="1.204175"/>
    <n v="3.7675690000000001E-3"/>
    <n v="9.703875"/>
    <n v="0.28400150000000002"/>
    <n v="0.27548139999999999"/>
    <n v="4.2464419999999996E-3"/>
    <n v="0.44889479999999998"/>
    <n v="0.97649439578132269"/>
    <n v="0.1590858499666099"/>
    <n v="0.21404665314401616"/>
    <n v="0.21372881355932205"/>
    <n v="1.1758701390399742"/>
    <n v="3.6790100142194424E-3"/>
    <n v="9.4757795548624824"/>
    <n v="0.27732587314348933"/>
    <n v="0.26900604324199284"/>
    <n v="4.1466268150104311E-3"/>
    <n v="0.4383432564953777"/>
    <n v="1.1758701390399742"/>
    <n v="3.6790100142194424E-3"/>
    <n v="7.9683171102809602"/>
    <n v="0.21796519816688345"/>
    <n v="0.21142620001052978"/>
    <n v="4.1466268150104311E-3"/>
    <n v="0.34465667235289105"/>
    <n v="3.2215620247670524E-3"/>
    <n v="1.007947949101217E-5"/>
    <n v="2.183100578159167E-2"/>
    <n v="5.9716492648461219E-4"/>
    <n v="5.7924986304254736E-4"/>
    <n v="1.1360621410987483E-5"/>
    <n v="9.4426485576134536E-4"/>
    <n v="0"/>
    <n v="0"/>
    <n v="1.5074624445815221"/>
    <n v="5.9360674976605882E-2"/>
    <n v="5.7579843231463063E-2"/>
    <n v="0"/>
    <n v="9.3686584142486651E-2"/>
  </r>
  <r>
    <x v="2"/>
    <s v="Mobile Sources"/>
    <s v="Railroad Equipment"/>
    <s v="Diesel"/>
    <s v="Line Haul Locomotives: Commuter Lines"/>
    <s v="Mobile - Locomotives"/>
    <n v="37.530610000000003"/>
    <n v="0.1174241"/>
    <n v="302.44130000000001"/>
    <n v="8.8514940000000006"/>
    <n v="8.5859489999999994"/>
    <n v="0.1323491"/>
    <n v="13.990740000000001"/>
    <n v="1.0753428571428572"/>
    <n v="0.1590858499666099"/>
    <n v="0.21404665314401616"/>
    <n v="0.21372881355932205"/>
    <n v="40.358273387714291"/>
    <n v="0.12627116719142858"/>
    <n v="325.22809166000002"/>
    <n v="9.5183908479428574"/>
    <n v="9.2328389289428561"/>
    <n v="0.14232065933428573"/>
    <n v="15.044842325142858"/>
    <n v="40.358273387714291"/>
    <n v="0.12627116719142858"/>
    <n v="273.48890426525043"/>
    <n v="7.4810111436240545"/>
    <n v="7.2565806571848546"/>
    <n v="0.14232065933428573"/>
    <n v="11.829326024803002"/>
    <n v="0.11057061202113505"/>
    <n v="3.4594840326418789E-4"/>
    <n v="0.74928466921986414"/>
    <n v="2.0495920941435767E-2"/>
    <n v="1.9881042896396861E-2"/>
    <n v="3.8991961461448145E-4"/>
    <n v="3.2409112396720556E-2"/>
    <n v="0"/>
    <n v="0"/>
    <n v="51.739187394749592"/>
    <n v="2.0373797043188029"/>
    <n v="1.9762582717580015"/>
    <n v="0"/>
    <n v="3.2155163003398552"/>
  </r>
  <r>
    <x v="1"/>
    <s v="Mobile Sources"/>
    <s v="Railroad Equipment"/>
    <s v="Diesel"/>
    <s v="Line Haul Locomotives: Class II / III Operations"/>
    <s v="Mobile - Locomotives"/>
    <n v="1.039021E-2"/>
    <n v="3.2508419999999997E-5"/>
    <n v="7.73567E-2"/>
    <n v="2.273069E-3"/>
    <n v="2.2048770000000001E-3"/>
    <n v="3.664036E-5"/>
    <n v="3.5911929999999999E-3"/>
    <n v="0.97649439578132269"/>
    <n v="0.1590858499666099"/>
    <n v="0.21404665314401616"/>
    <n v="0.21372881355932205"/>
    <n v="1.0145981835991058E-2"/>
    <n v="3.1744289945705466E-5"/>
    <n v="7.5538384026137051E-2"/>
    <n v="2.2196391397242554E-3"/>
    <n v="2.1530500338871354E-3"/>
    <n v="3.5779106199410144E-5"/>
    <n v="3.5067798386691153E-3"/>
    <n v="1.0145981835991058E-2"/>
    <n v="3.1744289945705466E-5"/>
    <n v="6.3521295998234847E-2"/>
    <n v="1.7445328106788153E-3"/>
    <n v="1.6921968800819834E-3"/>
    <n v="3.5779106199410144E-5"/>
    <n v="2.7572799443366146E-3"/>
    <n v="2.7797210509564541E-5"/>
    <n v="8.6970657385494427E-8"/>
    <n v="1.7403094794036944E-4"/>
    <n v="4.7795419470652473E-6"/>
    <n v="4.6361558358410501E-6"/>
    <n v="9.8024948491534638E-8"/>
    <n v="7.5541916283194925E-6"/>
    <n v="0"/>
    <n v="0"/>
    <n v="1.2017088027902204E-2"/>
    <n v="4.7510632904544008E-4"/>
    <n v="4.6085315380515199E-4"/>
    <n v="0"/>
    <n v="7.4949989433250068E-4"/>
  </r>
  <r>
    <x v="2"/>
    <s v="Mobile Sources"/>
    <s v="Railroad Equipment"/>
    <s v="Diesel"/>
    <s v="Line Haul Locomotives: Commuter Lines"/>
    <s v="Mobile - Locomotives"/>
    <n v="2.8890989999999999"/>
    <n v="9.0392819999999992E-3"/>
    <n v="23.281870000000001"/>
    <n v="0.68138620000000005"/>
    <n v="0.66094459999999999"/>
    <n v="1.018821E-2"/>
    <n v="1.0770040000000001"/>
    <n v="1.0753428571428572"/>
    <n v="0.1590858499666099"/>
    <n v="0.21404665314401616"/>
    <n v="0.21372881355932205"/>
    <n v="3.1067719732285712"/>
    <n v="9.720327332399999E-3"/>
    <n v="25.035992605428572"/>
    <n v="0.7327237831257144"/>
    <n v="0.7107420545771429"/>
    <n v="1.0955818850571428E-2"/>
    <n v="1.1581485585142859"/>
    <n v="3.1067719732285712"/>
    <n v="9.720327332399999E-3"/>
    <n v="21.053120442036207"/>
    <n v="0.57588670966863331"/>
    <n v="0.55861009654620375"/>
    <n v="1.0955818850571428E-2"/>
    <n v="0.91061884117758851"/>
    <n v="8.5117040362426601E-3"/>
    <n v="2.6631033787397257E-5"/>
    <n v="5.7679782032975906E-2"/>
    <n v="1.5777718073113241E-3"/>
    <n v="1.5304386206745307E-3"/>
    <n v="3.0015942056360078E-5"/>
    <n v="2.4948461402125714E-3"/>
    <n v="0"/>
    <n v="0"/>
    <n v="3.9828721633923649"/>
    <n v="0.15683707345708109"/>
    <n v="0.15213195803093915"/>
    <n v="0"/>
    <n v="0.24752971733669737"/>
  </r>
  <r>
    <x v="1"/>
    <s v="Mobile Sources"/>
    <s v="Railroad Equipment"/>
    <s v="Diesel"/>
    <s v="Line Haul Locomotives: Class II / III Operations"/>
    <s v="Mobile - Locomotives"/>
    <n v="1.762637"/>
    <n v="5.5148590000000004E-3"/>
    <n v="14.20425"/>
    <n v="0.4157132"/>
    <n v="0.40324179999999998"/>
    <n v="6.2158200000000004E-3"/>
    <n v="0.65707939999999998"/>
    <n v="0.97649439578132269"/>
    <n v="0.1590858499666099"/>
    <n v="0.21404665314401616"/>
    <n v="0.21372881355932205"/>
    <n v="1.7212051522968033"/>
    <n v="5.3852289070241898E-3"/>
    <n v="13.870370521276852"/>
    <n v="0.40594161005232016"/>
    <n v="0.39376335784477295"/>
    <n v="6.0697133951854616E-3"/>
    <n v="0.64163435168335403"/>
    <n v="1.7212051522968033"/>
    <n v="5.3852289070241898E-3"/>
    <n v="11.663790837547714"/>
    <n v="0.31905116704872771"/>
    <n v="0.30947962896734971"/>
    <n v="6.0697133951854616E-3"/>
    <n v="0.50449860295916593"/>
    <n v="4.7156305542378173E-3"/>
    <n v="1.4754051800066274E-5"/>
    <n v="3.1955591335747158E-2"/>
    <n v="8.7411278643487048E-4"/>
    <n v="8.478893944310951E-4"/>
    <n v="1.6629351767631401E-5"/>
    <n v="1.3821879533127833E-3"/>
    <n v="0"/>
    <n v="0"/>
    <n v="2.2065796837291387"/>
    <n v="8.6890443003592444E-2"/>
    <n v="8.4283728877423247E-2"/>
    <n v="0"/>
    <n v="0.1371357487241881"/>
  </r>
  <r>
    <x v="2"/>
    <s v="Mobile Sources"/>
    <s v="Railroad Equipment"/>
    <s v="Diesel"/>
    <s v="Line Haul Locomotives: Commuter Lines"/>
    <s v="Mobile - Locomotives"/>
    <n v="37.025790000000001"/>
    <n v="0.11584460000000001"/>
    <n v="298.37329999999997"/>
    <n v="8.7324350000000006"/>
    <n v="8.4704619999999995"/>
    <n v="0.13056899999999999"/>
    <n v="13.80255"/>
    <n v="1.0753428571428572"/>
    <n v="0.1590858499666099"/>
    <n v="0.21404665314401616"/>
    <n v="0.21372881355932205"/>
    <n v="39.815418806571429"/>
    <n v="0.12457266314857143"/>
    <n v="320.85359691714285"/>
    <n v="9.390361602714286"/>
    <n v="9.1086508084000002"/>
    <n v="0.14040644151428572"/>
    <n v="14.842473552857143"/>
    <n v="39.815418806571429"/>
    <n v="0.12457266314857143"/>
    <n v="269.81032973673513"/>
    <n v="7.3803861298412139"/>
    <n v="7.1589745882044431"/>
    <n v="0.14040644151428572"/>
    <n v="11.67020929011937"/>
    <n v="0.10908333919608611"/>
    <n v="3.4129496753033267E-4"/>
    <n v="0.73920638284037021"/>
    <n v="2.0220235972167711E-2"/>
    <n v="1.9613629008779297E-2"/>
    <n v="3.8467518223091977E-4"/>
    <n v="3.197317613731334E-2"/>
    <n v="0"/>
    <n v="0"/>
    <n v="51.043267180407724"/>
    <n v="2.0099754728730721"/>
    <n v="1.9496762201955571"/>
    <n v="0"/>
    <n v="3.1722642627377731"/>
  </r>
  <r>
    <x v="1"/>
    <s v="Mobile Sources"/>
    <s v="Railroad Equipment"/>
    <s v="Diesel"/>
    <s v="Line Haul Locomotives: Class II / III Operations"/>
    <s v="Mobile - Locomotives"/>
    <n v="5.3755620000000004"/>
    <n v="1.6818820000000002E-2"/>
    <n v="43.027560000000001"/>
    <n v="1.259695"/>
    <n v="1.2219040000000001"/>
    <n v="1.8956549999999999E-2"/>
    <n v="1.9910080000000001"/>
    <n v="0.97649439578132269"/>
    <n v="0.1590858499666099"/>
    <n v="0.21404665314401616"/>
    <n v="0.21372881355932205"/>
    <n v="5.2492061671750392"/>
    <n v="1.6423483473654826E-2"/>
    <n v="42.016171204144612"/>
    <n v="1.2300851078937534"/>
    <n v="1.1931824081827813"/>
    <n v="1.851096483834843E-2"/>
    <n v="1.9442081539557798"/>
    <n v="5.2492061671750392"/>
    <n v="1.6423483473654826E-2"/>
    <n v="35.33199289579067"/>
    <n v="0.96678950746679948"/>
    <n v="0.93778570712093956"/>
    <n v="1.851096483834843E-2"/>
    <n v="1.5286748518984512"/>
    <n v="1.4381386759383668E-2"/>
    <n v="4.4995845133300892E-5"/>
    <n v="9.6799980536412797E-2"/>
    <n v="2.6487383766213685E-3"/>
    <n v="2.5692759099203823E-3"/>
    <n v="5.0714972159858714E-5"/>
    <n v="4.1881502791738393E-3"/>
    <n v="0"/>
    <n v="0"/>
    <n v="6.6841783083539426"/>
    <n v="0.26329560042695388"/>
    <n v="0.25539670106184176"/>
    <n v="0"/>
    <n v="0.41553330205732864"/>
  </r>
  <r>
    <x v="0"/>
    <s v="Mobile Sources"/>
    <s v="Railroad Equipment"/>
    <s v="Diesel"/>
    <s v="Yard Locomotives"/>
    <s v="Mobile - Locomotives"/>
    <n v="7.6001991599999998"/>
    <n v="2.2762431100000001E-2"/>
    <n v="48.6726715"/>
    <n v="1.275542739"/>
    <n v="1.2372764430000001"/>
    <n v="2.56535125E-2"/>
    <n v="3.1876509"/>
    <n v="0.97649439578132269"/>
    <n v="0.1590858499666099"/>
    <n v="0.21404665314401616"/>
    <n v="0.21372881355932205"/>
    <n v="7.4215518865619163"/>
    <n v="2.2227386403508489E-2"/>
    <n v="47.528590947455307"/>
    <n v="1.2455603362130585"/>
    <n v="1.2081935126217491"/>
    <n v="2.5050511188356109E-2"/>
    <n v="3.1127232395572895"/>
    <n v="7.4215518865619163"/>
    <n v="2.2227386403508489E-2"/>
    <n v="39.96746465886406"/>
    <n v="0.97895231495771784"/>
    <n v="0.94958373489475112"/>
    <n v="2.5050511188356109E-2"/>
    <n v="2.4474445946281804"/>
    <n v="2.0333018867292923E-2"/>
    <n v="6.0896949050708187E-5"/>
    <n v="0.10949990317497002"/>
    <n v="2.6820611368704598E-3"/>
    <n v="2.6015992736842498E-3"/>
    <n v="6.8631537502345503E-5"/>
    <n v="6.7053276565155629E-3"/>
    <n v="0"/>
    <n v="0"/>
    <n v="7.5611262885912467"/>
    <n v="0.26660802125534067"/>
    <n v="0.258609777726998"/>
    <n v="0"/>
    <n v="0.66527864492910904"/>
  </r>
  <r>
    <x v="3"/>
    <s v="Mobile Sources"/>
    <s v="Railroad Equipment"/>
    <s v="Diesel"/>
    <s v="Line Haul Locomotives: Class I Operations"/>
    <s v="Mobile - Locomotives"/>
    <n v="26.551950000000001"/>
    <n v="8.3073999999999995E-2"/>
    <n v="134.40450000000001"/>
    <n v="3.9337559999999998"/>
    <n v="3.8156889999999999"/>
    <n v="9.3632999999999994E-2"/>
    <n v="6.1971720000000001"/>
    <n v="0.97649439578132269"/>
    <n v="0.1590858499666099"/>
    <n v="0.21404665314401616"/>
    <n v="0.21372881355932205"/>
    <n v="25.927830372065891"/>
    <n v="8.1121295435137603E-2"/>
    <n v="131.24524101779079"/>
    <n v="3.8412906883711528"/>
    <n v="3.7259989245444394"/>
    <n v="9.1432099760192578E-2"/>
    <n v="6.0515037276929311"/>
    <n v="25.927830372065891"/>
    <n v="8.1121295435137603E-2"/>
    <n v="110.36598029640297"/>
    <n v="3.0190752727720338"/>
    <n v="2.9284613251274987"/>
    <n v="9.1432099760192578E-2"/>
    <n v="4.7581230157233065"/>
    <n v="7.1035151704290117E-2"/>
    <n v="2.2225012447982904E-4"/>
    <n v="0.30237254875726838"/>
    <n v="8.2714391034850246E-3"/>
    <n v="8.0231817126780788E-3"/>
    <n v="2.5049890345258243E-4"/>
    <n v="1.3035953467735086E-2"/>
    <n v="0"/>
    <n v="0"/>
    <n v="20.879260721387823"/>
    <n v="0.82221541559911904"/>
    <n v="0.79753759941694069"/>
    <n v="0"/>
    <n v="1.2933807119696246"/>
  </r>
  <r>
    <x v="1"/>
    <s v="Mobile Sources"/>
    <s v="Railroad Equipment"/>
    <s v="Diesel"/>
    <s v="Line Haul Locomotives: Class II / III Operations"/>
    <s v="Mobile - Locomotives"/>
    <n v="0.2080977"/>
    <n v="6.5108660000000004E-4"/>
    <n v="1.5493189999999999"/>
    <n v="4.5525589999999998E-2"/>
    <n v="4.4159820000000002E-2"/>
    <n v="7.3384229999999995E-4"/>
    <n v="7.1925299999999998E-2"/>
    <n v="0.97649439578132269"/>
    <n v="0.1590858499666099"/>
    <n v="0.21404665314401616"/>
    <n v="0.21372881355932205"/>
    <n v="0.20320623782498295"/>
    <n v="6.3578241606831575E-4"/>
    <n v="1.512901320777523"/>
    <n v="4.4455483499638224E-2"/>
    <n v="4.3121816748711975E-2"/>
    <n v="7.1659289333727606E-4"/>
    <n v="7.0234652364890363E-2"/>
    <n v="0.20320623782498295"/>
    <n v="6.3578241606831575E-4"/>
    <n v="1.2722201282460242"/>
    <n v="3.4939936042641624E-2"/>
    <n v="3.3891736196160593E-2"/>
    <n v="7.1659289333727606E-4"/>
    <n v="5.522348344419091E-2"/>
    <n v="5.5672941869858346E-4"/>
    <n v="1.7418696330638788E-6"/>
    <n v="3.4855345979343129E-3"/>
    <n v="9.5725852171620889E-5"/>
    <n v="9.2854071770303001E-5"/>
    <n v="1.9632682009240441E-6"/>
    <n v="1.5129721491559153E-4"/>
    <n v="0"/>
    <n v="0"/>
    <n v="0.24068119253149889"/>
    <n v="9.5155474569965995E-3"/>
    <n v="9.2300805525513813E-3"/>
    <n v="0"/>
    <n v="1.5011168920699453E-2"/>
  </r>
  <r>
    <x v="2"/>
    <s v="Mobile Sources"/>
    <s v="Railroad Equipment"/>
    <s v="Diesel"/>
    <s v="Line Haul Locomotives: Commuter Lines"/>
    <s v="Mobile - Locomotives"/>
    <n v="28.340039999999998"/>
    <n v="8.8669040000000005E-2"/>
    <n v="228.37889999999999"/>
    <n v="6.6839230000000001"/>
    <n v="6.4834050000000003"/>
    <n v="9.9939219999999995E-2"/>
    <n v="10.56466"/>
    <n v="1.0753428571428572"/>
    <n v="0.1590858499666099"/>
    <n v="0.21404665314401616"/>
    <n v="0.21372881355932205"/>
    <n v="30.475259585142854"/>
    <n v="9.5349618813714287E-2"/>
    <n v="245.58561883714285"/>
    <n v="7.1875088557428572"/>
    <n v="6.9718832567142863"/>
    <n v="0.10746892637542857"/>
    <n v="11.360631669142856"/>
    <n v="30.475259585142854"/>
    <n v="9.5349618813714287E-2"/>
    <n v="206.51642192486008"/>
    <n v="5.6490466407281215"/>
    <n v="5.4795749795037896"/>
    <n v="0.10746892637542857"/>
    <n v="8.9325373412124929"/>
    <n v="8.3493861877103712E-2"/>
    <n v="2.6123183236634052E-4"/>
    <n v="0.56579841623249338"/>
    <n v="1.5476840111583894E-2"/>
    <n v="1.5012534190421341E-2"/>
    <n v="2.9443541472720154E-4"/>
    <n v="2.447270504441779E-2"/>
    <n v="0"/>
    <n v="0"/>
    <n v="39.069196912282763"/>
    <n v="1.5384622150147358"/>
    <n v="1.4923082772104967"/>
    <n v="0"/>
    <n v="2.4280943279303635"/>
  </r>
  <r>
    <x v="1"/>
    <s v="Mobile Sources"/>
    <s v="Railroad Equipment"/>
    <s v="Diesel"/>
    <s v="Line Haul Locomotives: Class II / III Operations"/>
    <s v="Mobile - Locomotives"/>
    <n v="3.2311200000000002"/>
    <n v="1.0109379999999999E-2"/>
    <n v="26.038060000000002"/>
    <n v="0.76205089999999998"/>
    <n v="0.7391894"/>
    <n v="1.1394319999999999E-2"/>
    <n v="1.2045030000000001"/>
    <n v="0.97649439578132269"/>
    <n v="0.1590858499666099"/>
    <n v="0.21404665314401616"/>
    <n v="0.21372881355932205"/>
    <n v="3.1551705720969476"/>
    <n v="9.8717529148237872E-3"/>
    <n v="25.42601966701783"/>
    <n v="0.74413843315011319"/>
    <n v="0.72181430652095846"/>
    <n v="1.1126489623739039E-2"/>
    <n v="1.1761904292017906"/>
    <n v="3.1551705720969476"/>
    <n v="9.8717529148237872E-3"/>
    <n v="21.381099717022558"/>
    <n v="0.58485809205849926"/>
    <n v="0.56731237001867829"/>
    <n v="1.1126489623739039E-2"/>
    <n v="0.92480464424866216"/>
    <n v="8.644302937251911E-3"/>
    <n v="2.7045898396777499E-5"/>
    <n v="5.8578355389102894E-2"/>
    <n v="1.6023509371465732E-3"/>
    <n v="1.5542804658045981E-3"/>
    <n v="3.0483533215723395E-5"/>
    <n v="2.5337113541059235E-3"/>
    <n v="0"/>
    <n v="0"/>
    <n v="4.0449199499952719"/>
    <n v="0.15928034109161393"/>
    <n v="0.15450193650228017"/>
    <n v="0"/>
    <n v="0.25138578495312847"/>
  </r>
  <r>
    <x v="0"/>
    <s v="Mobile Sources"/>
    <s v="Railroad Equipment"/>
    <s v="Diesel"/>
    <s v="Yard Locomotives"/>
    <s v="Mobile - Locomotives"/>
    <n v="13.520519999999999"/>
    <n v="4.0493671000000002E-2"/>
    <n v="86.587202000000005"/>
    <n v="2.2691512"/>
    <n v="2.2010768000000001"/>
    <n v="4.5636797999999999E-2"/>
    <n v="5.6707324000000003"/>
    <n v="0.97649439578132269"/>
    <n v="0.1590858499666099"/>
    <n v="0.21404665314401616"/>
    <n v="0.21372881355932205"/>
    <n v="13.202712008049289"/>
    <n v="3.954184279611267E-2"/>
    <n v="84.55191749938534"/>
    <n v="2.2158134299804635"/>
    <n v="2.1493391598842875"/>
    <n v="4.4564077488404276E-2"/>
    <n v="5.5374384085755706"/>
    <n v="13.202712008049289"/>
    <n v="3.954184279611267E-2"/>
    <n v="71.100903837688946"/>
    <n v="1.7415259813015824"/>
    <n v="1.6892803062396844"/>
    <n v="4.4564077488404276E-2"/>
    <n v="4.3539282673528934"/>
    <n v="3.6171813720682983E-2"/>
    <n v="1.0833381587976073E-4"/>
    <n v="0.19479699681558615"/>
    <n v="4.7713040583605001E-3"/>
    <n v="4.628165222574478E-3"/>
    <n v="1.2209336298192952E-4"/>
    <n v="1.1928570595487379E-2"/>
    <n v="0"/>
    <n v="0"/>
    <n v="13.451013661696393"/>
    <n v="0.47428744867888106"/>
    <n v="0.46005885364460308"/>
    <n v="0"/>
    <n v="1.1835101412226772"/>
  </r>
  <r>
    <x v="3"/>
    <s v="Mobile Sources"/>
    <s v="Railroad Equipment"/>
    <s v="Diesel"/>
    <s v="Line Haul Locomotives: Class I Operations"/>
    <s v="Mobile - Locomotives"/>
    <n v="18.35643"/>
    <n v="5.7432999999999998E-2"/>
    <n v="92.919280000000001"/>
    <n v="2.7195640000000001"/>
    <n v="2.63794"/>
    <n v="6.4732999999999999E-2"/>
    <n v="4.2843549999999997"/>
    <n v="0.97649439578132269"/>
    <n v="0.1590858499666099"/>
    <n v="0.21404665314401616"/>
    <n v="0.21372881355932205"/>
    <n v="17.924951021552143"/>
    <n v="5.6083002632908704E-2"/>
    <n v="90.735156180035546"/>
    <n v="2.6556390049686374"/>
    <n v="2.5759336264073824"/>
    <n v="6.3211411722112365E-2"/>
    <n v="4.1836486470376881"/>
    <n v="17.924951021552143"/>
    <n v="5.6083002632908704E-2"/>
    <n v="76.3004767372815"/>
    <n v="2.0872083639963952"/>
    <n v="2.0245636549537536"/>
    <n v="6.3211411722112365E-2"/>
    <n v="3.2894823853572603"/>
    <n v="4.9109454853567519E-2"/>
    <n v="1.5365206200796904E-4"/>
    <n v="0.20904240201994931"/>
    <n v="5.7183790794421785E-3"/>
    <n v="5.5467497395993246E-3"/>
    <n v="1.7318194992359552E-4"/>
    <n v="9.0122805078281104E-3"/>
    <n v="0"/>
    <n v="0"/>
    <n v="14.434679442754046"/>
    <n v="0.56843064097224216"/>
    <n v="0.55136997145362887"/>
    <n v="0"/>
    <n v="0.89416626168042779"/>
  </r>
  <r>
    <x v="1"/>
    <s v="Mobile Sources"/>
    <s v="Railroad Equipment"/>
    <s v="Diesel"/>
    <s v="Line Haul Locomotives: Class II / III Operations"/>
    <s v="Mobile - Locomotives"/>
    <n v="4.7976049999999999"/>
    <n v="1.5010529999999999E-2"/>
    <n v="35.718910000000001"/>
    <n v="1.049574"/>
    <n v="1.018086"/>
    <n v="1.6918430000000002E-2"/>
    <n v="1.6582079999999999"/>
    <n v="0.97649439578132269"/>
    <n v="0.1590858499666099"/>
    <n v="0.21404665314401616"/>
    <n v="0.21372881355932205"/>
    <n v="4.6848343956724525"/>
    <n v="1.4657698422707416E-2"/>
    <n v="34.879315438417443"/>
    <n v="1.0249031289577859"/>
    <n v="0.99415527342342369"/>
    <n v="1.6520752080418605E-2"/>
    <n v="1.6192308190397555"/>
    <n v="4.6848343956724525"/>
    <n v="1.4657698422707416E-2"/>
    <n v="29.330509895643306"/>
    <n v="0.80552604440754183"/>
    <n v="0.7813596644416656"/>
    <n v="1.6520752080418605E-2"/>
    <n v="1.2731545372076993"/>
    <n v="1.2835162727869732E-2"/>
    <n v="4.0158077870431278E-5"/>
    <n v="8.0357561357926863E-2"/>
    <n v="2.2069206696097039E-3"/>
    <n v="2.140711409429221E-3"/>
    <n v="4.526233446690029E-5"/>
    <n v="3.4880946224868474E-3"/>
    <n v="0"/>
    <n v="0"/>
    <n v="5.5488055427741365"/>
    <n v="0.21937708455024407"/>
    <n v="0.21279560898175809"/>
    <n v="0"/>
    <n v="0.34607628183205619"/>
  </r>
  <r>
    <x v="2"/>
    <s v="Mobile Sources"/>
    <s v="Railroad Equipment"/>
    <s v="Diesel"/>
    <s v="Line Haul Locomotives: Commuter Lines"/>
    <s v="Mobile - Locomotives"/>
    <n v="42.512450000000001"/>
    <n v="0.13301099999999999"/>
    <n v="342.58760000000001"/>
    <n v="10.026450000000001"/>
    <n v="9.7256540000000005"/>
    <n v="0.1499173"/>
    <n v="15.84788"/>
    <n v="1.0753428571428572"/>
    <n v="0.1590858499666099"/>
    <n v="0.21404665314401616"/>
    <n v="0.21372881355932205"/>
    <n v="45.715459447142862"/>
    <n v="0.14303242877142855"/>
    <n v="368.39912860571428"/>
    <n v="10.781871390000001"/>
    <n v="10.458412559942857"/>
    <n v="0.16121249771714286"/>
    <n v="17.041904558857144"/>
    <n v="45.715459447142862"/>
    <n v="0.14303242877142855"/>
    <n v="309.79204010451582"/>
    <n v="8.4740479043412797"/>
    <n v="8.2198243542877467"/>
    <n v="0.16121249771714286"/>
    <n v="13.399558516701406"/>
    <n v="0.12524783410176127"/>
    <n v="3.9186966786692755E-4"/>
    <n v="0.84874531535483788"/>
    <n v="2.3216569600935013E-2"/>
    <n v="2.252006672407602E-2"/>
    <n v="4.4167807593737768E-4"/>
    <n v="3.6711119223839468E-2"/>
    <n v="0"/>
    <n v="0"/>
    <n v="58.607088501198461"/>
    <n v="2.3078234856587212"/>
    <n v="2.2385882056551107"/>
    <n v="0"/>
    <n v="3.6423460421557383"/>
  </r>
  <r>
    <x v="3"/>
    <s v="Mobile Sources"/>
    <s v="Railroad Equipment"/>
    <s v="Diesel"/>
    <s v="Line Haul Locomotives: Class I Operations"/>
    <s v="Mobile - Locomotives"/>
    <n v="7.7348499999999998"/>
    <n v="2.4199999999999999E-2"/>
    <n v="39.153399999999998"/>
    <n v="1.1459429999999999"/>
    <n v="1.1115489999999999"/>
    <n v="2.7276000000000002E-2"/>
    <n v="1.805299"/>
    <n v="0.97649439578132269"/>
    <n v="0.1590858499666099"/>
    <n v="0.21404665314401616"/>
    <n v="0.21372881355932205"/>
    <n v="7.5530376772091632"/>
    <n v="2.363116437790801E-2"/>
    <n v="38.233075675784434"/>
    <n v="1.1190069173848363"/>
    <n v="1.0854213691363332"/>
    <n v="2.6634861139331358E-2"/>
    <n v="1.762864356209626"/>
    <n v="7.5530376772091632"/>
    <n v="2.363116437790801E-2"/>
    <n v="32.150734335064548"/>
    <n v="0.87948723187360944"/>
    <n v="0.8530905578217054"/>
    <n v="2.6634861139331358E-2"/>
    <n v="1.3860894488909246"/>
    <n v="2.069325391016209E-2"/>
    <n v="6.4742916103857566E-5"/>
    <n v="8.8084203657711094E-2"/>
    <n v="2.4095540599276973E-3"/>
    <n v="2.3372344049909736E-3"/>
    <n v="7.2972222299537968E-5"/>
    <n v="3.7975053394271904E-3"/>
    <n v="0"/>
    <n v="0"/>
    <n v="6.0823413407198856"/>
    <n v="0.23951968551122682"/>
    <n v="0.23233081131462785"/>
    <n v="0"/>
    <n v="0.37677490731870145"/>
  </r>
  <r>
    <x v="1"/>
    <s v="Mobile Sources"/>
    <s v="Railroad Equipment"/>
    <s v="Diesel"/>
    <s v="Line Haul Locomotives: Class II / III Operations"/>
    <s v="Mobile - Locomotives"/>
    <n v="0.16305710000000001"/>
    <n v="5.1016579999999998E-4"/>
    <n v="1.3140000000000001"/>
    <n v="3.8456589999999999E-2"/>
    <n v="3.7302889999999998E-2"/>
    <n v="5.7500990000000001E-4"/>
    <n v="6.078476E-2"/>
    <n v="0.97649439578132269"/>
    <n v="0.1590858499666099"/>
    <n v="0.21404665314401616"/>
    <n v="0.21372881355932205"/>
    <n v="0.15922434434235472"/>
    <n v="4.9817404461929512E-4"/>
    <n v="1.283113636056658"/>
    <n v="3.7552644615860054E-2"/>
    <n v="3.6426063031447145E-2"/>
    <n v="5.6149394486877874E-4"/>
    <n v="5.9355977488912713E-2"/>
    <n v="0.15922434434235472"/>
    <n v="4.9817404461929512E-4"/>
    <n v="1.0789884126608371"/>
    <n v="2.9514626719128551E-2"/>
    <n v="2.8629186152352909E-2"/>
    <n v="5.6149394486877874E-4"/>
    <n v="4.6669894842553572E-2"/>
    <n v="4.3623108039001293E-4"/>
    <n v="1.364860396217247E-6"/>
    <n v="2.9561326374269508E-3"/>
    <n v="8.0861991011311096E-5"/>
    <n v="7.8436126444802497E-5"/>
    <n v="1.5383395749829554E-6"/>
    <n v="1.2786272559603718E-4"/>
    <n v="0"/>
    <n v="0"/>
    <n v="0.20412522339582084"/>
    <n v="8.038017896731503E-3"/>
    <n v="7.7968768790942361E-3"/>
    <n v="0"/>
    <n v="1.2686082646359141E-2"/>
  </r>
  <r>
    <x v="2"/>
    <s v="Mobile Sources"/>
    <s v="Railroad Equipment"/>
    <s v="Diesel"/>
    <s v="Line Haul Locomotives: Commuter Lines"/>
    <s v="Mobile - Locomotives"/>
    <n v="1.8907700000000001"/>
    <n v="5.9157560000000003E-3"/>
    <n v="15.23682"/>
    <n v="0.44593310000000003"/>
    <n v="0.43255510000000003"/>
    <n v="6.6676720000000004E-3"/>
    <n v="0.7048451"/>
    <n v="1.0753428571428572"/>
    <n v="0.1590858499666099"/>
    <n v="0.21404665314401616"/>
    <n v="0.21372881355932205"/>
    <n v="2.0332260140000002"/>
    <n v="6.3614659592E-3"/>
    <n v="16.384805552571429"/>
    <n v="0.47953097384857146"/>
    <n v="0.46514503710571431"/>
    <n v="7.1700334589714287E-3"/>
    <n v="0.75795014367714286"/>
    <n v="2.0332260140000002"/>
    <n v="6.3614659592E-3"/>
    <n v="13.778214834702974"/>
    <n v="0.376888973817394"/>
    <n v="0.36558229868668696"/>
    <n v="7.1700334589714287E-3"/>
    <n v="0.59595435873190938"/>
    <n v="5.5704822301369866E-3"/>
    <n v="1.7428673860821919E-5"/>
    <n v="3.7748533793706775E-2"/>
    <n v="1.0325725310065589E-3"/>
    <n v="1.0015953388676354E-3"/>
    <n v="1.964392728485323E-5"/>
    <n v="1.6327516677586559E-3"/>
    <n v="0"/>
    <n v="0"/>
    <n v="2.6065907178684551"/>
    <n v="0.10264200003117746"/>
    <n v="9.9562738419027352E-2"/>
    <n v="0"/>
    <n v="0.161995784945233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583177-48F0-46A1-9886-2AFE2A56DDD5}" name="PivotTable48" cacheId="17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V29" firstHeaderRow="0" firstDataRow="1" firstDataCol="1"/>
  <pivotFields count="4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Sum of CO_2023GC_TPY" fld="27" baseField="0" baseItem="0"/>
    <dataField name="Sum of NH3_2023GC_TPY" fld="28" baseField="0" baseItem="0"/>
    <dataField name="Sum of NOX_2023GC_TPY" fld="29" baseField="0" baseItem="0"/>
    <dataField name="Sum of PM10-PRI_2023GC_TPY" fld="30" baseField="0" baseItem="0"/>
    <dataField name="Sum of PM25-PRI_2023GC_TPY" fld="31" baseField="0" baseItem="0"/>
    <dataField name="Sum of SO2_2023GC_TPY" fld="32" baseField="0" baseItem="0"/>
    <dataField name="Sum of VOC_2023GC_TPY" fld="33" baseField="0" baseItem="0"/>
    <dataField name="Sum of CO_2023GC_TPD" fld="34" baseField="0" baseItem="0"/>
    <dataField name="Sum of NH3_2023GC_TPD" fld="35" baseField="0" baseItem="0"/>
    <dataField name="Sum of NOX_2023GC_TPD" fld="36" baseField="0" baseItem="0"/>
    <dataField name="Sum of PM10-PRI_2023GC_TPD" fld="37" baseField="0" baseItem="0"/>
    <dataField name="Sum of PM25-PRI_2023GC_TPD" fld="38" baseField="0" baseItem="0"/>
    <dataField name="Sum of SO2_2023GC_TPD" fld="39" baseField="0" baseItem="0"/>
    <dataField name="Sum of VOC_2023GC_TPD" fld="40" baseField="0" baseItem="0"/>
    <dataField name="Sum of CO_2023BEN_TPY" fld="41" baseField="0" baseItem="0"/>
    <dataField name="Sum of NH3_2023BEN_TPY" fld="42" baseField="0" baseItem="0"/>
    <dataField name="Sum of NOX_2023BEN_TPY" fld="43" baseField="0" baseItem="0"/>
    <dataField name="Sum of PM10-PRI_2023BEN_TPY" fld="44" baseField="0" baseItem="0"/>
    <dataField name="Sum of PM25-PRI_2023BEN_TPY" fld="45" baseField="0" baseItem="0"/>
    <dataField name="Sum of SO2_2023BEN_TPY" fld="46" baseField="0" baseItem="0"/>
    <dataField name="Sum of VOC_2023BEN_TPY" fld="47" baseField="0" baseItem="0"/>
  </dataFields>
  <formats count="10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2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C892CA-32ED-4FC8-A87D-2A98C2FF870A}" name="PivotTable49" cacheId="17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V12" firstHeaderRow="0" firstDataRow="1" firstDataCol="1"/>
  <pivotFields count="45">
    <pivotField axis="axisRow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Sum of CO_2023GC_TPY" fld="24" baseField="0" baseItem="0"/>
    <dataField name="Sum of NH3_2023GC_TPY" fld="25" baseField="0" baseItem="0"/>
    <dataField name="Sum of NOX_2023GC_TPY" fld="26" baseField="0" baseItem="0"/>
    <dataField name="Sum of PM10-PRI_2023GC_TPY" fld="27" baseField="0" baseItem="0"/>
    <dataField name="Sum of PM25-PRI_2023GC_TPY" fld="28" baseField="0" baseItem="0"/>
    <dataField name="Sum of SO2_2023GC_TPY" fld="29" baseField="0" baseItem="0"/>
    <dataField name="Sum of VOC_2023GC_TPY" fld="30" baseField="0" baseItem="0"/>
    <dataField name="Sum of CO_2023GC_TPD" fld="31" baseField="0" baseItem="0"/>
    <dataField name="Sum of NH3_2023GC_TPD" fld="32" baseField="0" baseItem="0"/>
    <dataField name="Sum of NOX_2023GC_TPD" fld="33" baseField="0" baseItem="0"/>
    <dataField name="Sum of PM10-PRI_2023GC_TPD" fld="34" baseField="0" baseItem="0"/>
    <dataField name="Sum of PM25-PRI_2023GC_TPD" fld="35" baseField="0" baseItem="0"/>
    <dataField name="Sum of SO2_2023GC_TPD" fld="36" baseField="0" baseItem="0"/>
    <dataField name="Sum of VOC_2023GC_TPD" fld="37" baseField="0" baseItem="0"/>
    <dataField name="Sum of CO_2023BEN_TPY" fld="38" baseField="0" baseItem="0"/>
    <dataField name="Sum of NH3_2023BEN_TPY" fld="39" baseField="0" baseItem="0"/>
    <dataField name="Sum of NOX_2023BEN_TPY" fld="40" baseField="0" baseItem="0"/>
    <dataField name="Sum of PM10-PRI_2023BEN_TPY" fld="41" baseField="0" baseItem="0"/>
    <dataField name="Sum of PM25-PRI_2023BEN_TPY" fld="42" baseField="0" baseItem="0"/>
    <dataField name="Sum of SO2_2023BEN_TPY" fld="43" baseField="0" baseItem="0"/>
    <dataField name="Sum of VOC_2023BEN_TPY" fld="44" baseField="0" baseItem="0"/>
  </dataFields>
  <formats count="9"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outline="0" collapsedLevelsAreSubtotals="1" fieldPosition="0">
        <references count="1">
          <reference field="4294967294" count="7" selected="0">
            <x v="7"/>
            <x v="8"/>
            <x v="9"/>
            <x v="10"/>
            <x v="11"/>
            <x v="12"/>
            <x v="13"/>
          </reference>
        </references>
      </pivotArea>
    </format>
    <format dxfId="2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">
      <pivotArea outline="0" collapsedLevelsAreSubtotals="1" fieldPosition="0">
        <references count="1">
          <reference field="4294967294" count="7" selected="0">
            <x v="14"/>
            <x v="15"/>
            <x v="16"/>
            <x v="17"/>
            <x v="18"/>
            <x v="19"/>
            <x v="20"/>
          </reference>
        </references>
      </pivotArea>
    </format>
    <format dxfId="0">
      <pivotArea dataOnly="0" labelOnly="1" outline="0" fieldPosition="0">
        <references count="1">
          <reference field="4294967294" count="7"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b.dot.gov/stb/industry/econ_report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A5AA-5A80-43C1-8AAC-97B286D0DA11}">
  <dimension ref="A1:A20"/>
  <sheetViews>
    <sheetView workbookViewId="0">
      <selection activeCell="A36" sqref="A36"/>
    </sheetView>
  </sheetViews>
  <sheetFormatPr defaultRowHeight="15" x14ac:dyDescent="0.25"/>
  <cols>
    <col min="1" max="1" width="73.5703125" customWidth="1"/>
    <col min="257" max="257" width="73.5703125" customWidth="1"/>
    <col min="513" max="513" width="73.5703125" customWidth="1"/>
    <col min="769" max="769" width="73.5703125" customWidth="1"/>
    <col min="1025" max="1025" width="73.5703125" customWidth="1"/>
    <col min="1281" max="1281" width="73.5703125" customWidth="1"/>
    <col min="1537" max="1537" width="73.5703125" customWidth="1"/>
    <col min="1793" max="1793" width="73.5703125" customWidth="1"/>
    <col min="2049" max="2049" width="73.5703125" customWidth="1"/>
    <col min="2305" max="2305" width="73.5703125" customWidth="1"/>
    <col min="2561" max="2561" width="73.5703125" customWidth="1"/>
    <col min="2817" max="2817" width="73.5703125" customWidth="1"/>
    <col min="3073" max="3073" width="73.5703125" customWidth="1"/>
    <col min="3329" max="3329" width="73.5703125" customWidth="1"/>
    <col min="3585" max="3585" width="73.5703125" customWidth="1"/>
    <col min="3841" max="3841" width="73.5703125" customWidth="1"/>
    <col min="4097" max="4097" width="73.5703125" customWidth="1"/>
    <col min="4353" max="4353" width="73.5703125" customWidth="1"/>
    <col min="4609" max="4609" width="73.5703125" customWidth="1"/>
    <col min="4865" max="4865" width="73.5703125" customWidth="1"/>
    <col min="5121" max="5121" width="73.5703125" customWidth="1"/>
    <col min="5377" max="5377" width="73.5703125" customWidth="1"/>
    <col min="5633" max="5633" width="73.5703125" customWidth="1"/>
    <col min="5889" max="5889" width="73.5703125" customWidth="1"/>
    <col min="6145" max="6145" width="73.5703125" customWidth="1"/>
    <col min="6401" max="6401" width="73.5703125" customWidth="1"/>
    <col min="6657" max="6657" width="73.5703125" customWidth="1"/>
    <col min="6913" max="6913" width="73.5703125" customWidth="1"/>
    <col min="7169" max="7169" width="73.5703125" customWidth="1"/>
    <col min="7425" max="7425" width="73.5703125" customWidth="1"/>
    <col min="7681" max="7681" width="73.5703125" customWidth="1"/>
    <col min="7937" max="7937" width="73.5703125" customWidth="1"/>
    <col min="8193" max="8193" width="73.5703125" customWidth="1"/>
    <col min="8449" max="8449" width="73.5703125" customWidth="1"/>
    <col min="8705" max="8705" width="73.5703125" customWidth="1"/>
    <col min="8961" max="8961" width="73.5703125" customWidth="1"/>
    <col min="9217" max="9217" width="73.5703125" customWidth="1"/>
    <col min="9473" max="9473" width="73.5703125" customWidth="1"/>
    <col min="9729" max="9729" width="73.5703125" customWidth="1"/>
    <col min="9985" max="9985" width="73.5703125" customWidth="1"/>
    <col min="10241" max="10241" width="73.5703125" customWidth="1"/>
    <col min="10497" max="10497" width="73.5703125" customWidth="1"/>
    <col min="10753" max="10753" width="73.5703125" customWidth="1"/>
    <col min="11009" max="11009" width="73.5703125" customWidth="1"/>
    <col min="11265" max="11265" width="73.5703125" customWidth="1"/>
    <col min="11521" max="11521" width="73.5703125" customWidth="1"/>
    <col min="11777" max="11777" width="73.5703125" customWidth="1"/>
    <col min="12033" max="12033" width="73.5703125" customWidth="1"/>
    <col min="12289" max="12289" width="73.5703125" customWidth="1"/>
    <col min="12545" max="12545" width="73.5703125" customWidth="1"/>
    <col min="12801" max="12801" width="73.5703125" customWidth="1"/>
    <col min="13057" max="13057" width="73.5703125" customWidth="1"/>
    <col min="13313" max="13313" width="73.5703125" customWidth="1"/>
    <col min="13569" max="13569" width="73.5703125" customWidth="1"/>
    <col min="13825" max="13825" width="73.5703125" customWidth="1"/>
    <col min="14081" max="14081" width="73.5703125" customWidth="1"/>
    <col min="14337" max="14337" width="73.5703125" customWidth="1"/>
    <col min="14593" max="14593" width="73.5703125" customWidth="1"/>
    <col min="14849" max="14849" width="73.5703125" customWidth="1"/>
    <col min="15105" max="15105" width="73.5703125" customWidth="1"/>
    <col min="15361" max="15361" width="73.5703125" customWidth="1"/>
    <col min="15617" max="15617" width="73.5703125" customWidth="1"/>
    <col min="15873" max="15873" width="73.5703125" customWidth="1"/>
    <col min="16129" max="16129" width="73.5703125" customWidth="1"/>
  </cols>
  <sheetData>
    <row r="1" spans="1:1" x14ac:dyDescent="0.25">
      <c r="A1" s="2" t="s">
        <v>83</v>
      </c>
    </row>
    <row r="2" spans="1:1" x14ac:dyDescent="0.25">
      <c r="A2" s="3" t="s">
        <v>234</v>
      </c>
    </row>
    <row r="3" spans="1:1" x14ac:dyDescent="0.25">
      <c r="A3" s="3" t="s">
        <v>235</v>
      </c>
    </row>
    <row r="4" spans="1:1" x14ac:dyDescent="0.25">
      <c r="A4" s="3" t="s">
        <v>238</v>
      </c>
    </row>
    <row r="5" spans="1:1" x14ac:dyDescent="0.25">
      <c r="A5" s="3" t="s">
        <v>233</v>
      </c>
    </row>
    <row r="6" spans="1:1" x14ac:dyDescent="0.25">
      <c r="A6" s="4" t="s">
        <v>236</v>
      </c>
    </row>
    <row r="7" spans="1:1" x14ac:dyDescent="0.25">
      <c r="A7" s="3" t="s">
        <v>239</v>
      </c>
    </row>
    <row r="8" spans="1:1" ht="28.5" x14ac:dyDescent="0.25">
      <c r="A8" s="3" t="s">
        <v>84</v>
      </c>
    </row>
    <row r="9" spans="1:1" x14ac:dyDescent="0.25">
      <c r="A9" s="5" t="s">
        <v>237</v>
      </c>
    </row>
    <row r="10" spans="1:1" x14ac:dyDescent="0.25">
      <c r="A10" s="2" t="s">
        <v>85</v>
      </c>
    </row>
    <row r="11" spans="1:1" x14ac:dyDescent="0.25">
      <c r="A11" s="6"/>
    </row>
    <row r="12" spans="1:1" x14ac:dyDescent="0.25">
      <c r="A12" s="2"/>
    </row>
    <row r="13" spans="1:1" x14ac:dyDescent="0.25">
      <c r="A13" s="6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148"/>
    </row>
    <row r="18" spans="1:1" x14ac:dyDescent="0.25">
      <c r="A18" s="148"/>
    </row>
    <row r="19" spans="1:1" x14ac:dyDescent="0.25">
      <c r="A19" s="2"/>
    </row>
    <row r="20" spans="1:1" x14ac:dyDescent="0.25">
      <c r="A20" s="6"/>
    </row>
  </sheetData>
  <mergeCells count="1"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D438-3D93-4E27-B58A-3E385D3BBEEC}">
  <dimension ref="A1:AT36"/>
  <sheetViews>
    <sheetView tabSelected="1" topLeftCell="AC4" workbookViewId="0">
      <selection activeCell="AS9" sqref="AS9"/>
    </sheetView>
  </sheetViews>
  <sheetFormatPr defaultRowHeight="15" x14ac:dyDescent="0.25"/>
  <sheetData>
    <row r="1" spans="1:46" x14ac:dyDescent="0.25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1:46" x14ac:dyDescent="0.25">
      <c r="A2" s="42" t="s">
        <v>155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46" x14ac:dyDescent="0.25">
      <c r="A3" s="42" t="s">
        <v>166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46" x14ac:dyDescent="0.25">
      <c r="A4" s="42" t="s">
        <v>41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46" ht="15.75" thickBot="1" x14ac:dyDescent="0.3">
      <c r="A5" s="42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46" ht="15.75" thickBot="1" x14ac:dyDescent="0.3">
      <c r="A6" s="82"/>
      <c r="B6" s="83"/>
      <c r="C6" s="83"/>
      <c r="D6" s="149" t="s">
        <v>245</v>
      </c>
      <c r="E6" s="150"/>
      <c r="F6" s="150"/>
      <c r="G6" s="150"/>
      <c r="H6" s="150"/>
      <c r="I6" s="150"/>
      <c r="J6" s="151"/>
      <c r="K6" s="149" t="s">
        <v>244</v>
      </c>
      <c r="L6" s="150"/>
      <c r="M6" s="150"/>
      <c r="N6" s="150"/>
      <c r="O6" s="150"/>
      <c r="P6" s="150"/>
      <c r="Q6" s="151"/>
      <c r="R6" s="149" t="s">
        <v>242</v>
      </c>
      <c r="S6" s="150"/>
      <c r="T6" s="150"/>
      <c r="U6" s="150"/>
      <c r="V6" s="150"/>
      <c r="W6" s="150"/>
      <c r="X6" s="151"/>
      <c r="Y6" s="149" t="s">
        <v>243</v>
      </c>
      <c r="Z6" s="150"/>
      <c r="AA6" s="150"/>
      <c r="AB6" s="150"/>
      <c r="AC6" s="150"/>
      <c r="AD6" s="150"/>
      <c r="AE6" s="151"/>
      <c r="AF6" s="149" t="s">
        <v>241</v>
      </c>
      <c r="AG6" s="150"/>
      <c r="AH6" s="150"/>
      <c r="AI6" s="150"/>
      <c r="AJ6" s="150"/>
      <c r="AK6" s="150"/>
      <c r="AL6" s="151"/>
      <c r="AM6" s="149" t="s">
        <v>240</v>
      </c>
      <c r="AN6" s="152"/>
      <c r="AO6" s="152"/>
      <c r="AP6" s="152"/>
      <c r="AQ6" s="152"/>
      <c r="AR6" s="152"/>
      <c r="AS6" s="153"/>
    </row>
    <row r="7" spans="1:46" x14ac:dyDescent="0.25">
      <c r="A7" s="11" t="s">
        <v>45</v>
      </c>
      <c r="B7" s="12" t="s">
        <v>46</v>
      </c>
      <c r="C7" s="13" t="s">
        <v>26</v>
      </c>
      <c r="D7" s="11" t="s">
        <v>167</v>
      </c>
      <c r="E7" s="15" t="s">
        <v>168</v>
      </c>
      <c r="F7" s="12" t="s">
        <v>169</v>
      </c>
      <c r="G7" s="12" t="s">
        <v>170</v>
      </c>
      <c r="H7" s="12" t="s">
        <v>171</v>
      </c>
      <c r="I7" s="12" t="s">
        <v>172</v>
      </c>
      <c r="J7" s="14" t="s">
        <v>173</v>
      </c>
      <c r="K7" s="11" t="s">
        <v>217</v>
      </c>
      <c r="L7" s="15" t="s">
        <v>218</v>
      </c>
      <c r="M7" s="12" t="s">
        <v>219</v>
      </c>
      <c r="N7" s="12" t="s">
        <v>220</v>
      </c>
      <c r="O7" s="12" t="s">
        <v>221</v>
      </c>
      <c r="P7" s="12" t="s">
        <v>222</v>
      </c>
      <c r="Q7" s="14" t="s">
        <v>223</v>
      </c>
      <c r="R7" s="11" t="s">
        <v>179</v>
      </c>
      <c r="S7" s="12" t="s">
        <v>174</v>
      </c>
      <c r="T7" s="12" t="s">
        <v>175</v>
      </c>
      <c r="U7" s="12" t="s">
        <v>176</v>
      </c>
      <c r="V7" s="12" t="s">
        <v>177</v>
      </c>
      <c r="W7" s="12" t="s">
        <v>178</v>
      </c>
      <c r="X7" s="14" t="s">
        <v>180</v>
      </c>
      <c r="Y7" s="15" t="s">
        <v>188</v>
      </c>
      <c r="Z7" s="12" t="s">
        <v>189</v>
      </c>
      <c r="AA7" s="12" t="s">
        <v>190</v>
      </c>
      <c r="AB7" s="12" t="s">
        <v>191</v>
      </c>
      <c r="AC7" s="12" t="s">
        <v>192</v>
      </c>
      <c r="AD7" s="12" t="s">
        <v>193</v>
      </c>
      <c r="AE7" s="13" t="s">
        <v>194</v>
      </c>
      <c r="AF7" s="11" t="s">
        <v>181</v>
      </c>
      <c r="AG7" s="12" t="s">
        <v>182</v>
      </c>
      <c r="AH7" s="12" t="s">
        <v>183</v>
      </c>
      <c r="AI7" s="12" t="s">
        <v>184</v>
      </c>
      <c r="AJ7" s="12" t="s">
        <v>185</v>
      </c>
      <c r="AK7" s="12" t="s">
        <v>186</v>
      </c>
      <c r="AL7" s="13" t="s">
        <v>187</v>
      </c>
      <c r="AM7" s="79" t="s">
        <v>224</v>
      </c>
      <c r="AN7" s="80" t="s">
        <v>225</v>
      </c>
      <c r="AO7" s="80" t="s">
        <v>226</v>
      </c>
      <c r="AP7" s="80" t="s">
        <v>227</v>
      </c>
      <c r="AQ7" s="80" t="s">
        <v>228</v>
      </c>
      <c r="AR7" s="80" t="s">
        <v>229</v>
      </c>
      <c r="AS7" s="81" t="s">
        <v>230</v>
      </c>
      <c r="AT7" s="78"/>
    </row>
    <row r="8" spans="1:46" x14ac:dyDescent="0.25">
      <c r="A8" s="16"/>
      <c r="B8" s="17"/>
      <c r="C8" s="18"/>
      <c r="D8" s="87">
        <f>DSUM('2023 NEI RAIL CTY SCC TPY TPD '!$A$7:$BJ$64,'2023 NEI RAIL CTY SCC TPY TPD '!U$7,'2023 NEI RAIL NAA CTY TPY TPD'!$C$35:$C$36)</f>
        <v>154.80394437859951</v>
      </c>
      <c r="E8" s="69">
        <f>DSUM('2023 NEI RAIL CTY SCC TPY TPD '!$A$7:$BJ$64,'2023 NEI RAIL CTY SCC TPY TPD '!V$7,'2023 NEI RAIL NAA CTY TPY TPD'!$C$35:$C$36)</f>
        <v>0.4838932576701177</v>
      </c>
      <c r="F8" s="69">
        <f>DSUM('2023 NEI RAIL CTY SCC TPY TPD '!$A$7:$BJ$64,'2023 NEI RAIL CTY SCC TPY TPD '!W$7,'2023 NEI RAIL NAA CTY TPY TPD'!$C$35:$C$36)</f>
        <v>1162.0218874350414</v>
      </c>
      <c r="G8" s="69">
        <f>DSUM('2023 NEI RAIL CTY SCC TPY TPD '!$A$7:$BJ$64,'2023 NEI RAIL CTY SCC TPY TPD '!X$7,'2023 NEI RAIL NAA CTY TPY TPD'!$C$35:$C$36)</f>
        <v>33.942835537473357</v>
      </c>
      <c r="H8" s="69">
        <f>DSUM('2023 NEI RAIL CTY SCC TPY TPD '!$A$7:$BJ$64,'2023 NEI RAIL CTY SCC TPY TPD '!Y$7,'2023 NEI RAIL NAA CTY TPY TPD'!$C$35:$C$36)</f>
        <v>32.924499629127808</v>
      </c>
      <c r="I8" s="69">
        <f>DSUM('2023 NEI RAIL CTY SCC TPY TPD '!$A$7:$BJ$64,'2023 NEI RAIL CTY SCC TPY TPD '!Z$7,'2023 NEI RAIL NAA CTY TPY TPD'!$C$35:$C$36)</f>
        <v>0.54539661401391426</v>
      </c>
      <c r="J8" s="70">
        <f>DSUM('2023 NEI RAIL CTY SCC TPY TPD '!$A$7:$BJ$64,'2023 NEI RAIL CTY SCC TPY TPD '!AA$7,'2023 NEI RAIL NAA CTY TPY TPD'!$C$35:$C$36)</f>
        <v>54.148794936387425</v>
      </c>
      <c r="K8" s="87">
        <f>DSUM('2023 NEI RAIL CTY SCC TPY TPD '!$A$7:$AH$64,'2023 NEI RAIL CTY SCC TPY TPD '!AB$7,'2023 NEI RAIL NAA CTY TPY TPD'!$C$35:$C$36)</f>
        <v>0.42412039555780684</v>
      </c>
      <c r="L8" s="69">
        <f>DSUM('2023 NEI RAIL CTY SCC TPY TPD '!$A$7:$AH$64,'2023 NEI RAIL CTY SCC TPY TPD '!AC$7,'2023 NEI RAIL NAA CTY TPY TPD'!$C$35:$C$36)</f>
        <v>1.3257349525208704E-3</v>
      </c>
      <c r="M8" s="69">
        <f>DSUM('2023 NEI RAIL CTY SCC TPY TPD '!$A$7:$AH$64,'2023 NEI RAIL CTY SCC TPY TPD '!AD$7,'2023 NEI RAIL NAA CTY TPY TPD'!$C$35:$C$36)</f>
        <v>3.1836216094110723</v>
      </c>
      <c r="N8" s="69">
        <f>DSUM('2023 NEI RAIL CTY SCC TPY TPD '!$A$7:$AH$64,'2023 NEI RAIL CTY SCC TPY TPD '!AE$7,'2023 NEI RAIL NAA CTY TPY TPD'!$C$35:$C$36)</f>
        <v>9.2994069965680423E-2</v>
      </c>
      <c r="O8" s="69">
        <f>DSUM('2023 NEI RAIL CTY SCC TPY TPD '!$A$7:$AH$64,'2023 NEI RAIL CTY SCC TPY TPD '!AF$7,'2023 NEI RAIL NAA CTY TPY TPD'!$C$35:$C$36)</f>
        <v>9.0204108572952912E-2</v>
      </c>
      <c r="P8" s="69">
        <f>DSUM('2023 NEI RAIL CTY SCC TPY TPD '!$A$7:$AH$64,'2023 NEI RAIL CTY SCC TPY TPD '!AG$7,'2023 NEI RAIL NAA CTY TPY TPD'!$C$35:$C$36)</f>
        <v>1.4942372986682583E-3</v>
      </c>
      <c r="Q8" s="70">
        <f>DSUM('2023 NEI RAIL CTY SCC TPY TPD '!$A$7:$AH$64,'2023 NEI RAIL CTY SCC TPY TPD '!AH$7,'2023 NEI RAIL NAA CTY TPY TPD'!$C$35:$C$36)</f>
        <v>0.14835286283941759</v>
      </c>
      <c r="R8" s="89">
        <f>DSUM('2023 NEI RAIL CTY SCC TPY TPD '!$A$7:$BJ$64,'2023 NEI RAIL CTY SCC TPY TPD '!AI$7,'2023 NEI RAIL NAA CTY TPY TPD'!$C$35:$C$36)</f>
        <v>154.80394437859951</v>
      </c>
      <c r="S8" s="73">
        <f>DSUM('2023 NEI RAIL CTY SCC TPY TPD '!$A$7:$BJ$64,'2023 NEI RAIL CTY SCC TPY TPD '!AJ$7,'2023 NEI RAIL NAA CTY TPY TPD'!$C$35:$C$36)</f>
        <v>0.4838932576701177</v>
      </c>
      <c r="T8" s="73">
        <f>DSUM('2023 NEI RAIL CTY SCC TPY TPD '!$A$7:$BJ$64,'2023 NEI RAIL CTY SCC TPY TPD '!AK$7,'2023 NEI RAIL NAA CTY TPY TPD'!$C$35:$C$36)</f>
        <v>977.16064779263354</v>
      </c>
      <c r="U8" s="73">
        <f>DSUM('2023 NEI RAIL CTY SCC TPY TPD '!$A$7:$BJ$64,'2023 NEI RAIL CTY SCC TPY TPD '!AL$7,'2023 NEI RAIL NAA CTY TPY TPD'!$C$35:$C$36)</f>
        <v>26.677485192459411</v>
      </c>
      <c r="V8" s="73">
        <f>DSUM('2023 NEI RAIL CTY SCC TPY TPD '!$A$7:$BJ$64,'2023 NEI RAIL CTY SCC TPY TPD '!AM$7,'2023 NEI RAIL NAA CTY TPY TPD'!$C$35:$C$36)</f>
        <v>25.877120677071598</v>
      </c>
      <c r="W8" s="73">
        <f>DSUM('2023 NEI RAIL CTY SCC TPY TPD '!$A$7:$BJ$64,'2023 NEI RAIL CTY SCC TPY TPD '!AN$7,'2023 NEI RAIL NAA CTY TPY TPD'!$C$35:$C$36)</f>
        <v>0.54539661401391426</v>
      </c>
      <c r="X8" s="90">
        <f>DSUM('2023 NEI RAIL CTY SCC TPY TPD '!$A$7:$BJ$64,'2023 NEI RAIL CTY SCC TPY TPD '!AO$7,'2023 NEI RAIL NAA CTY TPY TPD'!$C$35:$C$36)</f>
        <v>42.575637238966316</v>
      </c>
      <c r="Y8" s="85">
        <f>DSUM('2023 NEI RAIL CTY SCC TPY TPD '!$A$7:$BJ$64,'2023 NEI RAIL CTY SCC TPY TPD '!AP$7,'2023 NEI RAIL NAA CTY TPY TPD'!$C$35:$C$36)</f>
        <v>0.42412039555780684</v>
      </c>
      <c r="Z8" s="69">
        <f>DSUM('2023 NEI RAIL CTY SCC TPY TPD '!$A$7:$BJ$64,'2023 NEI RAIL CTY SCC TPY TPD '!AQ$7,'2023 NEI RAIL NAA CTY TPY TPD'!$C$35:$C$36)</f>
        <v>1.3257349525208704E-3</v>
      </c>
      <c r="AA8" s="69">
        <f>DSUM('2023 NEI RAIL CTY SCC TPY TPD '!$A$7:$BJ$64,'2023 NEI RAIL CTY SCC TPY TPD '!AR$7,'2023 NEI RAIL NAA CTY TPY TPD'!$C$35:$C$36)</f>
        <v>2.6771524597058454</v>
      </c>
      <c r="AB8" s="69">
        <f>DSUM('2023 NEI RAIL CTY SCC TPY TPD '!$A$7:$BJ$64,'2023 NEI RAIL CTY SCC TPY TPD '!AS$7,'2023 NEI RAIL NAA CTY TPY TPD'!$C$35:$C$36)</f>
        <v>7.3089000527286063E-2</v>
      </c>
      <c r="AC8" s="69">
        <f>DSUM('2023 NEI RAIL CTY SCC TPY TPD '!$A$7:$BJ$64,'2023 NEI RAIL CTY SCC TPY TPD '!AT$7,'2023 NEI RAIL NAA CTY TPY TPD'!$C$35:$C$36)</f>
        <v>7.0896221033072873E-2</v>
      </c>
      <c r="AD8" s="69">
        <f>DSUM('2023 NEI RAIL CTY SCC TPY TPD '!$A$7:$BJ$64,'2023 NEI RAIL CTY SCC TPY TPD '!AU$7,'2023 NEI RAIL NAA CTY TPY TPD'!$C$35:$C$36)</f>
        <v>1.4942372986682583E-3</v>
      </c>
      <c r="AE8" s="93">
        <f>DSUM('2023 NEI RAIL CTY SCC TPY TPD '!$A$7:$BJ$64,'2023 NEI RAIL CTY SCC TPY TPD '!AV$7,'2023 NEI RAIL NAA CTY TPY TPD'!$C$35:$C$36)</f>
        <v>0.11664558147662005</v>
      </c>
      <c r="AF8" s="87">
        <f>DSUM('2023 NEI RAIL CTY SCC TPY TPD '!$A$7:$BJ$64,'2023 NEI RAIL CTY SCC TPY TPD '!AW$7,'2023 NEI RAIL NAA CTY TPY TPD'!$C$35:$C$36)</f>
        <v>0</v>
      </c>
      <c r="AG8" s="69">
        <f>DSUM('2023 NEI RAIL CTY SCC TPY TPD '!$A$7:$BJ$64,'2023 NEI RAIL CTY SCC TPY TPD '!AX$7,'2023 NEI RAIL NAA CTY TPY TPD'!$C$35:$C$36)</f>
        <v>0</v>
      </c>
      <c r="AH8" s="69">
        <f>DSUM('2023 NEI RAIL CTY SCC TPY TPD '!$A$7:$BJ$64,'2023 NEI RAIL CTY SCC TPY TPD '!AY$7,'2023 NEI RAIL NAA CTY TPY TPD'!$C$35:$C$36)</f>
        <v>184.8612396424079</v>
      </c>
      <c r="AI8" s="69">
        <f>DSUM('2023 NEI RAIL CTY SCC TPY TPD '!$A$7:$BJ$64,'2023 NEI RAIL CTY SCC TPY TPD '!AZ$7,'2023 NEI RAIL NAA CTY TPY TPD'!$C$35:$C$36)</f>
        <v>7.2653503450139434</v>
      </c>
      <c r="AJ8" s="69">
        <f>DSUM('2023 NEI RAIL CTY SCC TPY TPD '!$A$7:$BJ$64,'2023 NEI RAIL CTY SCC TPY TPD '!BA$7,'2023 NEI RAIL NAA CTY TPY TPD'!$C$35:$C$36)</f>
        <v>7.04737895205621</v>
      </c>
      <c r="AK8" s="69">
        <f>DSUM('2023 NEI RAIL CTY SCC TPY TPD '!$A$7:$BJ$64,'2023 NEI RAIL CTY SCC TPY TPD '!BB$7,'2023 NEI RAIL NAA CTY TPY TPD'!$C$35:$C$36)</f>
        <v>0</v>
      </c>
      <c r="AL8" s="93">
        <f>DSUM('2023 NEI RAIL CTY SCC TPY TPD '!$A$7:$BJ$64,'2023 NEI RAIL CTY SCC TPY TPD '!BC$7,'2023 NEI RAIL NAA CTY TPY TPD'!$C$35:$C$36)</f>
        <v>11.573157697421108</v>
      </c>
      <c r="AM8" s="87">
        <f>DSUM('2023 NEI RAIL CTY SCC TPY TPD '!$A$7:$BJ$64,'2023 NEI RAIL CTY SCC TPY TPD '!BD$7,'2023 NEI RAIL NAA CTY TPY TPD'!$C$35:$C$36)</f>
        <v>0</v>
      </c>
      <c r="AN8" s="69">
        <f>DSUM('2023 NEI RAIL CTY SCC TPY TPD '!$A$7:$BJ$64,'2023 NEI RAIL CTY SCC TPY TPD '!BE$7,'2023 NEI RAIL NAA CTY TPY TPD'!$C$35:$C$36)</f>
        <v>0</v>
      </c>
      <c r="AO8" s="69">
        <f>DSUM('2023 NEI RAIL CTY SCC TPY TPD '!$A$7:$BJ$64,'2023 NEI RAIL CTY SCC TPY TPD '!BF$7,'2023 NEI RAIL NAA CTY TPY TPD'!$C$35:$C$36)</f>
        <v>0.50646914970522716</v>
      </c>
      <c r="AP8" s="69">
        <f>DSUM('2023 NEI RAIL CTY SCC TPY TPD '!$A$7:$BJ$64,'2023 NEI RAIL CTY SCC TPY TPD '!BG$7,'2023 NEI RAIL NAA CTY TPY TPD'!$C$35:$C$36)</f>
        <v>1.9905069438394363E-2</v>
      </c>
      <c r="AQ8" s="69">
        <f>DSUM('2023 NEI RAIL CTY SCC TPY TPD '!$A$7:$BJ$64,'2023 NEI RAIL CTY SCC TPY TPD '!BH$7,'2023 NEI RAIL NAA CTY TPY TPD'!$C$35:$C$36)</f>
        <v>1.9307887539880029E-2</v>
      </c>
      <c r="AR8" s="69">
        <f>DSUM('2023 NEI RAIL CTY SCC TPY TPD '!$A$7:$BJ$64,'2023 NEI RAIL CTY SCC TPY TPD '!BI$7,'2023 NEI RAIL NAA CTY TPY TPD'!$C$35:$C$36)</f>
        <v>0</v>
      </c>
      <c r="AS8" s="70">
        <f>DSUM('2023 NEI RAIL CTY SCC TPY TPD '!$A$7:$BJ$64,'2023 NEI RAIL CTY SCC TPY TPD '!BJ$7,'2023 NEI RAIL NAA CTY TPY TPD'!$C$35:$C$36)</f>
        <v>3.170728136279756E-2</v>
      </c>
      <c r="AT8" s="78"/>
    </row>
    <row r="9" spans="1:46" x14ac:dyDescent="0.25">
      <c r="A9" s="16" t="s">
        <v>47</v>
      </c>
      <c r="B9" s="17" t="s">
        <v>14</v>
      </c>
      <c r="C9" s="18" t="s">
        <v>48</v>
      </c>
      <c r="D9" s="87">
        <f t="dataTable" ref="D9:AS20" dt2D="0" dtr="0" r1="C36"/>
        <v>154.80394437859951</v>
      </c>
      <c r="E9" s="69">
        <v>0.4838932576701177</v>
      </c>
      <c r="F9" s="69">
        <v>1162.0218874350414</v>
      </c>
      <c r="G9" s="69">
        <v>33.942835537473357</v>
      </c>
      <c r="H9" s="69">
        <v>32.924499629127808</v>
      </c>
      <c r="I9" s="69">
        <v>0.54539661401391426</v>
      </c>
      <c r="J9" s="70">
        <v>54.148794936387425</v>
      </c>
      <c r="K9" s="87">
        <v>0.42412039555780684</v>
      </c>
      <c r="L9" s="69">
        <v>1.3257349525208704E-3</v>
      </c>
      <c r="M9" s="69">
        <v>3.1836216094110723</v>
      </c>
      <c r="N9" s="69">
        <v>9.2994069965680423E-2</v>
      </c>
      <c r="O9" s="69">
        <v>9.0204108572952912E-2</v>
      </c>
      <c r="P9" s="69">
        <v>1.4942372986682583E-3</v>
      </c>
      <c r="Q9" s="70">
        <v>0.14835286283941759</v>
      </c>
      <c r="R9" s="89">
        <v>154.80394437859951</v>
      </c>
      <c r="S9" s="73">
        <v>0.4838932576701177</v>
      </c>
      <c r="T9" s="73">
        <v>977.16064779263354</v>
      </c>
      <c r="U9" s="73">
        <v>26.677485192459411</v>
      </c>
      <c r="V9" s="73">
        <v>25.877120677071598</v>
      </c>
      <c r="W9" s="73">
        <v>0.54539661401391426</v>
      </c>
      <c r="X9" s="90">
        <v>42.575637238966316</v>
      </c>
      <c r="Y9" s="85">
        <v>0.42412039555780684</v>
      </c>
      <c r="Z9" s="69">
        <v>1.3257349525208704E-3</v>
      </c>
      <c r="AA9" s="69">
        <v>2.6771524597058454</v>
      </c>
      <c r="AB9" s="69">
        <v>7.3089000527286063E-2</v>
      </c>
      <c r="AC9" s="69">
        <v>7.0896221033072873E-2</v>
      </c>
      <c r="AD9" s="69">
        <v>1.4942372986682583E-3</v>
      </c>
      <c r="AE9" s="93">
        <v>0.11664558147662005</v>
      </c>
      <c r="AF9" s="87">
        <v>0</v>
      </c>
      <c r="AG9" s="69">
        <v>0</v>
      </c>
      <c r="AH9" s="69">
        <v>184.8612396424079</v>
      </c>
      <c r="AI9" s="69">
        <v>7.2653503450139434</v>
      </c>
      <c r="AJ9" s="69">
        <v>7.04737895205621</v>
      </c>
      <c r="AK9" s="69">
        <v>0</v>
      </c>
      <c r="AL9" s="93">
        <v>11.573157697421108</v>
      </c>
      <c r="AM9" s="87">
        <v>0</v>
      </c>
      <c r="AN9" s="69">
        <v>0</v>
      </c>
      <c r="AO9" s="69">
        <v>0.50646914970522716</v>
      </c>
      <c r="AP9" s="69">
        <v>1.9905069438394363E-2</v>
      </c>
      <c r="AQ9" s="69">
        <v>1.9307887539880029E-2</v>
      </c>
      <c r="AR9" s="69">
        <v>0</v>
      </c>
      <c r="AS9" s="70">
        <v>3.170728136279756E-2</v>
      </c>
      <c r="AT9" s="78"/>
    </row>
    <row r="10" spans="1:46" x14ac:dyDescent="0.25">
      <c r="A10" s="16" t="s">
        <v>47</v>
      </c>
      <c r="B10" s="17" t="s">
        <v>22</v>
      </c>
      <c r="C10" s="18" t="s">
        <v>49</v>
      </c>
      <c r="D10" s="87">
        <v>70.953303623773365</v>
      </c>
      <c r="E10" s="69">
        <v>0.21730192171916829</v>
      </c>
      <c r="F10" s="69">
        <v>482.40223260118591</v>
      </c>
      <c r="G10" s="69">
        <v>13.43264840219461</v>
      </c>
      <c r="H10" s="69">
        <v>13.029647688337306</v>
      </c>
      <c r="I10" s="69">
        <v>0.24491213839711806</v>
      </c>
      <c r="J10" s="70">
        <v>26.631538110621804</v>
      </c>
      <c r="K10" s="87">
        <v>0.19439261266787222</v>
      </c>
      <c r="L10" s="69">
        <v>5.9534773073744742E-4</v>
      </c>
      <c r="M10" s="69">
        <v>1.3216499523320162</v>
      </c>
      <c r="N10" s="69">
        <v>3.68017764443688E-2</v>
      </c>
      <c r="O10" s="69">
        <v>3.5697664899554268E-2</v>
      </c>
      <c r="P10" s="69">
        <v>6.7099215999210423E-4</v>
      </c>
      <c r="Q10" s="70">
        <v>7.2963118111292607E-2</v>
      </c>
      <c r="R10" s="89">
        <v>70.953303623773365</v>
      </c>
      <c r="S10" s="73">
        <v>0.21730192171916829</v>
      </c>
      <c r="T10" s="73">
        <v>405.65886340203599</v>
      </c>
      <c r="U10" s="73">
        <v>10.557434968844536</v>
      </c>
      <c r="V10" s="73">
        <v>10.240695209003039</v>
      </c>
      <c r="W10" s="73">
        <v>0.24491213839711806</v>
      </c>
      <c r="X10" s="90">
        <v>20.939611066978735</v>
      </c>
      <c r="Y10" s="85">
        <v>0.19439261266787222</v>
      </c>
      <c r="Z10" s="69">
        <v>5.9534773073744742E-4</v>
      </c>
      <c r="AA10" s="69">
        <v>1.1113941463069479</v>
      </c>
      <c r="AB10" s="69">
        <v>2.8924479366697363E-2</v>
      </c>
      <c r="AC10" s="69">
        <v>2.8056699202748052E-2</v>
      </c>
      <c r="AD10" s="69">
        <v>6.7099215999210423E-4</v>
      </c>
      <c r="AE10" s="93">
        <v>5.7368797443777361E-2</v>
      </c>
      <c r="AF10" s="87">
        <v>0</v>
      </c>
      <c r="AG10" s="69">
        <v>0</v>
      </c>
      <c r="AH10" s="69">
        <v>76.743369199149896</v>
      </c>
      <c r="AI10" s="69">
        <v>2.8752134333500727</v>
      </c>
      <c r="AJ10" s="69">
        <v>2.7889524793342675</v>
      </c>
      <c r="AK10" s="69">
        <v>0</v>
      </c>
      <c r="AL10" s="93">
        <v>5.6919270436430667</v>
      </c>
      <c r="AM10" s="87">
        <v>0</v>
      </c>
      <c r="AN10" s="69">
        <v>0</v>
      </c>
      <c r="AO10" s="69">
        <v>0.21025580602506827</v>
      </c>
      <c r="AP10" s="69">
        <v>7.8772970776714319E-3</v>
      </c>
      <c r="AQ10" s="69">
        <v>7.640965696806213E-3</v>
      </c>
      <c r="AR10" s="69">
        <v>0</v>
      </c>
      <c r="AS10" s="70">
        <v>1.5594320667515257E-2</v>
      </c>
      <c r="AT10" s="78"/>
    </row>
    <row r="11" spans="1:46" x14ac:dyDescent="0.25">
      <c r="A11" s="16" t="s">
        <v>47</v>
      </c>
      <c r="B11" s="17" t="s">
        <v>23</v>
      </c>
      <c r="C11" s="18" t="s">
        <v>50</v>
      </c>
      <c r="D11" s="87">
        <v>102.58394995841567</v>
      </c>
      <c r="E11" s="69">
        <v>0.31763777309804669</v>
      </c>
      <c r="F11" s="69">
        <v>713.93296283103973</v>
      </c>
      <c r="G11" s="69">
        <v>20.408706113551904</v>
      </c>
      <c r="H11" s="69">
        <v>19.796387902099802</v>
      </c>
      <c r="I11" s="69">
        <v>0.3580039189450771</v>
      </c>
      <c r="J11" s="70">
        <v>36.067851765716931</v>
      </c>
      <c r="K11" s="87">
        <v>0.2810519176942895</v>
      </c>
      <c r="L11" s="69">
        <v>8.7024047424122386E-4</v>
      </c>
      <c r="M11" s="69">
        <v>1.9559807200850403</v>
      </c>
      <c r="N11" s="69">
        <v>5.5914263324799741E-2</v>
      </c>
      <c r="O11" s="69">
        <v>5.4236679183835068E-2</v>
      </c>
      <c r="P11" s="69">
        <v>9.8083265464404693E-4</v>
      </c>
      <c r="Q11" s="70">
        <v>9.8816032234840923E-2</v>
      </c>
      <c r="R11" s="89">
        <v>102.58394995841567</v>
      </c>
      <c r="S11" s="73">
        <v>0.31763777309804669</v>
      </c>
      <c r="T11" s="73">
        <v>600.35633061988369</v>
      </c>
      <c r="U11" s="73">
        <v>16.040290874946297</v>
      </c>
      <c r="V11" s="73">
        <v>15.559037327314647</v>
      </c>
      <c r="W11" s="73">
        <v>0.3580039189450771</v>
      </c>
      <c r="X11" s="90">
        <v>28.359112600196752</v>
      </c>
      <c r="Y11" s="85">
        <v>0.2810519176942895</v>
      </c>
      <c r="Z11" s="69">
        <v>8.7024047424122386E-4</v>
      </c>
      <c r="AA11" s="69">
        <v>1.64481186471201</v>
      </c>
      <c r="AB11" s="69">
        <v>4.3946002397113146E-2</v>
      </c>
      <c r="AC11" s="69">
        <v>4.2627499526889448E-2</v>
      </c>
      <c r="AD11" s="69">
        <v>9.8083265464404693E-4</v>
      </c>
      <c r="AE11" s="93">
        <v>7.7696198904648628E-2</v>
      </c>
      <c r="AF11" s="87">
        <v>0</v>
      </c>
      <c r="AG11" s="69">
        <v>0</v>
      </c>
      <c r="AH11" s="69">
        <v>113.57663221115607</v>
      </c>
      <c r="AI11" s="69">
        <v>4.368415238605607</v>
      </c>
      <c r="AJ11" s="69">
        <v>4.2373505747851539</v>
      </c>
      <c r="AK11" s="69">
        <v>0</v>
      </c>
      <c r="AL11" s="93">
        <v>7.7087391655201802</v>
      </c>
      <c r="AM11" s="87">
        <v>0</v>
      </c>
      <c r="AN11" s="69">
        <v>0</v>
      </c>
      <c r="AO11" s="69">
        <v>0.3111688553730303</v>
      </c>
      <c r="AP11" s="69">
        <v>1.1968260927686594E-2</v>
      </c>
      <c r="AQ11" s="69">
        <v>1.1609179656945625E-2</v>
      </c>
      <c r="AR11" s="69">
        <v>0</v>
      </c>
      <c r="AS11" s="70">
        <v>2.1119833330192281E-2</v>
      </c>
      <c r="AT11" s="78"/>
    </row>
    <row r="12" spans="1:46" x14ac:dyDescent="0.25">
      <c r="A12" s="16" t="s">
        <v>47</v>
      </c>
      <c r="B12" s="17" t="s">
        <v>16</v>
      </c>
      <c r="C12" s="18" t="s">
        <v>51</v>
      </c>
      <c r="D12" s="87">
        <v>54.493286644741758</v>
      </c>
      <c r="E12" s="69">
        <v>0.17049620637654411</v>
      </c>
      <c r="F12" s="69">
        <v>365.81909485217966</v>
      </c>
      <c r="G12" s="69">
        <v>10.706510650144201</v>
      </c>
      <c r="H12" s="69">
        <v>10.385265567706</v>
      </c>
      <c r="I12" s="69">
        <v>0.19216688590817782</v>
      </c>
      <c r="J12" s="70">
        <v>16.903854743366594</v>
      </c>
      <c r="K12" s="87">
        <v>0.1492966757390185</v>
      </c>
      <c r="L12" s="69">
        <v>4.6711289418231272E-4</v>
      </c>
      <c r="M12" s="69">
        <v>1.0022440954854237</v>
      </c>
      <c r="N12" s="69">
        <v>2.9332905890806033E-2</v>
      </c>
      <c r="O12" s="69">
        <v>2.8452782377276709E-2</v>
      </c>
      <c r="P12" s="69">
        <v>5.2648461892651466E-4</v>
      </c>
      <c r="Q12" s="70">
        <v>4.6311930803744086E-2</v>
      </c>
      <c r="R12" s="89">
        <v>54.493286644741758</v>
      </c>
      <c r="S12" s="73">
        <v>0.17049620637654411</v>
      </c>
      <c r="T12" s="73">
        <v>307.62245321360473</v>
      </c>
      <c r="U12" s="73">
        <v>8.4148178786300711</v>
      </c>
      <c r="V12" s="73">
        <v>8.1623342309267386</v>
      </c>
      <c r="W12" s="73">
        <v>0.19216688590817782</v>
      </c>
      <c r="X12" s="90">
        <v>13.291013924487732</v>
      </c>
      <c r="Y12" s="85">
        <v>0.1492966757390185</v>
      </c>
      <c r="Z12" s="69">
        <v>4.6711289418231272E-4</v>
      </c>
      <c r="AA12" s="69">
        <v>0.84280124168110881</v>
      </c>
      <c r="AB12" s="69">
        <v>2.3054295557890604E-2</v>
      </c>
      <c r="AC12" s="69">
        <v>2.2362559536785585E-2</v>
      </c>
      <c r="AD12" s="69">
        <v>5.2648461892651466E-4</v>
      </c>
      <c r="AE12" s="93">
        <v>3.6413736779418435E-2</v>
      </c>
      <c r="AF12" s="87">
        <v>0</v>
      </c>
      <c r="AG12" s="69">
        <v>0</v>
      </c>
      <c r="AH12" s="69">
        <v>58.196641638574889</v>
      </c>
      <c r="AI12" s="69">
        <v>2.2916927715141306</v>
      </c>
      <c r="AJ12" s="69">
        <v>2.2229313367792605</v>
      </c>
      <c r="AK12" s="69">
        <v>0</v>
      </c>
      <c r="AL12" s="93">
        <v>3.612840818878861</v>
      </c>
      <c r="AM12" s="87">
        <v>0</v>
      </c>
      <c r="AN12" s="69">
        <v>0</v>
      </c>
      <c r="AO12" s="69">
        <v>0.1594428538043148</v>
      </c>
      <c r="AP12" s="69">
        <v>6.2786103329154248E-3</v>
      </c>
      <c r="AQ12" s="69">
        <v>6.0902228404911248E-3</v>
      </c>
      <c r="AR12" s="69">
        <v>0</v>
      </c>
      <c r="AS12" s="70">
        <v>9.8981940243256482E-3</v>
      </c>
      <c r="AT12" s="78"/>
    </row>
    <row r="13" spans="1:46" x14ac:dyDescent="0.25">
      <c r="A13" s="16" t="s">
        <v>47</v>
      </c>
      <c r="B13" s="17" t="s">
        <v>52</v>
      </c>
      <c r="C13" s="18" t="s">
        <v>53</v>
      </c>
      <c r="D13" s="87">
        <v>66.823110949645837</v>
      </c>
      <c r="E13" s="69">
        <v>0.20776356898628612</v>
      </c>
      <c r="F13" s="69">
        <v>461.42292006069619</v>
      </c>
      <c r="G13" s="69">
        <v>13.319382182717536</v>
      </c>
      <c r="H13" s="69">
        <v>12.919761281491143</v>
      </c>
      <c r="I13" s="69">
        <v>0.23416861630376767</v>
      </c>
      <c r="J13" s="70">
        <v>22.546087299296083</v>
      </c>
      <c r="K13" s="87">
        <v>0.18307701630039955</v>
      </c>
      <c r="L13" s="69">
        <v>5.6921525749667435E-4</v>
      </c>
      <c r="M13" s="69">
        <v>1.2641723837279346</v>
      </c>
      <c r="N13" s="69">
        <v>3.6491458034842564E-2</v>
      </c>
      <c r="O13" s="69">
        <v>3.5396606250660663E-2</v>
      </c>
      <c r="P13" s="69">
        <v>6.4155785288703472E-4</v>
      </c>
      <c r="Q13" s="70">
        <v>6.177010218985228E-2</v>
      </c>
      <c r="R13" s="89">
        <v>66.823110949645837</v>
      </c>
      <c r="S13" s="73">
        <v>0.20776356898628612</v>
      </c>
      <c r="T13" s="73">
        <v>388.01706262876525</v>
      </c>
      <c r="U13" s="73">
        <v>10.468413004560807</v>
      </c>
      <c r="V13" s="73">
        <v>10.154329619768319</v>
      </c>
      <c r="W13" s="73">
        <v>0.23416861630376767</v>
      </c>
      <c r="X13" s="90">
        <v>17.727338810412633</v>
      </c>
      <c r="Y13" s="85">
        <v>0.18307701630039955</v>
      </c>
      <c r="Z13" s="69">
        <v>5.6921525749667435E-4</v>
      </c>
      <c r="AA13" s="69">
        <v>1.0630604455582608</v>
      </c>
      <c r="AB13" s="69">
        <v>2.8680583574139197E-2</v>
      </c>
      <c r="AC13" s="69">
        <v>2.7820081150050188E-2</v>
      </c>
      <c r="AD13" s="69">
        <v>6.4155785288703472E-4</v>
      </c>
      <c r="AE13" s="93">
        <v>4.8568051535377077E-2</v>
      </c>
      <c r="AF13" s="87">
        <v>0</v>
      </c>
      <c r="AG13" s="69">
        <v>0</v>
      </c>
      <c r="AH13" s="69">
        <v>73.40585743193094</v>
      </c>
      <c r="AI13" s="69">
        <v>2.850969178156729</v>
      </c>
      <c r="AJ13" s="69">
        <v>2.7654316617228241</v>
      </c>
      <c r="AK13" s="69">
        <v>0</v>
      </c>
      <c r="AL13" s="93">
        <v>4.8187484888834522</v>
      </c>
      <c r="AM13" s="87">
        <v>0</v>
      </c>
      <c r="AN13" s="69">
        <v>0</v>
      </c>
      <c r="AO13" s="69">
        <v>0.20111193816967382</v>
      </c>
      <c r="AP13" s="69">
        <v>7.8108744607033685E-3</v>
      </c>
      <c r="AQ13" s="69">
        <v>7.5765251006104754E-3</v>
      </c>
      <c r="AR13" s="69">
        <v>0</v>
      </c>
      <c r="AS13" s="70">
        <v>1.3202050654475212E-2</v>
      </c>
      <c r="AT13" s="78"/>
    </row>
    <row r="14" spans="1:46" x14ac:dyDescent="0.25">
      <c r="A14" s="16" t="s">
        <v>47</v>
      </c>
      <c r="B14" s="17" t="s">
        <v>21</v>
      </c>
      <c r="C14" s="18" t="s">
        <v>54</v>
      </c>
      <c r="D14" s="87">
        <v>76.041517069270157</v>
      </c>
      <c r="E14" s="69">
        <v>0.23791531165976063</v>
      </c>
      <c r="F14" s="69">
        <v>612.56408905391095</v>
      </c>
      <c r="G14" s="69">
        <v>17.928113257227213</v>
      </c>
      <c r="H14" s="69">
        <v>17.390267520121458</v>
      </c>
      <c r="I14" s="69">
        <v>0.26815528364457641</v>
      </c>
      <c r="J14" s="70">
        <v>28.337243191902349</v>
      </c>
      <c r="K14" s="87">
        <v>0.20833292347745247</v>
      </c>
      <c r="L14" s="69">
        <v>6.5182277167057708E-4</v>
      </c>
      <c r="M14" s="69">
        <v>1.6782577782298929</v>
      </c>
      <c r="N14" s="69">
        <v>4.9118118512951267E-2</v>
      </c>
      <c r="O14" s="69">
        <v>4.764456854827797E-2</v>
      </c>
      <c r="P14" s="69">
        <v>7.3467200998514088E-4</v>
      </c>
      <c r="Q14" s="70">
        <v>7.7636282717540694E-2</v>
      </c>
      <c r="R14" s="89">
        <v>76.041517069270157</v>
      </c>
      <c r="S14" s="73">
        <v>0.23791531165976063</v>
      </c>
      <c r="T14" s="73">
        <v>515.11381028774736</v>
      </c>
      <c r="U14" s="73">
        <v>14.090660617330864</v>
      </c>
      <c r="V14" s="73">
        <v>13.667938960160372</v>
      </c>
      <c r="W14" s="73">
        <v>0.26815528364457641</v>
      </c>
      <c r="X14" s="90">
        <v>22.280757824955085</v>
      </c>
      <c r="Y14" s="85">
        <v>0.20833292347745247</v>
      </c>
      <c r="Z14" s="69">
        <v>6.5182277167057708E-4</v>
      </c>
      <c r="AA14" s="69">
        <v>1.411270713117116</v>
      </c>
      <c r="AB14" s="69">
        <v>3.8604549636522913E-2</v>
      </c>
      <c r="AC14" s="69">
        <v>3.744640811002841E-2</v>
      </c>
      <c r="AD14" s="69">
        <v>7.3467200998514088E-4</v>
      </c>
      <c r="AE14" s="93">
        <v>6.1043172123164617E-2</v>
      </c>
      <c r="AF14" s="87">
        <v>0</v>
      </c>
      <c r="AG14" s="69">
        <v>0</v>
      </c>
      <c r="AH14" s="69">
        <v>97.450278766163507</v>
      </c>
      <c r="AI14" s="69">
        <v>3.8374526398963509</v>
      </c>
      <c r="AJ14" s="69">
        <v>3.7223285599610874</v>
      </c>
      <c r="AK14" s="69">
        <v>0</v>
      </c>
      <c r="AL14" s="93">
        <v>6.0564853669472658</v>
      </c>
      <c r="AM14" s="87">
        <v>0</v>
      </c>
      <c r="AN14" s="69">
        <v>0</v>
      </c>
      <c r="AO14" s="69">
        <v>0.2669870651127767</v>
      </c>
      <c r="AP14" s="69">
        <v>1.051356887642836E-2</v>
      </c>
      <c r="AQ14" s="69">
        <v>1.0198160438249558E-2</v>
      </c>
      <c r="AR14" s="69">
        <v>0</v>
      </c>
      <c r="AS14" s="70">
        <v>1.659311059437607E-2</v>
      </c>
      <c r="AT14" s="78"/>
    </row>
    <row r="15" spans="1:46" x14ac:dyDescent="0.25">
      <c r="A15" s="16" t="s">
        <v>47</v>
      </c>
      <c r="B15" s="17" t="s">
        <v>5</v>
      </c>
      <c r="C15" s="18" t="s">
        <v>55</v>
      </c>
      <c r="D15" s="87">
        <v>42.283071274317926</v>
      </c>
      <c r="E15" s="69">
        <v>0.13219320045666805</v>
      </c>
      <c r="F15" s="69">
        <v>339.50010311471129</v>
      </c>
      <c r="G15" s="69">
        <v>9.9214094001409574</v>
      </c>
      <c r="H15" s="69">
        <v>9.623766869305431</v>
      </c>
      <c r="I15" s="69">
        <v>0.14899519675781342</v>
      </c>
      <c r="J15" s="70">
        <v>15.797298439906797</v>
      </c>
      <c r="K15" s="87">
        <v>0.11584403088854227</v>
      </c>
      <c r="L15" s="69">
        <v>3.6217315193607687E-4</v>
      </c>
      <c r="M15" s="69">
        <v>0.9301372688074282</v>
      </c>
      <c r="N15" s="69">
        <v>2.718194356203002E-2</v>
      </c>
      <c r="O15" s="69">
        <v>2.6366484573439535E-2</v>
      </c>
      <c r="P15" s="69">
        <v>4.0820601851455728E-4</v>
      </c>
      <c r="Q15" s="70">
        <v>4.3280269698374785E-2</v>
      </c>
      <c r="R15" s="89">
        <v>42.283071274317926</v>
      </c>
      <c r="S15" s="73">
        <v>0.13219320045666805</v>
      </c>
      <c r="T15" s="73">
        <v>285.49044064695579</v>
      </c>
      <c r="U15" s="73">
        <v>7.7977649235692041</v>
      </c>
      <c r="V15" s="73">
        <v>7.563831780292336</v>
      </c>
      <c r="W15" s="73">
        <v>0.14899519675781342</v>
      </c>
      <c r="X15" s="90">
        <v>12.420960586902988</v>
      </c>
      <c r="Y15" s="85">
        <v>0.11584403088854227</v>
      </c>
      <c r="Z15" s="69">
        <v>3.6217315193607687E-4</v>
      </c>
      <c r="AA15" s="69">
        <v>0.78216559081357739</v>
      </c>
      <c r="AB15" s="69">
        <v>2.1363739516627959E-2</v>
      </c>
      <c r="AC15" s="69">
        <v>2.0722826795321468E-2</v>
      </c>
      <c r="AD15" s="69">
        <v>4.0820601851455728E-4</v>
      </c>
      <c r="AE15" s="93">
        <v>3.4030029005213666E-2</v>
      </c>
      <c r="AF15" s="87">
        <v>0</v>
      </c>
      <c r="AG15" s="69">
        <v>0</v>
      </c>
      <c r="AH15" s="69">
        <v>54.009662467755525</v>
      </c>
      <c r="AI15" s="69">
        <v>2.1236444765717533</v>
      </c>
      <c r="AJ15" s="69">
        <v>2.0599350890130941</v>
      </c>
      <c r="AK15" s="69">
        <v>0</v>
      </c>
      <c r="AL15" s="93">
        <v>3.3763378530038088</v>
      </c>
      <c r="AM15" s="87">
        <v>0</v>
      </c>
      <c r="AN15" s="69">
        <v>0</v>
      </c>
      <c r="AO15" s="69">
        <v>0.1479716779938508</v>
      </c>
      <c r="AP15" s="69">
        <v>5.8182040454020627E-3</v>
      </c>
      <c r="AQ15" s="69">
        <v>5.6436577781180655E-3</v>
      </c>
      <c r="AR15" s="69">
        <v>0</v>
      </c>
      <c r="AS15" s="70">
        <v>9.2502406931611204E-3</v>
      </c>
      <c r="AT15" s="78"/>
    </row>
    <row r="16" spans="1:46" x14ac:dyDescent="0.25">
      <c r="A16" s="16" t="s">
        <v>47</v>
      </c>
      <c r="B16" s="17" t="s">
        <v>18</v>
      </c>
      <c r="C16" s="18" t="s">
        <v>56</v>
      </c>
      <c r="D16" s="87">
        <v>41.536623958868233</v>
      </c>
      <c r="E16" s="69">
        <v>0.12995789205559563</v>
      </c>
      <c r="F16" s="69">
        <v>334.72396743841972</v>
      </c>
      <c r="G16" s="69">
        <v>9.7963032127666061</v>
      </c>
      <c r="H16" s="69">
        <v>9.5024141662447725</v>
      </c>
      <c r="I16" s="69">
        <v>0.14647615490947119</v>
      </c>
      <c r="J16" s="70">
        <v>15.484107904540497</v>
      </c>
      <c r="K16" s="87">
        <v>0.11379896975032393</v>
      </c>
      <c r="L16" s="69">
        <v>3.5604901933039893E-4</v>
      </c>
      <c r="M16" s="69">
        <v>0.91705196558471147</v>
      </c>
      <c r="N16" s="69">
        <v>2.6839186884292071E-2</v>
      </c>
      <c r="O16" s="69">
        <v>2.6034011414369243E-2</v>
      </c>
      <c r="P16" s="69">
        <v>4.0130453399855117E-4</v>
      </c>
      <c r="Q16" s="70">
        <v>4.2422213437097255E-2</v>
      </c>
      <c r="R16" s="89">
        <v>41.536623958868233</v>
      </c>
      <c r="S16" s="73">
        <v>0.12995789205559563</v>
      </c>
      <c r="T16" s="73">
        <v>281.47412057428284</v>
      </c>
      <c r="U16" s="73">
        <v>7.6994372968899416</v>
      </c>
      <c r="V16" s="73">
        <v>7.4684542171717929</v>
      </c>
      <c r="W16" s="73">
        <v>0.14647615490947119</v>
      </c>
      <c r="X16" s="90">
        <v>12.174707893078535</v>
      </c>
      <c r="Y16" s="85">
        <v>0.11379896975032393</v>
      </c>
      <c r="Z16" s="69">
        <v>3.5604901933039893E-4</v>
      </c>
      <c r="AA16" s="69">
        <v>0.77116197417611732</v>
      </c>
      <c r="AB16" s="69">
        <v>2.1094348758602582E-2</v>
      </c>
      <c r="AC16" s="69">
        <v>2.0461518403210394E-2</v>
      </c>
      <c r="AD16" s="69">
        <v>4.0130453399855117E-4</v>
      </c>
      <c r="AE16" s="93">
        <v>3.3355364090626123E-2</v>
      </c>
      <c r="AF16" s="87">
        <v>0</v>
      </c>
      <c r="AG16" s="69">
        <v>0</v>
      </c>
      <c r="AH16" s="69">
        <v>53.249846864136863</v>
      </c>
      <c r="AI16" s="69">
        <v>2.0968659158766645</v>
      </c>
      <c r="AJ16" s="69">
        <v>2.0339599490729805</v>
      </c>
      <c r="AK16" s="69">
        <v>0</v>
      </c>
      <c r="AL16" s="93">
        <v>3.3094000114619613</v>
      </c>
      <c r="AM16" s="87">
        <v>0</v>
      </c>
      <c r="AN16" s="69">
        <v>0</v>
      </c>
      <c r="AO16" s="69">
        <v>0.1458899914085941</v>
      </c>
      <c r="AP16" s="69">
        <v>5.7448381256894904E-3</v>
      </c>
      <c r="AQ16" s="69">
        <v>5.5724930111588503E-3</v>
      </c>
      <c r="AR16" s="69">
        <v>0</v>
      </c>
      <c r="AS16" s="70">
        <v>9.0668493464711314E-3</v>
      </c>
      <c r="AT16" s="78"/>
    </row>
    <row r="17" spans="1:46" x14ac:dyDescent="0.25">
      <c r="A17" s="16" t="s">
        <v>47</v>
      </c>
      <c r="B17" s="17" t="s">
        <v>20</v>
      </c>
      <c r="C17" s="18" t="s">
        <v>57</v>
      </c>
      <c r="D17" s="87">
        <v>64.02784808159565</v>
      </c>
      <c r="E17" s="69">
        <v>0.1993340830684287</v>
      </c>
      <c r="F17" s="69">
        <v>425.87235212316648</v>
      </c>
      <c r="G17" s="69">
        <v>12.318815363826706</v>
      </c>
      <c r="H17" s="69">
        <v>11.949197510629187</v>
      </c>
      <c r="I17" s="69">
        <v>0.22466813021731452</v>
      </c>
      <c r="J17" s="70">
        <v>20.595093288757965</v>
      </c>
      <c r="K17" s="87">
        <v>0.17541876186738534</v>
      </c>
      <c r="L17" s="69">
        <v>5.4612077552994168E-4</v>
      </c>
      <c r="M17" s="69">
        <v>1.16677356746073</v>
      </c>
      <c r="N17" s="69">
        <v>3.3750179078977281E-2</v>
      </c>
      <c r="O17" s="69">
        <v>3.2737527426381335E-2</v>
      </c>
      <c r="P17" s="69">
        <v>6.1552912388305352E-4</v>
      </c>
      <c r="Q17" s="70">
        <v>5.6424913119884845E-2</v>
      </c>
      <c r="R17" s="89">
        <v>64.02784808159565</v>
      </c>
      <c r="S17" s="73">
        <v>0.1993340830684287</v>
      </c>
      <c r="T17" s="73">
        <v>358.12208700837311</v>
      </c>
      <c r="U17" s="73">
        <v>9.6820141645005151</v>
      </c>
      <c r="V17" s="73">
        <v>9.3915117757222006</v>
      </c>
      <c r="W17" s="73">
        <v>0.22466813021731452</v>
      </c>
      <c r="X17" s="90">
        <v>16.193328435008169</v>
      </c>
      <c r="Y17" s="85">
        <v>0.17541876186738534</v>
      </c>
      <c r="Z17" s="69">
        <v>5.4612077552994168E-4</v>
      </c>
      <c r="AA17" s="69">
        <v>0.98115640276266614</v>
      </c>
      <c r="AB17" s="69">
        <v>2.6526066204111E-2</v>
      </c>
      <c r="AC17" s="69">
        <v>2.5730169248553973E-2</v>
      </c>
      <c r="AD17" s="69">
        <v>6.1552912388305352E-4</v>
      </c>
      <c r="AE17" s="93">
        <v>4.4365283383584031E-2</v>
      </c>
      <c r="AF17" s="87">
        <v>0</v>
      </c>
      <c r="AG17" s="69">
        <v>0</v>
      </c>
      <c r="AH17" s="69">
        <v>67.750265114793336</v>
      </c>
      <c r="AI17" s="69">
        <v>2.6368011993261922</v>
      </c>
      <c r="AJ17" s="69">
        <v>2.557685734906987</v>
      </c>
      <c r="AK17" s="69">
        <v>0</v>
      </c>
      <c r="AL17" s="93">
        <v>4.4017648537497962</v>
      </c>
      <c r="AM17" s="87">
        <v>0</v>
      </c>
      <c r="AN17" s="69">
        <v>0</v>
      </c>
      <c r="AO17" s="69">
        <v>0.18561716469806391</v>
      </c>
      <c r="AP17" s="69">
        <v>7.2241128748662805E-3</v>
      </c>
      <c r="AQ17" s="69">
        <v>7.0073581778273605E-3</v>
      </c>
      <c r="AR17" s="69">
        <v>0</v>
      </c>
      <c r="AS17" s="70">
        <v>1.2059629736300813E-2</v>
      </c>
      <c r="AT17" s="78"/>
    </row>
    <row r="18" spans="1:46" x14ac:dyDescent="0.25">
      <c r="A18" s="16" t="s">
        <v>47</v>
      </c>
      <c r="B18" s="17" t="s">
        <v>10</v>
      </c>
      <c r="C18" s="18" t="s">
        <v>58</v>
      </c>
      <c r="D18" s="87">
        <v>3.1551705720969476</v>
      </c>
      <c r="E18" s="69">
        <v>9.8717529148237872E-3</v>
      </c>
      <c r="F18" s="69">
        <v>25.42601966701783</v>
      </c>
      <c r="G18" s="69">
        <v>0.74413843315011319</v>
      </c>
      <c r="H18" s="69">
        <v>0.72181430652095846</v>
      </c>
      <c r="I18" s="69">
        <v>1.1126489623739039E-2</v>
      </c>
      <c r="J18" s="70">
        <v>1.1761904292017906</v>
      </c>
      <c r="K18" s="87">
        <v>8.644302937251911E-3</v>
      </c>
      <c r="L18" s="69">
        <v>2.7045898396777499E-5</v>
      </c>
      <c r="M18" s="69">
        <v>6.9660327854843371E-2</v>
      </c>
      <c r="N18" s="69">
        <v>2.0387354332879813E-3</v>
      </c>
      <c r="O18" s="69">
        <v>1.9775734425231738E-3</v>
      </c>
      <c r="P18" s="69">
        <v>3.0483533215723395E-5</v>
      </c>
      <c r="Q18" s="70">
        <v>3.2224395320597002E-3</v>
      </c>
      <c r="R18" s="89">
        <v>3.1551705720969476</v>
      </c>
      <c r="S18" s="73">
        <v>9.8717529148237872E-3</v>
      </c>
      <c r="T18" s="73">
        <v>21.381099717022558</v>
      </c>
      <c r="U18" s="73">
        <v>0.58485809205849926</v>
      </c>
      <c r="V18" s="73">
        <v>0.56731237001867829</v>
      </c>
      <c r="W18" s="73">
        <v>1.1126489623739039E-2</v>
      </c>
      <c r="X18" s="90">
        <v>0.92480464424866216</v>
      </c>
      <c r="Y18" s="85">
        <v>8.644302937251911E-3</v>
      </c>
      <c r="Z18" s="69">
        <v>2.7045898396777499E-5</v>
      </c>
      <c r="AA18" s="69">
        <v>5.8578355389102894E-2</v>
      </c>
      <c r="AB18" s="69">
        <v>1.6023509371465732E-3</v>
      </c>
      <c r="AC18" s="69">
        <v>1.5542804658045981E-3</v>
      </c>
      <c r="AD18" s="69">
        <v>3.0483533215723395E-5</v>
      </c>
      <c r="AE18" s="93">
        <v>2.5337113541059235E-3</v>
      </c>
      <c r="AF18" s="87">
        <v>0</v>
      </c>
      <c r="AG18" s="69">
        <v>0</v>
      </c>
      <c r="AH18" s="69">
        <v>4.0449199499952719</v>
      </c>
      <c r="AI18" s="69">
        <v>0.15928034109161393</v>
      </c>
      <c r="AJ18" s="69">
        <v>0.15450193650228017</v>
      </c>
      <c r="AK18" s="69">
        <v>0</v>
      </c>
      <c r="AL18" s="93">
        <v>0.25138578495312847</v>
      </c>
      <c r="AM18" s="87">
        <v>0</v>
      </c>
      <c r="AN18" s="69">
        <v>0</v>
      </c>
      <c r="AO18" s="69">
        <v>1.1081972465740476E-2</v>
      </c>
      <c r="AP18" s="69">
        <v>4.3638449614140807E-4</v>
      </c>
      <c r="AQ18" s="69">
        <v>4.2329297671857562E-4</v>
      </c>
      <c r="AR18" s="69">
        <v>0</v>
      </c>
      <c r="AS18" s="70">
        <v>6.8872817795377671E-4</v>
      </c>
      <c r="AT18" s="78"/>
    </row>
    <row r="19" spans="1:46" x14ac:dyDescent="0.25">
      <c r="A19" s="16" t="s">
        <v>47</v>
      </c>
      <c r="B19" s="17" t="s">
        <v>11</v>
      </c>
      <c r="C19" s="18" t="s">
        <v>59</v>
      </c>
      <c r="D19" s="87">
        <v>81.527956872416752</v>
      </c>
      <c r="E19" s="69">
        <v>0.25331497262315733</v>
      </c>
      <c r="F19" s="69">
        <v>578.5655177235526</v>
      </c>
      <c r="G19" s="69">
        <v>16.678226953906886</v>
      </c>
      <c r="H19" s="69">
        <v>16.17784061965795</v>
      </c>
      <c r="I19" s="69">
        <v>0.28550873900807811</v>
      </c>
      <c r="J19" s="70">
        <v>28.382222433510158</v>
      </c>
      <c r="K19" s="87">
        <v>0.22336426540388149</v>
      </c>
      <c r="L19" s="69">
        <v>6.9401362362508869E-4</v>
      </c>
      <c r="M19" s="69">
        <v>1.585111007461788</v>
      </c>
      <c r="N19" s="69">
        <v>4.5693772476457228E-2</v>
      </c>
      <c r="O19" s="69">
        <v>4.4322851012761511E-2</v>
      </c>
      <c r="P19" s="69">
        <v>7.8221572330980306E-4</v>
      </c>
      <c r="Q19" s="70">
        <v>7.7759513516466178E-2</v>
      </c>
      <c r="R19" s="89">
        <v>81.527956872416752</v>
      </c>
      <c r="S19" s="73">
        <v>0.25331497262315733</v>
      </c>
      <c r="T19" s="73">
        <v>486.52393057512961</v>
      </c>
      <c r="U19" s="73">
        <v>13.1083082940468</v>
      </c>
      <c r="V19" s="73">
        <v>12.715027979922851</v>
      </c>
      <c r="W19" s="73">
        <v>0.28550873900807811</v>
      </c>
      <c r="X19" s="90">
        <v>22.316123706619258</v>
      </c>
      <c r="Y19" s="85">
        <v>0.22336426540388149</v>
      </c>
      <c r="Z19" s="69">
        <v>6.9401362362508869E-4</v>
      </c>
      <c r="AA19" s="69">
        <v>1.3329422755483002</v>
      </c>
      <c r="AB19" s="69">
        <v>3.5913173408347397E-2</v>
      </c>
      <c r="AC19" s="69">
        <v>3.4835693095679042E-2</v>
      </c>
      <c r="AD19" s="69">
        <v>7.8221572330980306E-4</v>
      </c>
      <c r="AE19" s="93">
        <v>6.1140064949641804E-2</v>
      </c>
      <c r="AF19" s="87">
        <v>0</v>
      </c>
      <c r="AG19" s="69">
        <v>0</v>
      </c>
      <c r="AH19" s="69">
        <v>92.041587148423034</v>
      </c>
      <c r="AI19" s="69">
        <v>3.5699186598600887</v>
      </c>
      <c r="AJ19" s="69">
        <v>3.4628126397351009</v>
      </c>
      <c r="AK19" s="69">
        <v>0</v>
      </c>
      <c r="AL19" s="93">
        <v>6.0660987268908997</v>
      </c>
      <c r="AM19" s="87">
        <v>0</v>
      </c>
      <c r="AN19" s="69">
        <v>0</v>
      </c>
      <c r="AO19" s="69">
        <v>0.25216873191348782</v>
      </c>
      <c r="AP19" s="69">
        <v>9.7805990681098312E-3</v>
      </c>
      <c r="AQ19" s="69">
        <v>9.4871579170824668E-3</v>
      </c>
      <c r="AR19" s="69">
        <v>0</v>
      </c>
      <c r="AS19" s="70">
        <v>1.6619448566824381E-2</v>
      </c>
      <c r="AT19" s="78"/>
    </row>
    <row r="20" spans="1:46" ht="15.75" thickBot="1" x14ac:dyDescent="0.3">
      <c r="A20" s="95" t="s">
        <v>47</v>
      </c>
      <c r="B20" s="1" t="s">
        <v>12</v>
      </c>
      <c r="C20" s="96" t="s">
        <v>60</v>
      </c>
      <c r="D20" s="97">
        <v>9.7454880355515172</v>
      </c>
      <c r="E20" s="98">
        <v>3.0490804381727306E-2</v>
      </c>
      <c r="F20" s="98">
        <v>55.900994864412517</v>
      </c>
      <c r="G20" s="98">
        <v>1.6360905358492679</v>
      </c>
      <c r="H20" s="98">
        <v>1.5869924692734947</v>
      </c>
      <c r="I20" s="98">
        <v>3.4366388543171568E-2</v>
      </c>
      <c r="J20" s="99">
        <v>2.5801704773756815</v>
      </c>
      <c r="K20" s="97">
        <v>2.669996722068909E-2</v>
      </c>
      <c r="L20" s="98">
        <v>8.3536450360896722E-5</v>
      </c>
      <c r="M20" s="98">
        <v>0.15315341058743157</v>
      </c>
      <c r="N20" s="98">
        <v>4.4824398242445697E-3</v>
      </c>
      <c r="O20" s="98">
        <v>4.3479245733520407E-3</v>
      </c>
      <c r="P20" s="98">
        <v>9.415448915937416E-5</v>
      </c>
      <c r="Q20" s="99">
        <v>7.0689602119881692E-3</v>
      </c>
      <c r="R20" s="100">
        <v>9.7454880355515172</v>
      </c>
      <c r="S20" s="101">
        <v>3.0490804381727306E-2</v>
      </c>
      <c r="T20" s="101">
        <v>47.007937582428355</v>
      </c>
      <c r="U20" s="101">
        <v>1.2858908324101319</v>
      </c>
      <c r="V20" s="101">
        <v>1.2473020426607453</v>
      </c>
      <c r="W20" s="101">
        <v>3.4366388543171568E-2</v>
      </c>
      <c r="X20" s="102">
        <v>2.0287137024653874</v>
      </c>
      <c r="Y20" s="103">
        <v>2.669996722068909E-2</v>
      </c>
      <c r="Z20" s="98">
        <v>8.3536450360896722E-5</v>
      </c>
      <c r="AA20" s="98">
        <v>0.12878887008884482</v>
      </c>
      <c r="AB20" s="98">
        <v>3.5229885819455672E-3</v>
      </c>
      <c r="AC20" s="98">
        <v>3.4172658703034114E-3</v>
      </c>
      <c r="AD20" s="98">
        <v>9.415448915937416E-5</v>
      </c>
      <c r="AE20" s="104">
        <v>5.5581197327818832E-3</v>
      </c>
      <c r="AF20" s="97">
        <v>0</v>
      </c>
      <c r="AG20" s="98">
        <v>0</v>
      </c>
      <c r="AH20" s="98">
        <v>8.8930572819841611</v>
      </c>
      <c r="AI20" s="98">
        <v>0.35019970343913576</v>
      </c>
      <c r="AJ20" s="98">
        <v>0.33969042661274945</v>
      </c>
      <c r="AK20" s="98">
        <v>0</v>
      </c>
      <c r="AL20" s="104">
        <v>0.5514567749102941</v>
      </c>
      <c r="AM20" s="97">
        <v>0</v>
      </c>
      <c r="AN20" s="98">
        <v>0</v>
      </c>
      <c r="AO20" s="98">
        <v>2.4364540498586749E-2</v>
      </c>
      <c r="AP20" s="98">
        <v>9.594512422990021E-4</v>
      </c>
      <c r="AQ20" s="98">
        <v>9.3065870304862854E-4</v>
      </c>
      <c r="AR20" s="98">
        <v>0</v>
      </c>
      <c r="AS20" s="99">
        <v>1.5108404792062856E-3</v>
      </c>
      <c r="AT20" s="78"/>
    </row>
    <row r="21" spans="1:46" ht="15.75" thickBot="1" x14ac:dyDescent="0.3">
      <c r="A21" s="118" t="s">
        <v>61</v>
      </c>
      <c r="B21" s="24"/>
      <c r="C21" s="24" t="s">
        <v>61</v>
      </c>
      <c r="D21" s="119">
        <f>SUM(D9:D20)</f>
        <v>767.97527141929334</v>
      </c>
      <c r="E21" s="119">
        <f t="shared" ref="E21:AS21" si="0">SUM(E9:E20)</f>
        <v>2.3901707450103244</v>
      </c>
      <c r="F21" s="119">
        <f t="shared" si="0"/>
        <v>5558.1521417653348</v>
      </c>
      <c r="G21" s="119">
        <f t="shared" si="0"/>
        <v>160.83318004294935</v>
      </c>
      <c r="H21" s="119">
        <f t="shared" si="0"/>
        <v>156.00785553051531</v>
      </c>
      <c r="I21" s="119">
        <f t="shared" si="0"/>
        <v>2.6939445562722191</v>
      </c>
      <c r="J21" s="122">
        <f t="shared" si="0"/>
        <v>268.65045302058417</v>
      </c>
      <c r="K21" s="124">
        <f t="shared" si="0"/>
        <v>2.1040418395049132</v>
      </c>
      <c r="L21" s="119">
        <f t="shared" si="0"/>
        <v>6.5484130000282859E-3</v>
      </c>
      <c r="M21" s="119">
        <f t="shared" si="0"/>
        <v>15.227814087028314</v>
      </c>
      <c r="N21" s="119">
        <f t="shared" si="0"/>
        <v>0.44063884943273796</v>
      </c>
      <c r="O21" s="119">
        <f t="shared" si="0"/>
        <v>0.42741878227538449</v>
      </c>
      <c r="P21" s="119">
        <f t="shared" si="0"/>
        <v>7.3806700171841618E-3</v>
      </c>
      <c r="Q21" s="121">
        <f t="shared" si="0"/>
        <v>0.73602863841255917</v>
      </c>
      <c r="R21" s="123">
        <f t="shared" si="0"/>
        <v>767.97527141929334</v>
      </c>
      <c r="S21" s="120">
        <f t="shared" si="0"/>
        <v>2.3901707450103244</v>
      </c>
      <c r="T21" s="120">
        <f t="shared" si="0"/>
        <v>4673.9287840488623</v>
      </c>
      <c r="U21" s="120">
        <f t="shared" si="0"/>
        <v>126.40737614024707</v>
      </c>
      <c r="V21" s="120">
        <f t="shared" si="0"/>
        <v>122.61489619003333</v>
      </c>
      <c r="W21" s="120">
        <f t="shared" si="0"/>
        <v>2.6939445562722191</v>
      </c>
      <c r="X21" s="125">
        <f t="shared" si="0"/>
        <v>211.23211043432025</v>
      </c>
      <c r="Y21" s="124">
        <f t="shared" si="0"/>
        <v>2.1040418395049132</v>
      </c>
      <c r="Z21" s="119">
        <f t="shared" si="0"/>
        <v>6.5484130000282859E-3</v>
      </c>
      <c r="AA21" s="119">
        <f t="shared" si="0"/>
        <v>12.805284339859897</v>
      </c>
      <c r="AB21" s="119">
        <f t="shared" si="0"/>
        <v>0.34632157846643036</v>
      </c>
      <c r="AC21" s="119">
        <f t="shared" si="0"/>
        <v>0.33593122243844742</v>
      </c>
      <c r="AD21" s="119">
        <f t="shared" si="0"/>
        <v>7.3806700171841618E-3</v>
      </c>
      <c r="AE21" s="121">
        <f t="shared" si="0"/>
        <v>0.57871811077895963</v>
      </c>
      <c r="AF21" s="126">
        <f t="shared" si="0"/>
        <v>0</v>
      </c>
      <c r="AG21" s="119">
        <f t="shared" si="0"/>
        <v>0</v>
      </c>
      <c r="AH21" s="119">
        <f t="shared" si="0"/>
        <v>884.22335771647136</v>
      </c>
      <c r="AI21" s="119">
        <f t="shared" si="0"/>
        <v>34.425803902702285</v>
      </c>
      <c r="AJ21" s="119">
        <f t="shared" si="0"/>
        <v>33.392959340481994</v>
      </c>
      <c r="AK21" s="119">
        <f t="shared" si="0"/>
        <v>0</v>
      </c>
      <c r="AL21" s="122">
        <f t="shared" si="0"/>
        <v>57.418342586263826</v>
      </c>
      <c r="AM21" s="124">
        <f t="shared" si="0"/>
        <v>0</v>
      </c>
      <c r="AN21" s="119">
        <f t="shared" si="0"/>
        <v>0</v>
      </c>
      <c r="AO21" s="119">
        <f t="shared" si="0"/>
        <v>2.4225297471684146</v>
      </c>
      <c r="AP21" s="119">
        <f t="shared" si="0"/>
        <v>9.4317270966307612E-2</v>
      </c>
      <c r="AQ21" s="119">
        <f t="shared" si="0"/>
        <v>9.1487559836936974E-2</v>
      </c>
      <c r="AR21" s="119">
        <f t="shared" si="0"/>
        <v>0</v>
      </c>
      <c r="AS21" s="121">
        <f t="shared" si="0"/>
        <v>0.15731052763359957</v>
      </c>
      <c r="AT21" s="78"/>
    </row>
    <row r="22" spans="1:46" x14ac:dyDescent="0.25">
      <c r="A22" s="105" t="s">
        <v>45</v>
      </c>
      <c r="B22" s="106" t="s">
        <v>46</v>
      </c>
      <c r="C22" s="107" t="s">
        <v>26</v>
      </c>
      <c r="D22" s="108" t="s">
        <v>127</v>
      </c>
      <c r="E22" s="109" t="s">
        <v>128</v>
      </c>
      <c r="F22" s="109" t="s">
        <v>129</v>
      </c>
      <c r="G22" s="109" t="s">
        <v>130</v>
      </c>
      <c r="H22" s="109" t="s">
        <v>131</v>
      </c>
      <c r="I22" s="109" t="s">
        <v>132</v>
      </c>
      <c r="J22" s="110" t="s">
        <v>133</v>
      </c>
      <c r="K22" s="105" t="s">
        <v>217</v>
      </c>
      <c r="L22" s="111" t="s">
        <v>218</v>
      </c>
      <c r="M22" s="106" t="s">
        <v>219</v>
      </c>
      <c r="N22" s="106" t="s">
        <v>220</v>
      </c>
      <c r="O22" s="106" t="s">
        <v>221</v>
      </c>
      <c r="P22" s="106" t="s">
        <v>222</v>
      </c>
      <c r="Q22" s="112" t="s">
        <v>223</v>
      </c>
      <c r="R22" s="113" t="s">
        <v>134</v>
      </c>
      <c r="S22" s="114" t="s">
        <v>135</v>
      </c>
      <c r="T22" s="114" t="s">
        <v>136</v>
      </c>
      <c r="U22" s="114" t="s">
        <v>137</v>
      </c>
      <c r="V22" s="114" t="s">
        <v>138</v>
      </c>
      <c r="W22" s="114" t="s">
        <v>139</v>
      </c>
      <c r="X22" s="115" t="s">
        <v>140</v>
      </c>
      <c r="Y22" s="116" t="s">
        <v>141</v>
      </c>
      <c r="Z22" s="109" t="s">
        <v>142</v>
      </c>
      <c r="AA22" s="109" t="s">
        <v>143</v>
      </c>
      <c r="AB22" s="109" t="s">
        <v>144</v>
      </c>
      <c r="AC22" s="109" t="s">
        <v>145</v>
      </c>
      <c r="AD22" s="109" t="s">
        <v>146</v>
      </c>
      <c r="AE22" s="117" t="s">
        <v>147</v>
      </c>
      <c r="AF22" s="108" t="s">
        <v>148</v>
      </c>
      <c r="AG22" s="109" t="s">
        <v>149</v>
      </c>
      <c r="AH22" s="109" t="s">
        <v>150</v>
      </c>
      <c r="AI22" s="109" t="s">
        <v>151</v>
      </c>
      <c r="AJ22" s="109" t="s">
        <v>152</v>
      </c>
      <c r="AK22" s="109" t="s">
        <v>153</v>
      </c>
      <c r="AL22" s="117" t="s">
        <v>154</v>
      </c>
      <c r="AM22" s="108" t="s">
        <v>224</v>
      </c>
      <c r="AN22" s="109" t="s">
        <v>225</v>
      </c>
      <c r="AO22" s="109" t="s">
        <v>226</v>
      </c>
      <c r="AP22" s="109" t="s">
        <v>227</v>
      </c>
      <c r="AQ22" s="109" t="s">
        <v>228</v>
      </c>
      <c r="AR22" s="109" t="s">
        <v>229</v>
      </c>
      <c r="AS22" s="110" t="s">
        <v>230</v>
      </c>
      <c r="AT22" s="78"/>
    </row>
    <row r="23" spans="1:46" x14ac:dyDescent="0.25">
      <c r="A23" s="16"/>
      <c r="B23" s="17"/>
      <c r="C23" s="18"/>
      <c r="D23" s="87">
        <f>DSUM('2023 NEI RAIL CTY SCC TPY TPD '!$A$7:$BJ$64,'2023 NEI RAIL CTY SCC TPY TPD '!U$7,'2023 NEI RAIL NAA CTY TPY TPD'!$C$35:$C$36)</f>
        <v>154.80394437859951</v>
      </c>
      <c r="E23" s="69">
        <f>DSUM('2023 NEI RAIL CTY SCC TPY TPD '!$A$7:$BJ$64,'2023 NEI RAIL CTY SCC TPY TPD '!V$7,'2023 NEI RAIL NAA CTY TPY TPD'!$C$35:$C$36)</f>
        <v>0.4838932576701177</v>
      </c>
      <c r="F23" s="69">
        <f>DSUM('2023 NEI RAIL CTY SCC TPY TPD '!$A$7:$BJ$64,'2023 NEI RAIL CTY SCC TPY TPD '!W$7,'2023 NEI RAIL NAA CTY TPY TPD'!$C$35:$C$36)</f>
        <v>1162.0218874350414</v>
      </c>
      <c r="G23" s="69">
        <f>DSUM('2023 NEI RAIL CTY SCC TPY TPD '!$A$7:$BJ$64,'2023 NEI RAIL CTY SCC TPY TPD '!X$7,'2023 NEI RAIL NAA CTY TPY TPD'!$C$35:$C$36)</f>
        <v>33.942835537473357</v>
      </c>
      <c r="H23" s="69">
        <f>DSUM('2023 NEI RAIL CTY SCC TPY TPD '!$A$7:$BJ$64,'2023 NEI RAIL CTY SCC TPY TPD '!Y$7,'2023 NEI RAIL NAA CTY TPY TPD'!$C$35:$C$36)</f>
        <v>32.924499629127808</v>
      </c>
      <c r="I23" s="69">
        <f>DSUM('2023 NEI RAIL CTY SCC TPY TPD '!$A$7:$BJ$64,'2023 NEI RAIL CTY SCC TPY TPD '!Z$7,'2023 NEI RAIL NAA CTY TPY TPD'!$C$35:$C$36)</f>
        <v>0.54539661401391426</v>
      </c>
      <c r="J23" s="70">
        <f>DSUM('2023 NEI RAIL CTY SCC TPY TPD '!$A$7:$BJ$64,'2023 NEI RAIL CTY SCC TPY TPD '!AA$7,'2023 NEI RAIL NAA CTY TPY TPD'!$C$35:$C$36)</f>
        <v>54.148794936387425</v>
      </c>
      <c r="K23" s="87">
        <f>DSUM('2023 NEI RAIL CTY SCC TPY TPD '!$A$7:$AH$64,'2023 NEI RAIL CTY SCC TPY TPD '!AB$7,'2023 NEI RAIL NAA CTY TPY TPD'!$C$35:$C$36)</f>
        <v>0.42412039555780684</v>
      </c>
      <c r="L23" s="69">
        <f>DSUM('2023 NEI RAIL CTY SCC TPY TPD '!$A$7:$AH$64,'2023 NEI RAIL CTY SCC TPY TPD '!AC$7,'2023 NEI RAIL NAA CTY TPY TPD'!$C$35:$C$36)</f>
        <v>1.3257349525208704E-3</v>
      </c>
      <c r="M23" s="69">
        <f>DSUM('2023 NEI RAIL CTY SCC TPY TPD '!$A$7:$AH$64,'2023 NEI RAIL CTY SCC TPY TPD '!AD$7,'2023 NEI RAIL NAA CTY TPY TPD'!$C$35:$C$36)</f>
        <v>3.1836216094110723</v>
      </c>
      <c r="N23" s="69">
        <f>DSUM('2023 NEI RAIL CTY SCC TPY TPD '!$A$7:$AH$64,'2023 NEI RAIL CTY SCC TPY TPD '!AE$7,'2023 NEI RAIL NAA CTY TPY TPD'!$C$35:$C$36)</f>
        <v>9.2994069965680423E-2</v>
      </c>
      <c r="O23" s="69">
        <f>DSUM('2023 NEI RAIL CTY SCC TPY TPD '!$A$7:$AH$64,'2023 NEI RAIL CTY SCC TPY TPD '!AF$7,'2023 NEI RAIL NAA CTY TPY TPD'!$C$35:$C$36)</f>
        <v>9.0204108572952912E-2</v>
      </c>
      <c r="P23" s="69">
        <f>DSUM('2023 NEI RAIL CTY SCC TPY TPD '!$A$7:$AH$64,'2023 NEI RAIL CTY SCC TPY TPD '!AG$7,'2023 NEI RAIL NAA CTY TPY TPD'!$C$35:$C$36)</f>
        <v>1.4942372986682583E-3</v>
      </c>
      <c r="Q23" s="70">
        <f>DSUM('2023 NEI RAIL CTY SCC TPY TPD '!$A$7:$AH$64,'2023 NEI RAIL CTY SCC TPY TPD '!AH$7,'2023 NEI RAIL NAA CTY TPY TPD'!$C$35:$C$36)</f>
        <v>0.14835286283941759</v>
      </c>
      <c r="R23" s="89">
        <f>DSUM('2023 NEI RAIL CTY SCC TPY TPD '!$A$7:$BJ$64,'2023 NEI RAIL CTY SCC TPY TPD '!AI$7,'2023 NEI RAIL NAA CTY TPY TPD'!$C$35:$C$36)</f>
        <v>154.80394437859951</v>
      </c>
      <c r="S23" s="73">
        <f>DSUM('2023 NEI RAIL CTY SCC TPY TPD '!$A$7:$BJ$64,'2023 NEI RAIL CTY SCC TPY TPD '!AJ$7,'2023 NEI RAIL NAA CTY TPY TPD'!$C$35:$C$36)</f>
        <v>0.4838932576701177</v>
      </c>
      <c r="T23" s="73">
        <f>DSUM('2023 NEI RAIL CTY SCC TPY TPD '!$A$7:$BJ$64,'2023 NEI RAIL CTY SCC TPY TPD '!AK$7,'2023 NEI RAIL NAA CTY TPY TPD'!$C$35:$C$36)</f>
        <v>977.16064779263354</v>
      </c>
      <c r="U23" s="73">
        <f>DSUM('2023 NEI RAIL CTY SCC TPY TPD '!$A$7:$BJ$64,'2023 NEI RAIL CTY SCC TPY TPD '!AL$7,'2023 NEI RAIL NAA CTY TPY TPD'!$C$35:$C$36)</f>
        <v>26.677485192459411</v>
      </c>
      <c r="V23" s="73">
        <f>DSUM('2023 NEI RAIL CTY SCC TPY TPD '!$A$7:$BJ$64,'2023 NEI RAIL CTY SCC TPY TPD '!AM$7,'2023 NEI RAIL NAA CTY TPY TPD'!$C$35:$C$36)</f>
        <v>25.877120677071598</v>
      </c>
      <c r="W23" s="73">
        <f>DSUM('2023 NEI RAIL CTY SCC TPY TPD '!$A$7:$BJ$64,'2023 NEI RAIL CTY SCC TPY TPD '!AN$7,'2023 NEI RAIL NAA CTY TPY TPD'!$C$35:$C$36)</f>
        <v>0.54539661401391426</v>
      </c>
      <c r="X23" s="90">
        <f>DSUM('2023 NEI RAIL CTY SCC TPY TPD '!$A$7:$BJ$64,'2023 NEI RAIL CTY SCC TPY TPD '!AO$7,'2023 NEI RAIL NAA CTY TPY TPD'!$C$35:$C$36)</f>
        <v>42.575637238966316</v>
      </c>
      <c r="Y23" s="85">
        <f>DSUM('2023 NEI RAIL CTY SCC TPY TPD '!$A$7:$BJ$64,'2023 NEI RAIL CTY SCC TPY TPD '!AP$7,'2023 NEI RAIL NAA CTY TPY TPD'!$C$35:$C$36)</f>
        <v>0.42412039555780684</v>
      </c>
      <c r="Z23" s="69">
        <f>DSUM('2023 NEI RAIL CTY SCC TPY TPD '!$A$7:$BJ$64,'2023 NEI RAIL CTY SCC TPY TPD '!AQ$7,'2023 NEI RAIL NAA CTY TPY TPD'!$C$35:$C$36)</f>
        <v>1.3257349525208704E-3</v>
      </c>
      <c r="AA23" s="69">
        <f>DSUM('2023 NEI RAIL CTY SCC TPY TPD '!$A$7:$BJ$64,'2023 NEI RAIL CTY SCC TPY TPD '!AR$7,'2023 NEI RAIL NAA CTY TPY TPD'!$C$35:$C$36)</f>
        <v>2.6771524597058454</v>
      </c>
      <c r="AB23" s="69">
        <f>DSUM('2023 NEI RAIL CTY SCC TPY TPD '!$A$7:$BJ$64,'2023 NEI RAIL CTY SCC TPY TPD '!AS$7,'2023 NEI RAIL NAA CTY TPY TPD'!$C$35:$C$36)</f>
        <v>7.3089000527286063E-2</v>
      </c>
      <c r="AC23" s="69">
        <f>DSUM('2023 NEI RAIL CTY SCC TPY TPD '!$A$7:$BJ$64,'2023 NEI RAIL CTY SCC TPY TPD '!AT$7,'2023 NEI RAIL NAA CTY TPY TPD'!$C$35:$C$36)</f>
        <v>7.0896221033072873E-2</v>
      </c>
      <c r="AD23" s="69">
        <f>DSUM('2023 NEI RAIL CTY SCC TPY TPD '!$A$7:$BJ$64,'2023 NEI RAIL CTY SCC TPY TPD '!AU$7,'2023 NEI RAIL NAA CTY TPY TPD'!$C$35:$C$36)</f>
        <v>1.4942372986682583E-3</v>
      </c>
      <c r="AE23" s="93">
        <f>DSUM('2023 NEI RAIL CTY SCC TPY TPD '!$A$7:$BJ$64,'2023 NEI RAIL CTY SCC TPY TPD '!AV$7,'2023 NEI RAIL NAA CTY TPY TPD'!$C$35:$C$36)</f>
        <v>0.11664558147662005</v>
      </c>
      <c r="AF23" s="87">
        <f>DSUM('2023 NEI RAIL CTY SCC TPY TPD '!$A$7:$BJ$64,'2023 NEI RAIL CTY SCC TPY TPD '!AW$7,'2023 NEI RAIL NAA CTY TPY TPD'!$C$35:$C$36)</f>
        <v>0</v>
      </c>
      <c r="AG23" s="69">
        <f>DSUM('2023 NEI RAIL CTY SCC TPY TPD '!$A$7:$BJ$64,'2023 NEI RAIL CTY SCC TPY TPD '!AX$7,'2023 NEI RAIL NAA CTY TPY TPD'!$C$35:$C$36)</f>
        <v>0</v>
      </c>
      <c r="AH23" s="69">
        <f>DSUM('2023 NEI RAIL CTY SCC TPY TPD '!$A$7:$BJ$64,'2023 NEI RAIL CTY SCC TPY TPD '!AY$7,'2023 NEI RAIL NAA CTY TPY TPD'!$C$35:$C$36)</f>
        <v>184.8612396424079</v>
      </c>
      <c r="AI23" s="69">
        <f>DSUM('2023 NEI RAIL CTY SCC TPY TPD '!$A$7:$BJ$64,'2023 NEI RAIL CTY SCC TPY TPD '!AZ$7,'2023 NEI RAIL NAA CTY TPY TPD'!$C$35:$C$36)</f>
        <v>7.2653503450139434</v>
      </c>
      <c r="AJ23" s="69">
        <f>DSUM('2023 NEI RAIL CTY SCC TPY TPD '!$A$7:$BJ$64,'2023 NEI RAIL CTY SCC TPY TPD '!BA$7,'2023 NEI RAIL NAA CTY TPY TPD'!$C$35:$C$36)</f>
        <v>7.04737895205621</v>
      </c>
      <c r="AK23" s="69">
        <f>DSUM('2023 NEI RAIL CTY SCC TPY TPD '!$A$7:$BJ$64,'2023 NEI RAIL CTY SCC TPY TPD '!BB$7,'2023 NEI RAIL NAA CTY TPY TPD'!$C$35:$C$36)</f>
        <v>0</v>
      </c>
      <c r="AL23" s="93">
        <f>DSUM('2023 NEI RAIL CTY SCC TPY TPD '!$A$7:$BJ$64,'2023 NEI RAIL CTY SCC TPY TPD '!BC$7,'2023 NEI RAIL NAA CTY TPY TPD'!$C$35:$C$36)</f>
        <v>11.573157697421108</v>
      </c>
      <c r="AM23" s="87">
        <f>DSUM('2023 NEI RAIL CTY SCC TPY TPD '!$A$7:$BJ$64,'2023 NEI RAIL CTY SCC TPY TPD '!BD$7,'2023 NEI RAIL NAA CTY TPY TPD'!$C$35:$C$36)</f>
        <v>0</v>
      </c>
      <c r="AN23" s="69">
        <f>DSUM('2023 NEI RAIL CTY SCC TPY TPD '!$A$7:$BJ$64,'2023 NEI RAIL CTY SCC TPY TPD '!BE$7,'2023 NEI RAIL NAA CTY TPY TPD'!$C$35:$C$36)</f>
        <v>0</v>
      </c>
      <c r="AO23" s="69">
        <f>DSUM('2023 NEI RAIL CTY SCC TPY TPD '!$A$7:$BJ$64,'2023 NEI RAIL CTY SCC TPY TPD '!BF$7,'2023 NEI RAIL NAA CTY TPY TPD'!$C$35:$C$36)</f>
        <v>0.50646914970522716</v>
      </c>
      <c r="AP23" s="69">
        <f>DSUM('2023 NEI RAIL CTY SCC TPY TPD '!$A$7:$BJ$64,'2023 NEI RAIL CTY SCC TPY TPD '!BG$7,'2023 NEI RAIL NAA CTY TPY TPD'!$C$35:$C$36)</f>
        <v>1.9905069438394363E-2</v>
      </c>
      <c r="AQ23" s="69">
        <f>DSUM('2023 NEI RAIL CTY SCC TPY TPD '!$A$7:$BJ$64,'2023 NEI RAIL CTY SCC TPY TPD '!BH$7,'2023 NEI RAIL NAA CTY TPY TPD'!$C$35:$C$36)</f>
        <v>1.9307887539880029E-2</v>
      </c>
      <c r="AR23" s="69">
        <f>DSUM('2023 NEI RAIL CTY SCC TPY TPD '!$A$7:$BJ$64,'2023 NEI RAIL CTY SCC TPY TPD '!BI$7,'2023 NEI RAIL NAA CTY TPY TPD'!$C$35:$C$36)</f>
        <v>0</v>
      </c>
      <c r="AS23" s="70">
        <f>DSUM('2023 NEI RAIL CTY SCC TPY TPD '!$A$7:$BJ$64,'2023 NEI RAIL CTY SCC TPY TPD '!BJ$7,'2023 NEI RAIL NAA CTY TPY TPD'!$C$35:$C$36)</f>
        <v>3.170728136279756E-2</v>
      </c>
      <c r="AT23" s="78"/>
    </row>
    <row r="24" spans="1:46" x14ac:dyDescent="0.25">
      <c r="A24" s="16" t="s">
        <v>62</v>
      </c>
      <c r="B24" s="17" t="s">
        <v>63</v>
      </c>
      <c r="C24" s="18" t="s">
        <v>64</v>
      </c>
      <c r="D24" s="87">
        <f t="dataTable" ref="D24:AS32" dt2D="0" dtr="0" r1="C36" ca="1"/>
        <v>17.745037377271686</v>
      </c>
      <c r="E24" s="69">
        <v>5.5488058298200547E-2</v>
      </c>
      <c r="F24" s="69">
        <v>142.19395482073452</v>
      </c>
      <c r="G24" s="69">
        <v>4.1574905972081888</v>
      </c>
      <c r="H24" s="69">
        <v>4.0327658704795128</v>
      </c>
      <c r="I24" s="69">
        <v>6.2540748643910002E-2</v>
      </c>
      <c r="J24" s="70">
        <v>6.6079025329018055</v>
      </c>
      <c r="K24" s="87">
        <v>4.8616540759648455E-2</v>
      </c>
      <c r="L24" s="69">
        <v>1.5202207752931655E-4</v>
      </c>
      <c r="M24" s="69">
        <v>0.38957247896091651</v>
      </c>
      <c r="N24" s="69">
        <v>1.1390385197830652E-2</v>
      </c>
      <c r="O24" s="69">
        <v>1.1048673617752091E-2</v>
      </c>
      <c r="P24" s="69">
        <v>1.7134451683263014E-4</v>
      </c>
      <c r="Q24" s="70">
        <v>1.8103842555895356E-2</v>
      </c>
      <c r="R24" s="89">
        <v>17.745037377271686</v>
      </c>
      <c r="S24" s="73">
        <v>5.5488058298200547E-2</v>
      </c>
      <c r="T24" s="73">
        <v>119.57290865796425</v>
      </c>
      <c r="U24" s="73">
        <v>3.2675936493980586</v>
      </c>
      <c r="V24" s="73">
        <v>3.1695658329899583</v>
      </c>
      <c r="W24" s="73">
        <v>6.2540748643910002E-2</v>
      </c>
      <c r="X24" s="90">
        <v>5.1956033644290631</v>
      </c>
      <c r="Y24" s="85">
        <v>4.8616540759648455E-2</v>
      </c>
      <c r="Z24" s="69">
        <v>1.5202207752931655E-4</v>
      </c>
      <c r="AA24" s="69">
        <v>0.3275970100218199</v>
      </c>
      <c r="AB24" s="69">
        <v>8.9523113682138597E-3</v>
      </c>
      <c r="AC24" s="69">
        <v>8.6837420081916673E-3</v>
      </c>
      <c r="AD24" s="69">
        <v>1.7134451683263014E-4</v>
      </c>
      <c r="AE24" s="93">
        <v>1.4234529765559077E-2</v>
      </c>
      <c r="AF24" s="87">
        <v>0</v>
      </c>
      <c r="AG24" s="69">
        <v>0</v>
      </c>
      <c r="AH24" s="69">
        <v>22.621046162770277</v>
      </c>
      <c r="AI24" s="69">
        <v>0.88989694781012985</v>
      </c>
      <c r="AJ24" s="69">
        <v>0.86320003748955454</v>
      </c>
      <c r="AK24" s="69">
        <v>0</v>
      </c>
      <c r="AL24" s="93">
        <v>1.4122991684727417</v>
      </c>
      <c r="AM24" s="87">
        <v>0</v>
      </c>
      <c r="AN24" s="69">
        <v>0</v>
      </c>
      <c r="AO24" s="69">
        <v>6.197546893909664E-2</v>
      </c>
      <c r="AP24" s="69">
        <v>2.4380738296167939E-3</v>
      </c>
      <c r="AQ24" s="69">
        <v>2.3649316095604241E-3</v>
      </c>
      <c r="AR24" s="69">
        <v>0</v>
      </c>
      <c r="AS24" s="70">
        <v>3.8693127903362788E-3</v>
      </c>
      <c r="AT24" s="78"/>
    </row>
    <row r="25" spans="1:46" x14ac:dyDescent="0.25">
      <c r="A25" s="16" t="s">
        <v>62</v>
      </c>
      <c r="B25" s="17" t="s">
        <v>65</v>
      </c>
      <c r="C25" s="18" t="s">
        <v>66</v>
      </c>
      <c r="D25" s="87">
        <v>1.9392189511394142</v>
      </c>
      <c r="E25" s="69">
        <v>5.9799891841234897E-3</v>
      </c>
      <c r="F25" s="69">
        <v>13.946983342086668</v>
      </c>
      <c r="G25" s="69">
        <v>0.39624189592014514</v>
      </c>
      <c r="H25" s="69">
        <v>0.3843546390425408</v>
      </c>
      <c r="I25" s="69">
        <v>6.7398873579765581E-3</v>
      </c>
      <c r="J25" s="70">
        <v>0.72680038455525753</v>
      </c>
      <c r="K25" s="87">
        <v>5.3129286332586692E-3</v>
      </c>
      <c r="L25" s="69">
        <v>1.6383532011297232E-5</v>
      </c>
      <c r="M25" s="69">
        <v>3.8210913265990867E-2</v>
      </c>
      <c r="N25" s="69">
        <v>1.085594235397658E-3</v>
      </c>
      <c r="O25" s="69">
        <v>1.0530264083357282E-3</v>
      </c>
      <c r="P25" s="69">
        <v>1.846544481637413E-5</v>
      </c>
      <c r="Q25" s="70">
        <v>1.9912339302883765E-3</v>
      </c>
      <c r="R25" s="89">
        <v>1.9392189511394142</v>
      </c>
      <c r="S25" s="73">
        <v>5.9799891841234897E-3</v>
      </c>
      <c r="T25" s="73">
        <v>11.728215642640661</v>
      </c>
      <c r="U25" s="73">
        <v>0.31142764426299852</v>
      </c>
      <c r="V25" s="73">
        <v>0.30208481493510853</v>
      </c>
      <c r="W25" s="73">
        <v>6.7398873579765581E-3</v>
      </c>
      <c r="X25" s="90">
        <v>0.57146220066980324</v>
      </c>
      <c r="Y25" s="85">
        <v>5.3129286332586692E-3</v>
      </c>
      <c r="Z25" s="69">
        <v>1.6383532011297232E-5</v>
      </c>
      <c r="AA25" s="69">
        <v>3.2132097651070307E-2</v>
      </c>
      <c r="AB25" s="69">
        <v>8.5322642263835206E-4</v>
      </c>
      <c r="AC25" s="69">
        <v>8.2762962995920142E-4</v>
      </c>
      <c r="AD25" s="69">
        <v>1.846544481637413E-5</v>
      </c>
      <c r="AE25" s="93">
        <v>1.565649864848776E-3</v>
      </c>
      <c r="AF25" s="87">
        <v>0</v>
      </c>
      <c r="AG25" s="69">
        <v>0</v>
      </c>
      <c r="AH25" s="69">
        <v>2.2187676994460066</v>
      </c>
      <c r="AI25" s="69">
        <v>8.4814251657146664E-2</v>
      </c>
      <c r="AJ25" s="69">
        <v>8.2269824107432263E-2</v>
      </c>
      <c r="AK25" s="69">
        <v>0</v>
      </c>
      <c r="AL25" s="93">
        <v>0.1553381838854542</v>
      </c>
      <c r="AM25" s="87">
        <v>0</v>
      </c>
      <c r="AN25" s="69">
        <v>0</v>
      </c>
      <c r="AO25" s="69">
        <v>6.0788156149205654E-3</v>
      </c>
      <c r="AP25" s="69">
        <v>2.3236781275930585E-4</v>
      </c>
      <c r="AQ25" s="69">
        <v>2.2539677837652672E-4</v>
      </c>
      <c r="AR25" s="69">
        <v>0</v>
      </c>
      <c r="AS25" s="70">
        <v>4.2558406543960047E-4</v>
      </c>
      <c r="AT25" s="78"/>
    </row>
    <row r="26" spans="1:46" x14ac:dyDescent="0.25">
      <c r="A26" s="16" t="s">
        <v>62</v>
      </c>
      <c r="B26" s="17" t="s">
        <v>67</v>
      </c>
      <c r="C26" s="18" t="s">
        <v>68</v>
      </c>
      <c r="D26" s="87">
        <v>31.590850969639536</v>
      </c>
      <c r="E26" s="69">
        <v>9.7358986392011404E-2</v>
      </c>
      <c r="F26" s="69">
        <v>233.8300878093639</v>
      </c>
      <c r="G26" s="69">
        <v>6.6299504951866215</v>
      </c>
      <c r="H26" s="69">
        <v>6.4310514537967105</v>
      </c>
      <c r="I26" s="69">
        <v>0.10973059361020848</v>
      </c>
      <c r="J26" s="70">
        <v>12.18525600181145</v>
      </c>
      <c r="K26" s="87">
        <v>8.6550276629149409E-2</v>
      </c>
      <c r="L26" s="69">
        <v>2.667369490192093E-4</v>
      </c>
      <c r="M26" s="69">
        <v>0.64063037755990115</v>
      </c>
      <c r="N26" s="69">
        <v>1.8164247932018145E-2</v>
      </c>
      <c r="O26" s="69">
        <v>1.7619319051497839E-2</v>
      </c>
      <c r="P26" s="69">
        <v>3.0063176331563974E-4</v>
      </c>
      <c r="Q26" s="70">
        <v>3.3384263018661507E-2</v>
      </c>
      <c r="R26" s="89">
        <v>31.590850969639536</v>
      </c>
      <c r="S26" s="73">
        <v>9.7358986392011404E-2</v>
      </c>
      <c r="T26" s="73">
        <v>196.63102954244422</v>
      </c>
      <c r="U26" s="73">
        <v>5.2108317811814127</v>
      </c>
      <c r="V26" s="73">
        <v>5.0545064139145648</v>
      </c>
      <c r="W26" s="73">
        <v>0.10973059361020848</v>
      </c>
      <c r="X26" s="90">
        <v>9.5809156936276807</v>
      </c>
      <c r="Y26" s="85">
        <v>8.6550276629149409E-2</v>
      </c>
      <c r="Z26" s="69">
        <v>2.667369490192093E-4</v>
      </c>
      <c r="AA26" s="69">
        <v>0.53871514943135401</v>
      </c>
      <c r="AB26" s="69">
        <v>1.4276251455291541E-2</v>
      </c>
      <c r="AC26" s="69">
        <v>1.3847962777848125E-2</v>
      </c>
      <c r="AD26" s="69">
        <v>3.0063176331563974E-4</v>
      </c>
      <c r="AE26" s="93">
        <v>2.6249084092130632E-2</v>
      </c>
      <c r="AF26" s="87">
        <v>0</v>
      </c>
      <c r="AG26" s="69">
        <v>0</v>
      </c>
      <c r="AH26" s="69">
        <v>37.199058266919678</v>
      </c>
      <c r="AI26" s="69">
        <v>1.4191187140052093</v>
      </c>
      <c r="AJ26" s="69">
        <v>1.3765450398821453</v>
      </c>
      <c r="AK26" s="69">
        <v>0</v>
      </c>
      <c r="AL26" s="93">
        <v>2.6043403081837697</v>
      </c>
      <c r="AM26" s="87">
        <v>0</v>
      </c>
      <c r="AN26" s="69">
        <v>0</v>
      </c>
      <c r="AO26" s="69">
        <v>0.10191522812854706</v>
      </c>
      <c r="AP26" s="69">
        <v>3.8879964767266021E-3</v>
      </c>
      <c r="AQ26" s="69">
        <v>3.7713562736497131E-3</v>
      </c>
      <c r="AR26" s="69">
        <v>0</v>
      </c>
      <c r="AS26" s="70">
        <v>7.1351789265308779E-3</v>
      </c>
      <c r="AT26" s="78"/>
    </row>
    <row r="27" spans="1:46" x14ac:dyDescent="0.25">
      <c r="A27" s="16" t="s">
        <v>62</v>
      </c>
      <c r="B27" s="17" t="s">
        <v>69</v>
      </c>
      <c r="C27" s="18" t="s">
        <v>70</v>
      </c>
      <c r="D27" s="87">
        <v>0.47076316338363633</v>
      </c>
      <c r="E27" s="69">
        <v>1.4729021573375287E-3</v>
      </c>
      <c r="F27" s="69">
        <v>3.6384972147272667</v>
      </c>
      <c r="G27" s="69">
        <v>0.1067083780877956</v>
      </c>
      <c r="H27" s="69">
        <v>0.10350713651010569</v>
      </c>
      <c r="I27" s="69">
        <v>1.6601146864023281E-3</v>
      </c>
      <c r="J27" s="70">
        <v>0.16862427469502489</v>
      </c>
      <c r="K27" s="87">
        <v>1.2897620914620173E-3</v>
      </c>
      <c r="L27" s="69">
        <v>4.0353483762672019E-6</v>
      </c>
      <c r="M27" s="69">
        <v>9.9684855198007311E-3</v>
      </c>
      <c r="N27" s="69">
        <v>2.9235172078848109E-4</v>
      </c>
      <c r="O27" s="69">
        <v>2.8358119591809781E-4</v>
      </c>
      <c r="P27" s="69">
        <v>4.548259414800899E-6</v>
      </c>
      <c r="Q27" s="70">
        <v>4.6198431423294492E-4</v>
      </c>
      <c r="R27" s="89">
        <v>0.47076316338363633</v>
      </c>
      <c r="S27" s="73">
        <v>1.4729021573375287E-3</v>
      </c>
      <c r="T27" s="73">
        <v>3.0596637927212367</v>
      </c>
      <c r="U27" s="73">
        <v>8.3867806895676675E-2</v>
      </c>
      <c r="V27" s="73">
        <v>8.1351780363596762E-2</v>
      </c>
      <c r="W27" s="73">
        <v>1.6601146864023281E-3</v>
      </c>
      <c r="X27" s="90">
        <v>0.132584408527156</v>
      </c>
      <c r="Y27" s="85">
        <v>1.2897620914620173E-3</v>
      </c>
      <c r="Z27" s="69">
        <v>4.0353483762672019E-6</v>
      </c>
      <c r="AA27" s="69">
        <v>8.3826405280033878E-3</v>
      </c>
      <c r="AB27" s="69">
        <v>2.297748134128128E-4</v>
      </c>
      <c r="AC27" s="69">
        <v>2.2288159003725139E-4</v>
      </c>
      <c r="AD27" s="69">
        <v>4.548259414800899E-6</v>
      </c>
      <c r="AE27" s="93">
        <v>3.6324495486892057E-4</v>
      </c>
      <c r="AF27" s="87">
        <v>0</v>
      </c>
      <c r="AG27" s="69">
        <v>0</v>
      </c>
      <c r="AH27" s="69">
        <v>0.57883342200603005</v>
      </c>
      <c r="AI27" s="69">
        <v>2.2840571192118922E-2</v>
      </c>
      <c r="AJ27" s="69">
        <v>2.2155356146508931E-2</v>
      </c>
      <c r="AK27" s="69">
        <v>0</v>
      </c>
      <c r="AL27" s="93">
        <v>3.6039866167868889E-2</v>
      </c>
      <c r="AM27" s="87">
        <v>0</v>
      </c>
      <c r="AN27" s="69">
        <v>0</v>
      </c>
      <c r="AO27" s="69">
        <v>1.5858449917973434E-3</v>
      </c>
      <c r="AP27" s="69">
        <v>6.2576907375668287E-5</v>
      </c>
      <c r="AQ27" s="69">
        <v>6.0699605880846412E-5</v>
      </c>
      <c r="AR27" s="69">
        <v>0</v>
      </c>
      <c r="AS27" s="70">
        <v>9.8739359364024355E-5</v>
      </c>
      <c r="AT27" s="78"/>
    </row>
    <row r="28" spans="1:46" x14ac:dyDescent="0.25">
      <c r="A28" s="16" t="s">
        <v>62</v>
      </c>
      <c r="B28" s="17" t="s">
        <v>71</v>
      </c>
      <c r="C28" s="18" t="s">
        <v>72</v>
      </c>
      <c r="D28" s="87">
        <v>6.5756380711229516</v>
      </c>
      <c r="E28" s="69">
        <v>2.0441296030445769E-2</v>
      </c>
      <c r="F28" s="69">
        <v>50.790053422780247</v>
      </c>
      <c r="G28" s="69">
        <v>1.4678891280579058</v>
      </c>
      <c r="H28" s="69">
        <v>1.4238531367857514</v>
      </c>
      <c r="I28" s="69">
        <v>2.3039185156847893E-2</v>
      </c>
      <c r="J28" s="70">
        <v>2.4724183849937917</v>
      </c>
      <c r="K28" s="87">
        <v>1.8015446770199867E-2</v>
      </c>
      <c r="L28" s="69">
        <v>5.6003550768344566E-5</v>
      </c>
      <c r="M28" s="69">
        <v>0.13915083129528835</v>
      </c>
      <c r="N28" s="69">
        <v>4.0216140494737148E-3</v>
      </c>
      <c r="O28" s="69">
        <v>3.9009674980431544E-3</v>
      </c>
      <c r="P28" s="69">
        <v>6.3121055224240797E-5</v>
      </c>
      <c r="Q28" s="70">
        <v>6.7737489999829901E-3</v>
      </c>
      <c r="R28" s="89">
        <v>6.5756380711229516</v>
      </c>
      <c r="S28" s="73">
        <v>2.0441296030445769E-2</v>
      </c>
      <c r="T28" s="73">
        <v>42.710074604167723</v>
      </c>
      <c r="U28" s="73">
        <v>1.153692373010623</v>
      </c>
      <c r="V28" s="73">
        <v>1.1190821382881522</v>
      </c>
      <c r="W28" s="73">
        <v>2.3039185156847893E-2</v>
      </c>
      <c r="X28" s="90">
        <v>1.9439913369468134</v>
      </c>
      <c r="Y28" s="85">
        <v>1.8015446770199867E-2</v>
      </c>
      <c r="Z28" s="69">
        <v>5.6003550768344566E-5</v>
      </c>
      <c r="AA28" s="69">
        <v>0.11701390302511705</v>
      </c>
      <c r="AB28" s="69">
        <v>3.1608010219469126E-3</v>
      </c>
      <c r="AC28" s="69">
        <v>3.0659784610634305E-3</v>
      </c>
      <c r="AD28" s="69">
        <v>6.3121055224240797E-5</v>
      </c>
      <c r="AE28" s="93">
        <v>5.326003662867982E-3</v>
      </c>
      <c r="AF28" s="87">
        <v>0</v>
      </c>
      <c r="AG28" s="69">
        <v>0</v>
      </c>
      <c r="AH28" s="69">
        <v>8.0799788186125241</v>
      </c>
      <c r="AI28" s="69">
        <v>0.31419675504728284</v>
      </c>
      <c r="AJ28" s="69">
        <v>0.30477099849759914</v>
      </c>
      <c r="AK28" s="69">
        <v>0</v>
      </c>
      <c r="AL28" s="93">
        <v>0.52842704804697826</v>
      </c>
      <c r="AM28" s="87">
        <v>0</v>
      </c>
      <c r="AN28" s="69">
        <v>0</v>
      </c>
      <c r="AO28" s="69">
        <v>2.2136928270171295E-2</v>
      </c>
      <c r="AP28" s="69">
        <v>8.6081302752680222E-4</v>
      </c>
      <c r="AQ28" s="69">
        <v>8.3498903697972371E-4</v>
      </c>
      <c r="AR28" s="69">
        <v>0</v>
      </c>
      <c r="AS28" s="70">
        <v>1.4477453371150083E-3</v>
      </c>
      <c r="AT28" s="78"/>
    </row>
    <row r="29" spans="1:46" x14ac:dyDescent="0.25">
      <c r="A29" s="16" t="s">
        <v>62</v>
      </c>
      <c r="B29" s="17" t="s">
        <v>73</v>
      </c>
      <c r="C29" s="18" t="s">
        <v>74</v>
      </c>
      <c r="D29" s="87">
        <v>9.1814123897710154</v>
      </c>
      <c r="E29" s="69">
        <v>2.8591746143533173E-2</v>
      </c>
      <c r="F29" s="69">
        <v>68.984143876708856</v>
      </c>
      <c r="G29" s="69">
        <v>2.0039800594676316</v>
      </c>
      <c r="H29" s="69">
        <v>1.9438605219508815</v>
      </c>
      <c r="I29" s="69">
        <v>3.2225585479992561E-2</v>
      </c>
      <c r="J29" s="70">
        <v>3.321796841608764</v>
      </c>
      <c r="K29" s="87">
        <v>2.5154554492523334E-2</v>
      </c>
      <c r="L29" s="69">
        <v>7.8333551078173068E-5</v>
      </c>
      <c r="M29" s="69">
        <v>0.18899765445673658</v>
      </c>
      <c r="N29" s="69">
        <v>5.4903563273085796E-3</v>
      </c>
      <c r="O29" s="69">
        <v>5.3256452656188537E-3</v>
      </c>
      <c r="P29" s="69">
        <v>8.8289275287650851E-5</v>
      </c>
      <c r="Q29" s="70">
        <v>9.100813264681545E-3</v>
      </c>
      <c r="R29" s="89">
        <v>9.1814123897710154</v>
      </c>
      <c r="S29" s="73">
        <v>2.8591746143533173E-2</v>
      </c>
      <c r="T29" s="73">
        <v>58.009742713863716</v>
      </c>
      <c r="U29" s="73">
        <v>1.5750348347712386</v>
      </c>
      <c r="V29" s="73">
        <v>1.527783683048515</v>
      </c>
      <c r="W29" s="73">
        <v>3.2225585479992561E-2</v>
      </c>
      <c r="X29" s="90">
        <v>2.6118331437666198</v>
      </c>
      <c r="Y29" s="85">
        <v>2.5154554492523334E-2</v>
      </c>
      <c r="Z29" s="69">
        <v>7.8333551078173068E-5</v>
      </c>
      <c r="AA29" s="69">
        <v>0.15893080195579098</v>
      </c>
      <c r="AB29" s="69">
        <v>4.315163930880106E-3</v>
      </c>
      <c r="AC29" s="69">
        <v>4.1857087206808629E-3</v>
      </c>
      <c r="AD29" s="69">
        <v>8.8289275287650851E-5</v>
      </c>
      <c r="AE29" s="93">
        <v>7.1557072431962182E-3</v>
      </c>
      <c r="AF29" s="87">
        <v>0</v>
      </c>
      <c r="AG29" s="69">
        <v>0</v>
      </c>
      <c r="AH29" s="69">
        <v>10.974401162845137</v>
      </c>
      <c r="AI29" s="69">
        <v>0.42894522469639296</v>
      </c>
      <c r="AJ29" s="69">
        <v>0.41607683890236663</v>
      </c>
      <c r="AK29" s="69">
        <v>0</v>
      </c>
      <c r="AL29" s="93">
        <v>0.70996369784214464</v>
      </c>
      <c r="AM29" s="87">
        <v>0</v>
      </c>
      <c r="AN29" s="69">
        <v>0</v>
      </c>
      <c r="AO29" s="69">
        <v>3.0066852500945582E-2</v>
      </c>
      <c r="AP29" s="69">
        <v>1.1751923964284738E-3</v>
      </c>
      <c r="AQ29" s="69">
        <v>1.1399365449379908E-3</v>
      </c>
      <c r="AR29" s="69">
        <v>0</v>
      </c>
      <c r="AS29" s="70">
        <v>1.9451060214853275E-3</v>
      </c>
      <c r="AT29" s="78"/>
    </row>
    <row r="30" spans="1:46" x14ac:dyDescent="0.25">
      <c r="A30" s="16" t="s">
        <v>62</v>
      </c>
      <c r="B30" s="17" t="s">
        <v>75</v>
      </c>
      <c r="C30" s="18" t="s">
        <v>76</v>
      </c>
      <c r="D30" s="87">
        <v>18.233634181505</v>
      </c>
      <c r="E30" s="69">
        <v>5.7048204346103193E-2</v>
      </c>
      <c r="F30" s="69">
        <v>115.92424848844868</v>
      </c>
      <c r="G30" s="69">
        <v>3.3928377096787221</v>
      </c>
      <c r="H30" s="69">
        <v>3.2910321274692027</v>
      </c>
      <c r="I30" s="69">
        <v>6.4299540648556128E-2</v>
      </c>
      <c r="J30" s="70">
        <v>5.3547340910417578</v>
      </c>
      <c r="K30" s="87">
        <v>4.9955162141109594E-2</v>
      </c>
      <c r="L30" s="69">
        <v>1.5629645026329642E-4</v>
      </c>
      <c r="M30" s="69">
        <v>0.31760068079027037</v>
      </c>
      <c r="N30" s="69">
        <v>9.2954457799417044E-3</v>
      </c>
      <c r="O30" s="69">
        <v>9.0165263766279532E-3</v>
      </c>
      <c r="P30" s="69">
        <v>1.7616312506453735E-4</v>
      </c>
      <c r="Q30" s="70">
        <v>1.4670504359018517E-2</v>
      </c>
      <c r="R30" s="89">
        <v>18.233634181505</v>
      </c>
      <c r="S30" s="73">
        <v>5.7048204346103193E-2</v>
      </c>
      <c r="T30" s="73">
        <v>97.482340885923321</v>
      </c>
      <c r="U30" s="73">
        <v>2.6666121532611822</v>
      </c>
      <c r="V30" s="73">
        <v>2.5865977151949888</v>
      </c>
      <c r="W30" s="73">
        <v>6.4299540648556128E-2</v>
      </c>
      <c r="X30" s="90">
        <v>4.2102731268377482</v>
      </c>
      <c r="Y30" s="85">
        <v>4.9955162141109594E-2</v>
      </c>
      <c r="Z30" s="69">
        <v>1.5629645026329642E-4</v>
      </c>
      <c r="AA30" s="69">
        <v>0.26707490653677624</v>
      </c>
      <c r="AB30" s="69">
        <v>7.3057867212635141E-3</v>
      </c>
      <c r="AC30" s="69">
        <v>7.0865690827259971E-3</v>
      </c>
      <c r="AD30" s="69">
        <v>1.7616312506453735E-4</v>
      </c>
      <c r="AE30" s="93">
        <v>1.1534994868048626E-2</v>
      </c>
      <c r="AF30" s="87">
        <v>0</v>
      </c>
      <c r="AG30" s="69">
        <v>0</v>
      </c>
      <c r="AH30" s="69">
        <v>18.441907602525351</v>
      </c>
      <c r="AI30" s="69">
        <v>0.7262255564175395</v>
      </c>
      <c r="AJ30" s="69">
        <v>0.70443441227421399</v>
      </c>
      <c r="AK30" s="69">
        <v>0</v>
      </c>
      <c r="AL30" s="93">
        <v>1.1444609642040096</v>
      </c>
      <c r="AM30" s="87">
        <v>0</v>
      </c>
      <c r="AN30" s="69">
        <v>0</v>
      </c>
      <c r="AO30" s="69">
        <v>5.052577425349411E-2</v>
      </c>
      <c r="AP30" s="69">
        <v>1.9896590586781907E-3</v>
      </c>
      <c r="AQ30" s="69">
        <v>1.9299572939019563E-3</v>
      </c>
      <c r="AR30" s="69">
        <v>0</v>
      </c>
      <c r="AS30" s="70">
        <v>3.1355094909698896E-3</v>
      </c>
      <c r="AT30" s="78"/>
    </row>
    <row r="31" spans="1:46" x14ac:dyDescent="0.25">
      <c r="A31" s="16" t="s">
        <v>62</v>
      </c>
      <c r="B31" s="17" t="s">
        <v>77</v>
      </c>
      <c r="C31" s="18" t="s">
        <v>78</v>
      </c>
      <c r="D31" s="87">
        <v>3.1169179550645625</v>
      </c>
      <c r="E31" s="69">
        <v>9.7520716223457038E-3</v>
      </c>
      <c r="F31" s="69">
        <v>25.11153098945471</v>
      </c>
      <c r="G31" s="69">
        <v>0.73494342226543863</v>
      </c>
      <c r="H31" s="69">
        <v>0.71289510461103001</v>
      </c>
      <c r="I31" s="69">
        <v>1.0991597956770838E-2</v>
      </c>
      <c r="J31" s="70">
        <v>1.1616553383529551</v>
      </c>
      <c r="K31" s="87">
        <v>8.5395012467522242E-3</v>
      </c>
      <c r="L31" s="69">
        <v>2.6718004444782752E-5</v>
      </c>
      <c r="M31" s="69">
        <v>6.8798715039601943E-2</v>
      </c>
      <c r="N31" s="69">
        <v>2.0135436226450371E-3</v>
      </c>
      <c r="O31" s="69">
        <v>1.9531372729069316E-3</v>
      </c>
      <c r="P31" s="69">
        <v>3.0113967004851611E-5</v>
      </c>
      <c r="Q31" s="70">
        <v>3.1826173653505619E-3</v>
      </c>
      <c r="R31" s="89">
        <v>3.1169179550645625</v>
      </c>
      <c r="S31" s="73">
        <v>9.7520716223457038E-3</v>
      </c>
      <c r="T31" s="73">
        <v>21.116641738034442</v>
      </c>
      <c r="U31" s="73">
        <v>0.57763124247931208</v>
      </c>
      <c r="V31" s="73">
        <v>0.56030229342628568</v>
      </c>
      <c r="W31" s="73">
        <v>1.0991597956770838E-2</v>
      </c>
      <c r="X31" s="90">
        <v>0.91337612112192512</v>
      </c>
      <c r="Y31" s="85">
        <v>8.5395012467522242E-3</v>
      </c>
      <c r="Z31" s="69">
        <v>2.6718004444782752E-5</v>
      </c>
      <c r="AA31" s="69">
        <v>5.7853812980916276E-2</v>
      </c>
      <c r="AB31" s="69">
        <v>1.5825513492583893E-3</v>
      </c>
      <c r="AC31" s="69">
        <v>1.5350747765103718E-3</v>
      </c>
      <c r="AD31" s="69">
        <v>3.0113967004851611E-5</v>
      </c>
      <c r="AE31" s="93">
        <v>2.5024003318408908E-3</v>
      </c>
      <c r="AF31" s="87">
        <v>0</v>
      </c>
      <c r="AG31" s="69">
        <v>0</v>
      </c>
      <c r="AH31" s="69">
        <v>3.994889251420267</v>
      </c>
      <c r="AI31" s="69">
        <v>0.15731217978612652</v>
      </c>
      <c r="AJ31" s="69">
        <v>0.1525928111847443</v>
      </c>
      <c r="AK31" s="69">
        <v>0</v>
      </c>
      <c r="AL31" s="93">
        <v>0.24827921723102989</v>
      </c>
      <c r="AM31" s="87">
        <v>0</v>
      </c>
      <c r="AN31" s="69">
        <v>0</v>
      </c>
      <c r="AO31" s="69">
        <v>1.0944902058685663E-2</v>
      </c>
      <c r="AP31" s="69">
        <v>4.3099227338664795E-4</v>
      </c>
      <c r="AQ31" s="69">
        <v>4.1806249639655979E-4</v>
      </c>
      <c r="AR31" s="69">
        <v>0</v>
      </c>
      <c r="AS31" s="70">
        <v>6.8021703350967095E-4</v>
      </c>
      <c r="AT31" s="78"/>
    </row>
    <row r="32" spans="1:46" ht="15.75" thickBot="1" x14ac:dyDescent="0.3">
      <c r="A32" s="95" t="s">
        <v>62</v>
      </c>
      <c r="B32" s="1" t="s">
        <v>79</v>
      </c>
      <c r="C32" s="96" t="s">
        <v>80</v>
      </c>
      <c r="D32" s="97">
        <v>5.2492061671750392</v>
      </c>
      <c r="E32" s="98">
        <v>1.6423483473654826E-2</v>
      </c>
      <c r="F32" s="98">
        <v>42.016171204144612</v>
      </c>
      <c r="G32" s="98">
        <v>1.2300851078937534</v>
      </c>
      <c r="H32" s="98">
        <v>1.1931824081827813</v>
      </c>
      <c r="I32" s="98">
        <v>1.851096483834843E-2</v>
      </c>
      <c r="J32" s="99">
        <v>1.9442081539557798</v>
      </c>
      <c r="K32" s="97">
        <v>1.4381386759383668E-2</v>
      </c>
      <c r="L32" s="98">
        <v>4.4995845133300892E-5</v>
      </c>
      <c r="M32" s="98">
        <v>0.11511279781957429</v>
      </c>
      <c r="N32" s="98">
        <v>3.3700961860102831E-3</v>
      </c>
      <c r="O32" s="98">
        <v>3.2689928991309078E-3</v>
      </c>
      <c r="P32" s="98">
        <v>5.0714972159858714E-5</v>
      </c>
      <c r="Q32" s="99">
        <v>5.3265976820706298E-3</v>
      </c>
      <c r="R32" s="100">
        <v>5.2492061671750392</v>
      </c>
      <c r="S32" s="101">
        <v>1.6423483473654826E-2</v>
      </c>
      <c r="T32" s="101">
        <v>35.33199289579067</v>
      </c>
      <c r="U32" s="101">
        <v>0.96678950746679948</v>
      </c>
      <c r="V32" s="101">
        <v>0.93778570712093956</v>
      </c>
      <c r="W32" s="101">
        <v>1.851096483834843E-2</v>
      </c>
      <c r="X32" s="102">
        <v>1.5286748518984512</v>
      </c>
      <c r="Y32" s="103">
        <v>1.4381386759383668E-2</v>
      </c>
      <c r="Z32" s="98">
        <v>4.4995845133300892E-5</v>
      </c>
      <c r="AA32" s="98">
        <v>9.6799980536412797E-2</v>
      </c>
      <c r="AB32" s="98">
        <v>2.6487383766213685E-3</v>
      </c>
      <c r="AC32" s="98">
        <v>2.5692759099203823E-3</v>
      </c>
      <c r="AD32" s="98">
        <v>5.0714972159858714E-5</v>
      </c>
      <c r="AE32" s="104">
        <v>4.1881502791738393E-3</v>
      </c>
      <c r="AF32" s="97">
        <v>0</v>
      </c>
      <c r="AG32" s="98">
        <v>0</v>
      </c>
      <c r="AH32" s="98">
        <v>6.6841783083539426</v>
      </c>
      <c r="AI32" s="98">
        <v>0.26329560042695388</v>
      </c>
      <c r="AJ32" s="98">
        <v>0.25539670106184176</v>
      </c>
      <c r="AK32" s="98">
        <v>0</v>
      </c>
      <c r="AL32" s="104">
        <v>0.41553330205732864</v>
      </c>
      <c r="AM32" s="88">
        <v>0</v>
      </c>
      <c r="AN32" s="71">
        <v>0</v>
      </c>
      <c r="AO32" s="71">
        <v>1.8312817283161489E-2</v>
      </c>
      <c r="AP32" s="71">
        <v>7.2135780938891456E-4</v>
      </c>
      <c r="AQ32" s="71">
        <v>6.9971698921052553E-4</v>
      </c>
      <c r="AR32" s="71">
        <v>0</v>
      </c>
      <c r="AS32" s="72">
        <v>1.1384474028967905E-3</v>
      </c>
      <c r="AT32" s="78"/>
    </row>
    <row r="33" spans="1:46" x14ac:dyDescent="0.25">
      <c r="A33" s="11" t="s">
        <v>81</v>
      </c>
      <c r="B33" s="12"/>
      <c r="C33" s="13"/>
      <c r="D33" s="79">
        <f>SUM(D24:D32)</f>
        <v>94.102679226072837</v>
      </c>
      <c r="E33" s="80">
        <f t="shared" ref="E33:AS33" si="1">SUM(E24:E32)</f>
        <v>0.29255673764775558</v>
      </c>
      <c r="F33" s="80">
        <f t="shared" si="1"/>
        <v>696.43567116844952</v>
      </c>
      <c r="G33" s="80">
        <f t="shared" si="1"/>
        <v>20.1201267937662</v>
      </c>
      <c r="H33" s="80">
        <f t="shared" si="1"/>
        <v>19.516502398828518</v>
      </c>
      <c r="I33" s="80">
        <f t="shared" si="1"/>
        <v>0.32973821837901318</v>
      </c>
      <c r="J33" s="81">
        <f t="shared" si="1"/>
        <v>33.943396003916583</v>
      </c>
      <c r="K33" s="79">
        <f t="shared" si="1"/>
        <v>0.25781555952348723</v>
      </c>
      <c r="L33" s="80">
        <f t="shared" si="1"/>
        <v>8.0152530862398789E-4</v>
      </c>
      <c r="M33" s="80">
        <f t="shared" si="1"/>
        <v>1.9080429347080807</v>
      </c>
      <c r="N33" s="80">
        <f t="shared" si="1"/>
        <v>5.5123635051414252E-2</v>
      </c>
      <c r="O33" s="80">
        <f t="shared" si="1"/>
        <v>5.3469869585831567E-2</v>
      </c>
      <c r="P33" s="80">
        <f t="shared" si="1"/>
        <v>9.0339237912058425E-4</v>
      </c>
      <c r="Q33" s="81">
        <f t="shared" si="1"/>
        <v>9.2995605490182431E-2</v>
      </c>
      <c r="R33" s="127">
        <f t="shared" si="1"/>
        <v>94.102679226072837</v>
      </c>
      <c r="S33" s="128">
        <f t="shared" si="1"/>
        <v>0.29255673764775558</v>
      </c>
      <c r="T33" s="128">
        <f t="shared" si="1"/>
        <v>585.64261047355023</v>
      </c>
      <c r="U33" s="128">
        <f t="shared" si="1"/>
        <v>15.813480992727301</v>
      </c>
      <c r="V33" s="128">
        <f t="shared" si="1"/>
        <v>15.33906037928211</v>
      </c>
      <c r="W33" s="128">
        <f t="shared" si="1"/>
        <v>0.32973821837901318</v>
      </c>
      <c r="X33" s="129">
        <f t="shared" si="1"/>
        <v>26.68871424782526</v>
      </c>
      <c r="Y33" s="130">
        <f t="shared" si="1"/>
        <v>0.25781555952348723</v>
      </c>
      <c r="Z33" s="80">
        <f t="shared" si="1"/>
        <v>8.0152530862398789E-4</v>
      </c>
      <c r="AA33" s="80">
        <f t="shared" si="1"/>
        <v>1.6045003026672611</v>
      </c>
      <c r="AB33" s="80">
        <f t="shared" si="1"/>
        <v>4.3324605459526856E-2</v>
      </c>
      <c r="AC33" s="80">
        <f t="shared" si="1"/>
        <v>4.2024822956937297E-2</v>
      </c>
      <c r="AD33" s="80">
        <f t="shared" si="1"/>
        <v>9.0339237912058425E-4</v>
      </c>
      <c r="AE33" s="131">
        <f t="shared" si="1"/>
        <v>7.3119765062534953E-2</v>
      </c>
      <c r="AF33" s="79">
        <f t="shared" si="1"/>
        <v>0</v>
      </c>
      <c r="AG33" s="80">
        <f t="shared" si="1"/>
        <v>0</v>
      </c>
      <c r="AH33" s="80">
        <f t="shared" si="1"/>
        <v>110.7930606948992</v>
      </c>
      <c r="AI33" s="80">
        <f t="shared" si="1"/>
        <v>4.3066458010388997</v>
      </c>
      <c r="AJ33" s="80">
        <f t="shared" si="1"/>
        <v>4.1774420195464064</v>
      </c>
      <c r="AK33" s="80">
        <f t="shared" si="1"/>
        <v>0</v>
      </c>
      <c r="AL33" s="131">
        <f t="shared" si="1"/>
        <v>7.2546817560913262</v>
      </c>
      <c r="AM33" s="132">
        <f t="shared" si="1"/>
        <v>0</v>
      </c>
      <c r="AN33" s="80">
        <f t="shared" si="1"/>
        <v>0</v>
      </c>
      <c r="AO33" s="80">
        <f t="shared" si="1"/>
        <v>0.30354263204081972</v>
      </c>
      <c r="AP33" s="80">
        <f t="shared" si="1"/>
        <v>1.1799029591887399E-2</v>
      </c>
      <c r="AQ33" s="80">
        <f t="shared" si="1"/>
        <v>1.1445046628894265E-2</v>
      </c>
      <c r="AR33" s="131">
        <f t="shared" si="1"/>
        <v>0</v>
      </c>
      <c r="AS33" s="81">
        <f t="shared" si="1"/>
        <v>1.9875840427647468E-2</v>
      </c>
      <c r="AT33" s="78"/>
    </row>
    <row r="34" spans="1:46" ht="15.75" thickBot="1" x14ac:dyDescent="0.3">
      <c r="A34" s="21" t="s">
        <v>82</v>
      </c>
      <c r="B34" s="22"/>
      <c r="C34" s="84"/>
      <c r="D34" s="88">
        <f>D33+D21</f>
        <v>862.07795064536617</v>
      </c>
      <c r="E34" s="71">
        <f t="shared" ref="E34:AS34" si="2">E33+E21</f>
        <v>2.68272748265808</v>
      </c>
      <c r="F34" s="71">
        <f t="shared" si="2"/>
        <v>6254.5878129337843</v>
      </c>
      <c r="G34" s="71">
        <f t="shared" si="2"/>
        <v>180.95330683671554</v>
      </c>
      <c r="H34" s="71">
        <f t="shared" si="2"/>
        <v>175.52435792934384</v>
      </c>
      <c r="I34" s="71">
        <f t="shared" si="2"/>
        <v>3.023682774651232</v>
      </c>
      <c r="J34" s="72">
        <f t="shared" si="2"/>
        <v>302.59384902450074</v>
      </c>
      <c r="K34" s="88">
        <f>K33+K21</f>
        <v>2.3618573990284002</v>
      </c>
      <c r="L34" s="71">
        <f t="shared" ref="L34:Q34" si="3">L33+L21</f>
        <v>7.3499383086522742E-3</v>
      </c>
      <c r="M34" s="71">
        <f t="shared" si="3"/>
        <v>17.135857021736395</v>
      </c>
      <c r="N34" s="71">
        <f t="shared" si="3"/>
        <v>0.49576248448415222</v>
      </c>
      <c r="O34" s="71">
        <f t="shared" si="3"/>
        <v>0.48088865186121604</v>
      </c>
      <c r="P34" s="71">
        <f t="shared" si="3"/>
        <v>8.284062396304746E-3</v>
      </c>
      <c r="Q34" s="72">
        <f t="shared" si="3"/>
        <v>0.82902424390274154</v>
      </c>
      <c r="R34" s="91">
        <f t="shared" si="2"/>
        <v>862.07795064536617</v>
      </c>
      <c r="S34" s="74">
        <f t="shared" si="2"/>
        <v>2.68272748265808</v>
      </c>
      <c r="T34" s="74">
        <f t="shared" si="2"/>
        <v>5259.5713945224124</v>
      </c>
      <c r="U34" s="74">
        <f t="shared" si="2"/>
        <v>142.22085713297437</v>
      </c>
      <c r="V34" s="74">
        <f t="shared" si="2"/>
        <v>137.95395656931544</v>
      </c>
      <c r="W34" s="74">
        <f t="shared" si="2"/>
        <v>3.023682774651232</v>
      </c>
      <c r="X34" s="92">
        <f t="shared" si="2"/>
        <v>237.92082468214551</v>
      </c>
      <c r="Y34" s="86">
        <f t="shared" si="2"/>
        <v>2.3618573990284002</v>
      </c>
      <c r="Z34" s="71">
        <f t="shared" si="2"/>
        <v>7.3499383086522742E-3</v>
      </c>
      <c r="AA34" s="71">
        <f t="shared" si="2"/>
        <v>14.409784642527159</v>
      </c>
      <c r="AB34" s="71">
        <f t="shared" si="2"/>
        <v>0.38964618392595723</v>
      </c>
      <c r="AC34" s="71">
        <f t="shared" si="2"/>
        <v>0.37795604539538474</v>
      </c>
      <c r="AD34" s="71">
        <f t="shared" si="2"/>
        <v>8.284062396304746E-3</v>
      </c>
      <c r="AE34" s="94">
        <f t="shared" si="2"/>
        <v>0.65183787584149455</v>
      </c>
      <c r="AF34" s="88">
        <f t="shared" si="2"/>
        <v>0</v>
      </c>
      <c r="AG34" s="71">
        <f t="shared" si="2"/>
        <v>0</v>
      </c>
      <c r="AH34" s="71">
        <f t="shared" si="2"/>
        <v>995.01641841137052</v>
      </c>
      <c r="AI34" s="71">
        <f t="shared" si="2"/>
        <v>38.732449703741182</v>
      </c>
      <c r="AJ34" s="71">
        <f t="shared" si="2"/>
        <v>37.570401360028399</v>
      </c>
      <c r="AK34" s="71">
        <f t="shared" si="2"/>
        <v>0</v>
      </c>
      <c r="AL34" s="94">
        <f t="shared" si="2"/>
        <v>64.673024342355149</v>
      </c>
      <c r="AM34" s="133">
        <f t="shared" si="2"/>
        <v>0</v>
      </c>
      <c r="AN34" s="71">
        <f t="shared" si="2"/>
        <v>0</v>
      </c>
      <c r="AO34" s="71">
        <f t="shared" si="2"/>
        <v>2.7260723792092345</v>
      </c>
      <c r="AP34" s="71">
        <f t="shared" si="2"/>
        <v>0.10611630055819501</v>
      </c>
      <c r="AQ34" s="71">
        <f t="shared" si="2"/>
        <v>0.10293260646583124</v>
      </c>
      <c r="AR34" s="94">
        <f t="shared" si="2"/>
        <v>0</v>
      </c>
      <c r="AS34" s="72">
        <f t="shared" si="2"/>
        <v>0.17718636806124705</v>
      </c>
      <c r="AT34" s="78"/>
    </row>
    <row r="35" spans="1:46" x14ac:dyDescent="0.25">
      <c r="C35" t="s">
        <v>26</v>
      </c>
      <c r="M35">
        <f>'2023 NEI RAIL CTY SCC TPY TPD '!AD65</f>
        <v>17.135857021736388</v>
      </c>
      <c r="R35" s="75">
        <f>'2023 NEI RAIL CTY SCC TPY TPD '!AI65</f>
        <v>862.07795064536617</v>
      </c>
      <c r="S35" s="75">
        <f>'2023 NEI RAIL CTY SCC TPY TPD '!AJ65</f>
        <v>2.68272748265808</v>
      </c>
      <c r="T35" s="75">
        <f>'2023 NEI RAIL CTY SCC TPY TPD '!AK65</f>
        <v>5259.5713945224124</v>
      </c>
      <c r="U35" s="75">
        <f>'2023 NEI RAIL CTY SCC TPY TPD '!AL65</f>
        <v>142.22085713297437</v>
      </c>
      <c r="V35" s="75">
        <f>'2023 NEI RAIL CTY SCC TPY TPD '!AM65</f>
        <v>137.95395656931544</v>
      </c>
      <c r="W35" s="75">
        <f>'2023 NEI RAIL CTY SCC TPY TPD '!AN65</f>
        <v>3.0236827746512325</v>
      </c>
      <c r="X35" s="75">
        <f>'2023 NEI RAIL CTY SCC TPY TPD '!AO65</f>
        <v>237.92082468214551</v>
      </c>
      <c r="Y35">
        <f>'2023 NEI RAIL CTY SCC TPY TPD '!AP65</f>
        <v>2.3618573990284002</v>
      </c>
      <c r="Z35">
        <f>'2023 NEI RAIL CTY SCC TPY TPD '!AQ65</f>
        <v>7.3499383086522742E-3</v>
      </c>
      <c r="AA35">
        <f>'2023 NEI RAIL CTY SCC TPY TPD '!AR65</f>
        <v>14.409784642527159</v>
      </c>
      <c r="AB35">
        <f>'2023 NEI RAIL CTY SCC TPY TPD '!AS65</f>
        <v>0.38964618392595723</v>
      </c>
      <c r="AC35">
        <f>'2023 NEI RAIL CTY SCC TPY TPD '!AT65</f>
        <v>0.37795604539538474</v>
      </c>
      <c r="AD35">
        <f>'2023 NEI RAIL CTY SCC TPY TPD '!AU65</f>
        <v>8.284062396304746E-3</v>
      </c>
      <c r="AE35">
        <f>'2023 NEI RAIL CTY SCC TPY TPD '!AV65</f>
        <v>0.65183787584149488</v>
      </c>
      <c r="AF35">
        <f>'2023 NEI RAIL CTY SCC TPY TPD '!AW65</f>
        <v>0</v>
      </c>
      <c r="AG35">
        <f>'2023 NEI RAIL CTY SCC TPY TPD '!AX65</f>
        <v>0</v>
      </c>
      <c r="AH35">
        <f>'2023 NEI RAIL CTY SCC TPY TPD '!AY65</f>
        <v>995.01641841137064</v>
      </c>
      <c r="AI35">
        <f>'2023 NEI RAIL CTY SCC TPY TPD '!AZ65</f>
        <v>38.732449703741196</v>
      </c>
      <c r="AJ35">
        <f>'2023 NEI RAIL CTY SCC TPY TPD '!BA65</f>
        <v>37.570401360028391</v>
      </c>
      <c r="AK35">
        <f>'2023 NEI RAIL CTY SCC TPY TPD '!BB65</f>
        <v>0</v>
      </c>
      <c r="AL35">
        <f>'2023 NEI RAIL CTY SCC TPY TPD '!BC65</f>
        <v>64.673024342355163</v>
      </c>
    </row>
    <row r="36" spans="1:46" x14ac:dyDescent="0.25">
      <c r="C36" s="17" t="s">
        <v>48</v>
      </c>
    </row>
  </sheetData>
  <mergeCells count="6">
    <mergeCell ref="D6:J6"/>
    <mergeCell ref="AM6:AS6"/>
    <mergeCell ref="AF6:AL6"/>
    <mergeCell ref="Y6:AE6"/>
    <mergeCell ref="R6:X6"/>
    <mergeCell ref="K6:Q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793C-3108-4C7D-82DE-096B14B78569}">
  <dimension ref="A1:V30"/>
  <sheetViews>
    <sheetView workbookViewId="0"/>
  </sheetViews>
  <sheetFormatPr defaultRowHeight="15" x14ac:dyDescent="0.25"/>
  <cols>
    <col min="1" max="1" width="13.140625" bestFit="1" customWidth="1"/>
    <col min="2" max="2" width="22.42578125" bestFit="1" customWidth="1"/>
    <col min="3" max="3" width="23.5703125" bestFit="1" customWidth="1"/>
    <col min="4" max="4" width="23.85546875" bestFit="1" customWidth="1"/>
    <col min="5" max="6" width="28.5703125" bestFit="1" customWidth="1"/>
    <col min="7" max="7" width="23.28515625" bestFit="1" customWidth="1"/>
    <col min="8" max="8" width="23.7109375" bestFit="1" customWidth="1"/>
    <col min="9" max="9" width="22.5703125" bestFit="1" customWidth="1"/>
    <col min="10" max="10" width="23.7109375" bestFit="1" customWidth="1"/>
    <col min="11" max="11" width="24" bestFit="1" customWidth="1"/>
    <col min="12" max="13" width="28.7109375" bestFit="1" customWidth="1"/>
    <col min="14" max="14" width="23.42578125" bestFit="1" customWidth="1"/>
    <col min="15" max="15" width="23.85546875" bestFit="1" customWidth="1"/>
    <col min="16" max="16" width="23.42578125" bestFit="1" customWidth="1"/>
    <col min="17" max="17" width="24.5703125" bestFit="1" customWidth="1"/>
    <col min="18" max="18" width="24.85546875" bestFit="1" customWidth="1"/>
    <col min="19" max="20" width="29.7109375" bestFit="1" customWidth="1"/>
    <col min="21" max="21" width="24.28515625" bestFit="1" customWidth="1"/>
    <col min="22" max="22" width="24.7109375" bestFit="1" customWidth="1"/>
  </cols>
  <sheetData>
    <row r="1" spans="1:22" x14ac:dyDescent="0.25">
      <c r="A1" s="42" t="s">
        <v>42</v>
      </c>
      <c r="B1" s="42"/>
    </row>
    <row r="2" spans="1:22" x14ac:dyDescent="0.25">
      <c r="A2" s="42" t="s">
        <v>155</v>
      </c>
      <c r="B2" s="42"/>
    </row>
    <row r="3" spans="1:22" x14ac:dyDescent="0.25">
      <c r="A3" s="42" t="s">
        <v>166</v>
      </c>
      <c r="B3" s="42"/>
    </row>
    <row r="4" spans="1:22" x14ac:dyDescent="0.25">
      <c r="A4" s="42" t="s">
        <v>41</v>
      </c>
      <c r="B4" s="42"/>
    </row>
    <row r="5" spans="1:22" ht="15.75" thickBot="1" x14ac:dyDescent="0.3">
      <c r="A5" s="42" t="s">
        <v>158</v>
      </c>
      <c r="B5" s="42"/>
    </row>
    <row r="6" spans="1:22" x14ac:dyDescent="0.25">
      <c r="A6" s="43"/>
      <c r="B6" s="154" t="s">
        <v>242</v>
      </c>
      <c r="C6" s="155"/>
      <c r="D6" s="155"/>
      <c r="E6" s="155"/>
      <c r="F6" s="155"/>
      <c r="G6" s="155"/>
      <c r="H6" s="156"/>
      <c r="I6" s="157" t="s">
        <v>243</v>
      </c>
      <c r="J6" s="158"/>
      <c r="K6" s="158"/>
      <c r="L6" s="158"/>
      <c r="M6" s="158"/>
      <c r="N6" s="158"/>
      <c r="O6" s="159"/>
      <c r="P6" s="157" t="s">
        <v>241</v>
      </c>
      <c r="Q6" s="158"/>
      <c r="R6" s="158"/>
      <c r="S6" s="158"/>
      <c r="T6" s="158"/>
      <c r="U6" s="158"/>
      <c r="V6" s="159"/>
    </row>
    <row r="7" spans="1:22" x14ac:dyDescent="0.25">
      <c r="A7" s="134" t="s">
        <v>86</v>
      </c>
      <c r="B7" s="17" t="s">
        <v>195</v>
      </c>
      <c r="C7" s="17" t="s">
        <v>196</v>
      </c>
      <c r="D7" s="17" t="s">
        <v>197</v>
      </c>
      <c r="E7" s="17" t="s">
        <v>198</v>
      </c>
      <c r="F7" s="17" t="s">
        <v>199</v>
      </c>
      <c r="G7" s="17" t="s">
        <v>200</v>
      </c>
      <c r="H7" s="19" t="s">
        <v>201</v>
      </c>
      <c r="I7" s="20" t="s">
        <v>202</v>
      </c>
      <c r="J7" s="17" t="s">
        <v>203</v>
      </c>
      <c r="K7" s="17" t="s">
        <v>204</v>
      </c>
      <c r="L7" s="17" t="s">
        <v>205</v>
      </c>
      <c r="M7" s="17" t="s">
        <v>206</v>
      </c>
      <c r="N7" s="17" t="s">
        <v>207</v>
      </c>
      <c r="O7" s="18" t="s">
        <v>208</v>
      </c>
      <c r="P7" s="16" t="s">
        <v>209</v>
      </c>
      <c r="Q7" s="17" t="s">
        <v>210</v>
      </c>
      <c r="R7" s="17" t="s">
        <v>211</v>
      </c>
      <c r="S7" s="17" t="s">
        <v>212</v>
      </c>
      <c r="T7" s="17" t="s">
        <v>213</v>
      </c>
      <c r="U7" s="17" t="s">
        <v>214</v>
      </c>
      <c r="V7" s="19" t="s">
        <v>215</v>
      </c>
    </row>
    <row r="8" spans="1:22" x14ac:dyDescent="0.25">
      <c r="A8" s="135">
        <v>34001</v>
      </c>
      <c r="B8" s="17">
        <v>17.745037377271686</v>
      </c>
      <c r="C8" s="17">
        <v>5.5488058298200547E-2</v>
      </c>
      <c r="D8" s="17">
        <v>119.57290865796425</v>
      </c>
      <c r="E8" s="17">
        <v>3.2675936493980586</v>
      </c>
      <c r="F8" s="17">
        <v>3.1695658329899583</v>
      </c>
      <c r="G8" s="17">
        <v>6.2540748643910002E-2</v>
      </c>
      <c r="H8" s="19">
        <v>5.1956033644290631</v>
      </c>
      <c r="I8" s="20">
        <v>4.8616540759648455E-2</v>
      </c>
      <c r="J8" s="17">
        <v>1.5202207752931655E-4</v>
      </c>
      <c r="K8" s="17">
        <v>0.3275970100218199</v>
      </c>
      <c r="L8" s="17">
        <v>8.9523113682138597E-3</v>
      </c>
      <c r="M8" s="17">
        <v>8.6837420081916673E-3</v>
      </c>
      <c r="N8" s="17">
        <v>1.7134451683263014E-4</v>
      </c>
      <c r="O8" s="18">
        <v>1.4234529765559077E-2</v>
      </c>
      <c r="P8" s="16">
        <v>0</v>
      </c>
      <c r="Q8" s="17">
        <v>0</v>
      </c>
      <c r="R8" s="17">
        <v>22.621046162770277</v>
      </c>
      <c r="S8" s="17">
        <v>0.88989694781012985</v>
      </c>
      <c r="T8" s="17">
        <v>0.86320003748955454</v>
      </c>
      <c r="U8" s="17">
        <v>0</v>
      </c>
      <c r="V8" s="19">
        <v>1.4122991684727417</v>
      </c>
    </row>
    <row r="9" spans="1:22" x14ac:dyDescent="0.25">
      <c r="A9" s="135">
        <v>34003</v>
      </c>
      <c r="B9" s="17">
        <v>154.80394437859951</v>
      </c>
      <c r="C9" s="17">
        <v>0.4838932576701177</v>
      </c>
      <c r="D9" s="17">
        <v>977.16064779263354</v>
      </c>
      <c r="E9" s="17">
        <v>26.677485192459411</v>
      </c>
      <c r="F9" s="17">
        <v>25.877120677071598</v>
      </c>
      <c r="G9" s="17">
        <v>0.54539661401391426</v>
      </c>
      <c r="H9" s="19">
        <v>42.575637238966316</v>
      </c>
      <c r="I9" s="20">
        <v>0.42412039555780684</v>
      </c>
      <c r="J9" s="17">
        <v>1.3257349525208704E-3</v>
      </c>
      <c r="K9" s="17">
        <v>2.6771524597058454</v>
      </c>
      <c r="L9" s="17">
        <v>7.3089000527286063E-2</v>
      </c>
      <c r="M9" s="17">
        <v>7.0896221033072873E-2</v>
      </c>
      <c r="N9" s="17">
        <v>1.4942372986682583E-3</v>
      </c>
      <c r="O9" s="18">
        <v>0.11664558147662005</v>
      </c>
      <c r="P9" s="16">
        <v>0</v>
      </c>
      <c r="Q9" s="17">
        <v>0</v>
      </c>
      <c r="R9" s="17">
        <v>184.8612396424079</v>
      </c>
      <c r="S9" s="17">
        <v>7.2653503450139434</v>
      </c>
      <c r="T9" s="17">
        <v>7.04737895205621</v>
      </c>
      <c r="U9" s="17">
        <v>0</v>
      </c>
      <c r="V9" s="19">
        <v>11.573157697421108</v>
      </c>
    </row>
    <row r="10" spans="1:22" x14ac:dyDescent="0.25">
      <c r="A10" s="135">
        <v>34005</v>
      </c>
      <c r="B10" s="17">
        <v>1.9392189511394142</v>
      </c>
      <c r="C10" s="17">
        <v>5.9799891841234897E-3</v>
      </c>
      <c r="D10" s="17">
        <v>11.728215642640661</v>
      </c>
      <c r="E10" s="17">
        <v>0.31142764426299852</v>
      </c>
      <c r="F10" s="17">
        <v>0.30208481493510853</v>
      </c>
      <c r="G10" s="17">
        <v>6.7398873579765581E-3</v>
      </c>
      <c r="H10" s="19">
        <v>0.57146220066980324</v>
      </c>
      <c r="I10" s="20">
        <v>5.3129286332586692E-3</v>
      </c>
      <c r="J10" s="17">
        <v>1.6383532011297232E-5</v>
      </c>
      <c r="K10" s="17">
        <v>3.2132097651070307E-2</v>
      </c>
      <c r="L10" s="17">
        <v>8.5322642263835206E-4</v>
      </c>
      <c r="M10" s="17">
        <v>8.2762962995920142E-4</v>
      </c>
      <c r="N10" s="17">
        <v>1.846544481637413E-5</v>
      </c>
      <c r="O10" s="18">
        <v>1.565649864848776E-3</v>
      </c>
      <c r="P10" s="16">
        <v>0</v>
      </c>
      <c r="Q10" s="17">
        <v>0</v>
      </c>
      <c r="R10" s="17">
        <v>2.2187676994460066</v>
      </c>
      <c r="S10" s="17">
        <v>8.4814251657146664E-2</v>
      </c>
      <c r="T10" s="17">
        <v>8.2269824107432263E-2</v>
      </c>
      <c r="U10" s="17">
        <v>0</v>
      </c>
      <c r="V10" s="19">
        <v>0.1553381838854542</v>
      </c>
    </row>
    <row r="11" spans="1:22" x14ac:dyDescent="0.25">
      <c r="A11" s="135">
        <v>34007</v>
      </c>
      <c r="B11" s="17">
        <v>31.590850969639536</v>
      </c>
      <c r="C11" s="17">
        <v>9.7358986392011404E-2</v>
      </c>
      <c r="D11" s="17">
        <v>196.63102954244422</v>
      </c>
      <c r="E11" s="17">
        <v>5.2108317811814127</v>
      </c>
      <c r="F11" s="17">
        <v>5.0545064139145648</v>
      </c>
      <c r="G11" s="17">
        <v>0.10973059361020848</v>
      </c>
      <c r="H11" s="19">
        <v>9.5809156936276807</v>
      </c>
      <c r="I11" s="20">
        <v>8.6550276629149409E-2</v>
      </c>
      <c r="J11" s="17">
        <v>2.667369490192093E-4</v>
      </c>
      <c r="K11" s="17">
        <v>0.53871514943135401</v>
      </c>
      <c r="L11" s="17">
        <v>1.4276251455291541E-2</v>
      </c>
      <c r="M11" s="17">
        <v>1.3847962777848125E-2</v>
      </c>
      <c r="N11" s="17">
        <v>3.0063176331563974E-4</v>
      </c>
      <c r="O11" s="18">
        <v>2.6249084092130632E-2</v>
      </c>
      <c r="P11" s="16">
        <v>0</v>
      </c>
      <c r="Q11" s="17">
        <v>0</v>
      </c>
      <c r="R11" s="17">
        <v>37.199058266919678</v>
      </c>
      <c r="S11" s="17">
        <v>1.4191187140052093</v>
      </c>
      <c r="T11" s="17">
        <v>1.3765450398821453</v>
      </c>
      <c r="U11" s="17">
        <v>0</v>
      </c>
      <c r="V11" s="19">
        <v>2.6043403081837697</v>
      </c>
    </row>
    <row r="12" spans="1:22" x14ac:dyDescent="0.25">
      <c r="A12" s="135">
        <v>34009</v>
      </c>
      <c r="B12" s="17">
        <v>0.47076316338363633</v>
      </c>
      <c r="C12" s="17">
        <v>1.4729021573375287E-3</v>
      </c>
      <c r="D12" s="17">
        <v>3.0596637927212367</v>
      </c>
      <c r="E12" s="17">
        <v>8.3867806895676675E-2</v>
      </c>
      <c r="F12" s="17">
        <v>8.1351780363596762E-2</v>
      </c>
      <c r="G12" s="17">
        <v>1.6601146864023281E-3</v>
      </c>
      <c r="H12" s="19">
        <v>0.132584408527156</v>
      </c>
      <c r="I12" s="20">
        <v>1.2897620914620173E-3</v>
      </c>
      <c r="J12" s="17">
        <v>4.0353483762672019E-6</v>
      </c>
      <c r="K12" s="17">
        <v>8.3826405280033878E-3</v>
      </c>
      <c r="L12" s="17">
        <v>2.297748134128128E-4</v>
      </c>
      <c r="M12" s="17">
        <v>2.2288159003725139E-4</v>
      </c>
      <c r="N12" s="17">
        <v>4.548259414800899E-6</v>
      </c>
      <c r="O12" s="18">
        <v>3.6324495486892057E-4</v>
      </c>
      <c r="P12" s="16">
        <v>0</v>
      </c>
      <c r="Q12" s="17">
        <v>0</v>
      </c>
      <c r="R12" s="17">
        <v>0.57883342200603005</v>
      </c>
      <c r="S12" s="17">
        <v>2.2840571192118922E-2</v>
      </c>
      <c r="T12" s="17">
        <v>2.2155356146508931E-2</v>
      </c>
      <c r="U12" s="17">
        <v>0</v>
      </c>
      <c r="V12" s="19">
        <v>3.6039866167868889E-2</v>
      </c>
    </row>
    <row r="13" spans="1:22" x14ac:dyDescent="0.25">
      <c r="A13" s="135">
        <v>34011</v>
      </c>
      <c r="B13" s="17">
        <v>6.5756380711229516</v>
      </c>
      <c r="C13" s="17">
        <v>2.0441296030445769E-2</v>
      </c>
      <c r="D13" s="17">
        <v>42.710074604167723</v>
      </c>
      <c r="E13" s="17">
        <v>1.153692373010623</v>
      </c>
      <c r="F13" s="17">
        <v>1.1190821382881522</v>
      </c>
      <c r="G13" s="17">
        <v>2.3039185156847893E-2</v>
      </c>
      <c r="H13" s="19">
        <v>1.9439913369468134</v>
      </c>
      <c r="I13" s="20">
        <v>1.8015446770199867E-2</v>
      </c>
      <c r="J13" s="17">
        <v>5.6003550768344566E-5</v>
      </c>
      <c r="K13" s="17">
        <v>0.11701390302511705</v>
      </c>
      <c r="L13" s="17">
        <v>3.1608010219469126E-3</v>
      </c>
      <c r="M13" s="17">
        <v>3.0659784610634305E-3</v>
      </c>
      <c r="N13" s="17">
        <v>6.3121055224240797E-5</v>
      </c>
      <c r="O13" s="18">
        <v>5.326003662867982E-3</v>
      </c>
      <c r="P13" s="16">
        <v>0</v>
      </c>
      <c r="Q13" s="17">
        <v>0</v>
      </c>
      <c r="R13" s="17">
        <v>8.0799788186125241</v>
      </c>
      <c r="S13" s="17">
        <v>0.31419675504728284</v>
      </c>
      <c r="T13" s="17">
        <v>0.30477099849759914</v>
      </c>
      <c r="U13" s="17">
        <v>0</v>
      </c>
      <c r="V13" s="19">
        <v>0.52842704804697826</v>
      </c>
    </row>
    <row r="14" spans="1:22" x14ac:dyDescent="0.25">
      <c r="A14" s="135">
        <v>34013</v>
      </c>
      <c r="B14" s="17">
        <v>70.953303623773365</v>
      </c>
      <c r="C14" s="17">
        <v>0.21730192171916829</v>
      </c>
      <c r="D14" s="17">
        <v>405.65886340203599</v>
      </c>
      <c r="E14" s="17">
        <v>10.557434968844536</v>
      </c>
      <c r="F14" s="17">
        <v>10.240695209003039</v>
      </c>
      <c r="G14" s="17">
        <v>0.24491213839711806</v>
      </c>
      <c r="H14" s="19">
        <v>20.939611066978735</v>
      </c>
      <c r="I14" s="20">
        <v>0.19439261266787222</v>
      </c>
      <c r="J14" s="17">
        <v>5.9534773073744742E-4</v>
      </c>
      <c r="K14" s="17">
        <v>1.1113941463069479</v>
      </c>
      <c r="L14" s="17">
        <v>2.8924479366697363E-2</v>
      </c>
      <c r="M14" s="17">
        <v>2.8056699202748052E-2</v>
      </c>
      <c r="N14" s="17">
        <v>6.7099215999210423E-4</v>
      </c>
      <c r="O14" s="18">
        <v>5.7368797443777361E-2</v>
      </c>
      <c r="P14" s="16">
        <v>0</v>
      </c>
      <c r="Q14" s="17">
        <v>0</v>
      </c>
      <c r="R14" s="17">
        <v>76.743369199149896</v>
      </c>
      <c r="S14" s="17">
        <v>2.8752134333500727</v>
      </c>
      <c r="T14" s="17">
        <v>2.7889524793342675</v>
      </c>
      <c r="U14" s="17">
        <v>0</v>
      </c>
      <c r="V14" s="19">
        <v>5.6919270436430667</v>
      </c>
    </row>
    <row r="15" spans="1:22" x14ac:dyDescent="0.25">
      <c r="A15" s="135">
        <v>34015</v>
      </c>
      <c r="B15" s="17">
        <v>9.1814123897710154</v>
      </c>
      <c r="C15" s="17">
        <v>2.8591746143533173E-2</v>
      </c>
      <c r="D15" s="17">
        <v>58.009742713863716</v>
      </c>
      <c r="E15" s="17">
        <v>1.5750348347712386</v>
      </c>
      <c r="F15" s="17">
        <v>1.527783683048515</v>
      </c>
      <c r="G15" s="17">
        <v>3.2225585479992561E-2</v>
      </c>
      <c r="H15" s="19">
        <v>2.6118331437666198</v>
      </c>
      <c r="I15" s="20">
        <v>2.5154554492523334E-2</v>
      </c>
      <c r="J15" s="17">
        <v>7.8333551078173068E-5</v>
      </c>
      <c r="K15" s="17">
        <v>0.15893080195579098</v>
      </c>
      <c r="L15" s="17">
        <v>4.315163930880106E-3</v>
      </c>
      <c r="M15" s="17">
        <v>4.1857087206808629E-3</v>
      </c>
      <c r="N15" s="17">
        <v>8.8289275287650851E-5</v>
      </c>
      <c r="O15" s="18">
        <v>7.1557072431962182E-3</v>
      </c>
      <c r="P15" s="16">
        <v>0</v>
      </c>
      <c r="Q15" s="17">
        <v>0</v>
      </c>
      <c r="R15" s="17">
        <v>10.974401162845137</v>
      </c>
      <c r="S15" s="17">
        <v>0.42894522469639296</v>
      </c>
      <c r="T15" s="17">
        <v>0.41607683890236663</v>
      </c>
      <c r="U15" s="17">
        <v>0</v>
      </c>
      <c r="V15" s="19">
        <v>0.70996369784214464</v>
      </c>
    </row>
    <row r="16" spans="1:22" x14ac:dyDescent="0.25">
      <c r="A16" s="135">
        <v>34017</v>
      </c>
      <c r="B16" s="17">
        <v>102.58394995841567</v>
      </c>
      <c r="C16" s="17">
        <v>0.31763777309804669</v>
      </c>
      <c r="D16" s="17">
        <v>600.35633061988369</v>
      </c>
      <c r="E16" s="17">
        <v>16.040290874946297</v>
      </c>
      <c r="F16" s="17">
        <v>15.559037327314647</v>
      </c>
      <c r="G16" s="17">
        <v>0.3580039189450771</v>
      </c>
      <c r="H16" s="19">
        <v>28.359112600196752</v>
      </c>
      <c r="I16" s="20">
        <v>0.2810519176942895</v>
      </c>
      <c r="J16" s="17">
        <v>8.7024047424122386E-4</v>
      </c>
      <c r="K16" s="17">
        <v>1.64481186471201</v>
      </c>
      <c r="L16" s="17">
        <v>4.3946002397113146E-2</v>
      </c>
      <c r="M16" s="17">
        <v>4.2627499526889448E-2</v>
      </c>
      <c r="N16" s="17">
        <v>9.8083265464404693E-4</v>
      </c>
      <c r="O16" s="18">
        <v>7.7696198904648628E-2</v>
      </c>
      <c r="P16" s="16">
        <v>0</v>
      </c>
      <c r="Q16" s="17">
        <v>0</v>
      </c>
      <c r="R16" s="17">
        <v>113.57663221115607</v>
      </c>
      <c r="S16" s="17">
        <v>4.368415238605607</v>
      </c>
      <c r="T16" s="17">
        <v>4.2373505747851539</v>
      </c>
      <c r="U16" s="17">
        <v>0</v>
      </c>
      <c r="V16" s="19">
        <v>7.7087391655201802</v>
      </c>
    </row>
    <row r="17" spans="1:22" x14ac:dyDescent="0.25">
      <c r="A17" s="135">
        <v>34019</v>
      </c>
      <c r="B17" s="17">
        <v>54.493286644741758</v>
      </c>
      <c r="C17" s="17">
        <v>0.17049620637654411</v>
      </c>
      <c r="D17" s="17">
        <v>307.62245321360473</v>
      </c>
      <c r="E17" s="17">
        <v>8.4148178786300711</v>
      </c>
      <c r="F17" s="17">
        <v>8.1623342309267386</v>
      </c>
      <c r="G17" s="17">
        <v>0.19216688590817782</v>
      </c>
      <c r="H17" s="19">
        <v>13.291013924487732</v>
      </c>
      <c r="I17" s="20">
        <v>0.1492966757390185</v>
      </c>
      <c r="J17" s="17">
        <v>4.6711289418231272E-4</v>
      </c>
      <c r="K17" s="17">
        <v>0.84280124168110881</v>
      </c>
      <c r="L17" s="17">
        <v>2.3054295557890604E-2</v>
      </c>
      <c r="M17" s="17">
        <v>2.2362559536785585E-2</v>
      </c>
      <c r="N17" s="17">
        <v>5.2648461892651466E-4</v>
      </c>
      <c r="O17" s="18">
        <v>3.6413736779418435E-2</v>
      </c>
      <c r="P17" s="16">
        <v>0</v>
      </c>
      <c r="Q17" s="17">
        <v>0</v>
      </c>
      <c r="R17" s="17">
        <v>58.196641638574889</v>
      </c>
      <c r="S17" s="17">
        <v>2.2916927715141306</v>
      </c>
      <c r="T17" s="17">
        <v>2.2229313367792605</v>
      </c>
      <c r="U17" s="17">
        <v>0</v>
      </c>
      <c r="V17" s="19">
        <v>3.612840818878861</v>
      </c>
    </row>
    <row r="18" spans="1:22" x14ac:dyDescent="0.25">
      <c r="A18" s="135">
        <v>34021</v>
      </c>
      <c r="B18" s="17">
        <v>18.233634181505</v>
      </c>
      <c r="C18" s="17">
        <v>5.7048204346103193E-2</v>
      </c>
      <c r="D18" s="17">
        <v>97.482340885923321</v>
      </c>
      <c r="E18" s="17">
        <v>2.6666121532611822</v>
      </c>
      <c r="F18" s="17">
        <v>2.5865977151949888</v>
      </c>
      <c r="G18" s="17">
        <v>6.4299540648556128E-2</v>
      </c>
      <c r="H18" s="19">
        <v>4.2102731268377482</v>
      </c>
      <c r="I18" s="20">
        <v>4.9955162141109594E-2</v>
      </c>
      <c r="J18" s="17">
        <v>1.5629645026329642E-4</v>
      </c>
      <c r="K18" s="17">
        <v>0.26707490653677624</v>
      </c>
      <c r="L18" s="17">
        <v>7.3057867212635141E-3</v>
      </c>
      <c r="M18" s="17">
        <v>7.0865690827259971E-3</v>
      </c>
      <c r="N18" s="17">
        <v>1.7616312506453735E-4</v>
      </c>
      <c r="O18" s="18">
        <v>1.1534994868048626E-2</v>
      </c>
      <c r="P18" s="16">
        <v>0</v>
      </c>
      <c r="Q18" s="17">
        <v>0</v>
      </c>
      <c r="R18" s="17">
        <v>18.441907602525351</v>
      </c>
      <c r="S18" s="17">
        <v>0.7262255564175395</v>
      </c>
      <c r="T18" s="17">
        <v>0.70443441227421399</v>
      </c>
      <c r="U18" s="17">
        <v>0</v>
      </c>
      <c r="V18" s="19">
        <v>1.1444609642040096</v>
      </c>
    </row>
    <row r="19" spans="1:22" x14ac:dyDescent="0.25">
      <c r="A19" s="135">
        <v>34023</v>
      </c>
      <c r="B19" s="17">
        <v>66.823110949645837</v>
      </c>
      <c r="C19" s="17">
        <v>0.20776356898628612</v>
      </c>
      <c r="D19" s="17">
        <v>388.01706262876525</v>
      </c>
      <c r="E19" s="17">
        <v>10.468413004560807</v>
      </c>
      <c r="F19" s="17">
        <v>10.154329619768319</v>
      </c>
      <c r="G19" s="17">
        <v>0.23416861630376767</v>
      </c>
      <c r="H19" s="19">
        <v>17.727338810412633</v>
      </c>
      <c r="I19" s="20">
        <v>0.18307701630039955</v>
      </c>
      <c r="J19" s="17">
        <v>5.6921525749667435E-4</v>
      </c>
      <c r="K19" s="17">
        <v>1.0630604455582608</v>
      </c>
      <c r="L19" s="17">
        <v>2.8680583574139197E-2</v>
      </c>
      <c r="M19" s="17">
        <v>2.7820081150050188E-2</v>
      </c>
      <c r="N19" s="17">
        <v>6.4155785288703472E-4</v>
      </c>
      <c r="O19" s="18">
        <v>4.8568051535377077E-2</v>
      </c>
      <c r="P19" s="16">
        <v>0</v>
      </c>
      <c r="Q19" s="17">
        <v>0</v>
      </c>
      <c r="R19" s="17">
        <v>73.40585743193094</v>
      </c>
      <c r="S19" s="17">
        <v>2.850969178156729</v>
      </c>
      <c r="T19" s="17">
        <v>2.7654316617228241</v>
      </c>
      <c r="U19" s="17">
        <v>0</v>
      </c>
      <c r="V19" s="19">
        <v>4.8187484888834522</v>
      </c>
    </row>
    <row r="20" spans="1:22" x14ac:dyDescent="0.25">
      <c r="A20" s="135">
        <v>34025</v>
      </c>
      <c r="B20" s="17">
        <v>76.041517069270157</v>
      </c>
      <c r="C20" s="17">
        <v>0.23791531165976063</v>
      </c>
      <c r="D20" s="17">
        <v>515.11381028774736</v>
      </c>
      <c r="E20" s="17">
        <v>14.090660617330864</v>
      </c>
      <c r="F20" s="17">
        <v>13.667938960160372</v>
      </c>
      <c r="G20" s="17">
        <v>0.26815528364457641</v>
      </c>
      <c r="H20" s="19">
        <v>22.280757824955085</v>
      </c>
      <c r="I20" s="20">
        <v>0.20833292347745247</v>
      </c>
      <c r="J20" s="17">
        <v>6.5182277167057708E-4</v>
      </c>
      <c r="K20" s="17">
        <v>1.411270713117116</v>
      </c>
      <c r="L20" s="17">
        <v>3.8604549636522913E-2</v>
      </c>
      <c r="M20" s="17">
        <v>3.744640811002841E-2</v>
      </c>
      <c r="N20" s="17">
        <v>7.3467200998514088E-4</v>
      </c>
      <c r="O20" s="18">
        <v>6.1043172123164617E-2</v>
      </c>
      <c r="P20" s="16">
        <v>0</v>
      </c>
      <c r="Q20" s="17">
        <v>0</v>
      </c>
      <c r="R20" s="17">
        <v>97.450278766163507</v>
      </c>
      <c r="S20" s="17">
        <v>3.8374526398963509</v>
      </c>
      <c r="T20" s="17">
        <v>3.7223285599610874</v>
      </c>
      <c r="U20" s="17">
        <v>0</v>
      </c>
      <c r="V20" s="19">
        <v>6.0564853669472658</v>
      </c>
    </row>
    <row r="21" spans="1:22" x14ac:dyDescent="0.25">
      <c r="A21" s="135">
        <v>34027</v>
      </c>
      <c r="B21" s="17">
        <v>42.283071274317926</v>
      </c>
      <c r="C21" s="17">
        <v>0.13219320045666805</v>
      </c>
      <c r="D21" s="17">
        <v>285.49044064695579</v>
      </c>
      <c r="E21" s="17">
        <v>7.7977649235692041</v>
      </c>
      <c r="F21" s="17">
        <v>7.563831780292336</v>
      </c>
      <c r="G21" s="17">
        <v>0.14899519675781342</v>
      </c>
      <c r="H21" s="19">
        <v>12.420960586902988</v>
      </c>
      <c r="I21" s="20">
        <v>0.11584403088854227</v>
      </c>
      <c r="J21" s="17">
        <v>3.6217315193607687E-4</v>
      </c>
      <c r="K21" s="17">
        <v>0.78216559081357739</v>
      </c>
      <c r="L21" s="17">
        <v>2.1363739516627959E-2</v>
      </c>
      <c r="M21" s="17">
        <v>2.0722826795321468E-2</v>
      </c>
      <c r="N21" s="17">
        <v>4.0820601851455728E-4</v>
      </c>
      <c r="O21" s="18">
        <v>3.4030029005213666E-2</v>
      </c>
      <c r="P21" s="16">
        <v>0</v>
      </c>
      <c r="Q21" s="17">
        <v>0</v>
      </c>
      <c r="R21" s="17">
        <v>54.009662467755525</v>
      </c>
      <c r="S21" s="17">
        <v>2.1236444765717533</v>
      </c>
      <c r="T21" s="17">
        <v>2.0599350890130941</v>
      </c>
      <c r="U21" s="17">
        <v>0</v>
      </c>
      <c r="V21" s="19">
        <v>3.3763378530038088</v>
      </c>
    </row>
    <row r="22" spans="1:22" x14ac:dyDescent="0.25">
      <c r="A22" s="135">
        <v>34029</v>
      </c>
      <c r="B22" s="17">
        <v>3.1169179550645625</v>
      </c>
      <c r="C22" s="17">
        <v>9.7520716223457038E-3</v>
      </c>
      <c r="D22" s="17">
        <v>21.116641738034442</v>
      </c>
      <c r="E22" s="17">
        <v>0.57763124247931208</v>
      </c>
      <c r="F22" s="17">
        <v>0.56030229342628568</v>
      </c>
      <c r="G22" s="17">
        <v>1.0991597956770838E-2</v>
      </c>
      <c r="H22" s="19">
        <v>0.91337612112192512</v>
      </c>
      <c r="I22" s="20">
        <v>8.5395012467522242E-3</v>
      </c>
      <c r="J22" s="17">
        <v>2.6718004444782752E-5</v>
      </c>
      <c r="K22" s="17">
        <v>5.7853812980916276E-2</v>
      </c>
      <c r="L22" s="17">
        <v>1.5825513492583893E-3</v>
      </c>
      <c r="M22" s="17">
        <v>1.5350747765103718E-3</v>
      </c>
      <c r="N22" s="17">
        <v>3.0113967004851611E-5</v>
      </c>
      <c r="O22" s="18">
        <v>2.5024003318408908E-3</v>
      </c>
      <c r="P22" s="16">
        <v>0</v>
      </c>
      <c r="Q22" s="17">
        <v>0</v>
      </c>
      <c r="R22" s="17">
        <v>3.994889251420267</v>
      </c>
      <c r="S22" s="17">
        <v>0.15731217978612652</v>
      </c>
      <c r="T22" s="17">
        <v>0.1525928111847443</v>
      </c>
      <c r="U22" s="17">
        <v>0</v>
      </c>
      <c r="V22" s="19">
        <v>0.24827921723102989</v>
      </c>
    </row>
    <row r="23" spans="1:22" x14ac:dyDescent="0.25">
      <c r="A23" s="135">
        <v>34031</v>
      </c>
      <c r="B23" s="17">
        <v>41.536623958868233</v>
      </c>
      <c r="C23" s="17">
        <v>0.12995789205559563</v>
      </c>
      <c r="D23" s="17">
        <v>281.47412057428284</v>
      </c>
      <c r="E23" s="17">
        <v>7.6994372968899416</v>
      </c>
      <c r="F23" s="17">
        <v>7.4684542171717929</v>
      </c>
      <c r="G23" s="17">
        <v>0.14647615490947119</v>
      </c>
      <c r="H23" s="19">
        <v>12.174707893078535</v>
      </c>
      <c r="I23" s="20">
        <v>0.11379896975032393</v>
      </c>
      <c r="J23" s="17">
        <v>3.5604901933039893E-4</v>
      </c>
      <c r="K23" s="17">
        <v>0.77116197417611732</v>
      </c>
      <c r="L23" s="17">
        <v>2.1094348758602582E-2</v>
      </c>
      <c r="M23" s="17">
        <v>2.0461518403210394E-2</v>
      </c>
      <c r="N23" s="17">
        <v>4.0130453399855117E-4</v>
      </c>
      <c r="O23" s="18">
        <v>3.3355364090626123E-2</v>
      </c>
      <c r="P23" s="16">
        <v>0</v>
      </c>
      <c r="Q23" s="17">
        <v>0</v>
      </c>
      <c r="R23" s="17">
        <v>53.249846864136863</v>
      </c>
      <c r="S23" s="17">
        <v>2.0968659158766645</v>
      </c>
      <c r="T23" s="17">
        <v>2.0339599490729805</v>
      </c>
      <c r="U23" s="17">
        <v>0</v>
      </c>
      <c r="V23" s="19">
        <v>3.3094000114619613</v>
      </c>
    </row>
    <row r="24" spans="1:22" x14ac:dyDescent="0.25">
      <c r="A24" s="135">
        <v>34033</v>
      </c>
      <c r="B24" s="17">
        <v>5.2492061671750392</v>
      </c>
      <c r="C24" s="17">
        <v>1.6423483473654826E-2</v>
      </c>
      <c r="D24" s="17">
        <v>35.33199289579067</v>
      </c>
      <c r="E24" s="17">
        <v>0.96678950746679948</v>
      </c>
      <c r="F24" s="17">
        <v>0.93778570712093956</v>
      </c>
      <c r="G24" s="17">
        <v>1.851096483834843E-2</v>
      </c>
      <c r="H24" s="19">
        <v>1.5286748518984512</v>
      </c>
      <c r="I24" s="20">
        <v>1.4381386759383668E-2</v>
      </c>
      <c r="J24" s="17">
        <v>4.4995845133300892E-5</v>
      </c>
      <c r="K24" s="17">
        <v>9.6799980536412797E-2</v>
      </c>
      <c r="L24" s="17">
        <v>2.6487383766213685E-3</v>
      </c>
      <c r="M24" s="17">
        <v>2.5692759099203823E-3</v>
      </c>
      <c r="N24" s="17">
        <v>5.0714972159858714E-5</v>
      </c>
      <c r="O24" s="18">
        <v>4.1881502791738393E-3</v>
      </c>
      <c r="P24" s="16">
        <v>0</v>
      </c>
      <c r="Q24" s="17">
        <v>0</v>
      </c>
      <c r="R24" s="17">
        <v>6.6841783083539426</v>
      </c>
      <c r="S24" s="17">
        <v>0.26329560042695388</v>
      </c>
      <c r="T24" s="17">
        <v>0.25539670106184176</v>
      </c>
      <c r="U24" s="17">
        <v>0</v>
      </c>
      <c r="V24" s="19">
        <v>0.41553330205732864</v>
      </c>
    </row>
    <row r="25" spans="1:22" x14ac:dyDescent="0.25">
      <c r="A25" s="135">
        <v>34035</v>
      </c>
      <c r="B25" s="17">
        <v>64.02784808159565</v>
      </c>
      <c r="C25" s="17">
        <v>0.1993340830684287</v>
      </c>
      <c r="D25" s="17">
        <v>358.12208700837311</v>
      </c>
      <c r="E25" s="17">
        <v>9.6820141645005151</v>
      </c>
      <c r="F25" s="17">
        <v>9.3915117757222006</v>
      </c>
      <c r="G25" s="17">
        <v>0.22466813021731452</v>
      </c>
      <c r="H25" s="19">
        <v>16.193328435008169</v>
      </c>
      <c r="I25" s="20">
        <v>0.17541876186738534</v>
      </c>
      <c r="J25" s="17">
        <v>5.4612077552994168E-4</v>
      </c>
      <c r="K25" s="17">
        <v>0.98115640276266614</v>
      </c>
      <c r="L25" s="17">
        <v>2.6526066204111E-2</v>
      </c>
      <c r="M25" s="17">
        <v>2.5730169248553973E-2</v>
      </c>
      <c r="N25" s="17">
        <v>6.1552912388305352E-4</v>
      </c>
      <c r="O25" s="18">
        <v>4.4365283383584031E-2</v>
      </c>
      <c r="P25" s="16">
        <v>0</v>
      </c>
      <c r="Q25" s="17">
        <v>0</v>
      </c>
      <c r="R25" s="17">
        <v>67.750265114793336</v>
      </c>
      <c r="S25" s="17">
        <v>2.6368011993261922</v>
      </c>
      <c r="T25" s="17">
        <v>2.557685734906987</v>
      </c>
      <c r="U25" s="17">
        <v>0</v>
      </c>
      <c r="V25" s="19">
        <v>4.4017648537497962</v>
      </c>
    </row>
    <row r="26" spans="1:22" x14ac:dyDescent="0.25">
      <c r="A26" s="135">
        <v>34037</v>
      </c>
      <c r="B26" s="17">
        <v>3.1551705720969476</v>
      </c>
      <c r="C26" s="17">
        <v>9.8717529148237872E-3</v>
      </c>
      <c r="D26" s="17">
        <v>21.381099717022558</v>
      </c>
      <c r="E26" s="17">
        <v>0.58485809205849926</v>
      </c>
      <c r="F26" s="17">
        <v>0.56731237001867829</v>
      </c>
      <c r="G26" s="17">
        <v>1.1126489623739039E-2</v>
      </c>
      <c r="H26" s="19">
        <v>0.92480464424866216</v>
      </c>
      <c r="I26" s="20">
        <v>8.644302937251911E-3</v>
      </c>
      <c r="J26" s="17">
        <v>2.7045898396777499E-5</v>
      </c>
      <c r="K26" s="17">
        <v>5.8578355389102894E-2</v>
      </c>
      <c r="L26" s="17">
        <v>1.6023509371465732E-3</v>
      </c>
      <c r="M26" s="17">
        <v>1.5542804658045981E-3</v>
      </c>
      <c r="N26" s="17">
        <v>3.0483533215723395E-5</v>
      </c>
      <c r="O26" s="18">
        <v>2.5337113541059235E-3</v>
      </c>
      <c r="P26" s="16">
        <v>0</v>
      </c>
      <c r="Q26" s="17">
        <v>0</v>
      </c>
      <c r="R26" s="17">
        <v>4.0449199499952719</v>
      </c>
      <c r="S26" s="17">
        <v>0.15928034109161393</v>
      </c>
      <c r="T26" s="17">
        <v>0.15450193650228017</v>
      </c>
      <c r="U26" s="17">
        <v>0</v>
      </c>
      <c r="V26" s="19">
        <v>0.25138578495312847</v>
      </c>
    </row>
    <row r="27" spans="1:22" x14ac:dyDescent="0.25">
      <c r="A27" s="135">
        <v>34039</v>
      </c>
      <c r="B27" s="17">
        <v>81.527956872416752</v>
      </c>
      <c r="C27" s="17">
        <v>0.25331497262315733</v>
      </c>
      <c r="D27" s="17">
        <v>486.52393057512961</v>
      </c>
      <c r="E27" s="17">
        <v>13.1083082940468</v>
      </c>
      <c r="F27" s="17">
        <v>12.715027979922851</v>
      </c>
      <c r="G27" s="17">
        <v>0.28550873900807811</v>
      </c>
      <c r="H27" s="19">
        <v>22.316123706619258</v>
      </c>
      <c r="I27" s="20">
        <v>0.22336426540388149</v>
      </c>
      <c r="J27" s="17">
        <v>6.9401362362508869E-4</v>
      </c>
      <c r="K27" s="17">
        <v>1.3329422755483002</v>
      </c>
      <c r="L27" s="17">
        <v>3.5913173408347397E-2</v>
      </c>
      <c r="M27" s="17">
        <v>3.4835693095679042E-2</v>
      </c>
      <c r="N27" s="17">
        <v>7.8221572330980306E-4</v>
      </c>
      <c r="O27" s="18">
        <v>6.1140064949641804E-2</v>
      </c>
      <c r="P27" s="16">
        <v>0</v>
      </c>
      <c r="Q27" s="17">
        <v>0</v>
      </c>
      <c r="R27" s="17">
        <v>92.041587148423034</v>
      </c>
      <c r="S27" s="17">
        <v>3.5699186598600887</v>
      </c>
      <c r="T27" s="17">
        <v>3.4628126397351009</v>
      </c>
      <c r="U27" s="17">
        <v>0</v>
      </c>
      <c r="V27" s="19">
        <v>6.0660987268908997</v>
      </c>
    </row>
    <row r="28" spans="1:22" x14ac:dyDescent="0.25">
      <c r="A28" s="135">
        <v>34041</v>
      </c>
      <c r="B28" s="17">
        <v>9.7454880355515172</v>
      </c>
      <c r="C28" s="17">
        <v>3.0490804381727306E-2</v>
      </c>
      <c r="D28" s="17">
        <v>47.007937582428355</v>
      </c>
      <c r="E28" s="17">
        <v>1.2858908324101319</v>
      </c>
      <c r="F28" s="17">
        <v>1.2473020426607453</v>
      </c>
      <c r="G28" s="17">
        <v>3.4366388543171568E-2</v>
      </c>
      <c r="H28" s="19">
        <v>2.0287137024653874</v>
      </c>
      <c r="I28" s="20">
        <v>2.669996722068909E-2</v>
      </c>
      <c r="J28" s="17">
        <v>8.3536450360896722E-5</v>
      </c>
      <c r="K28" s="17">
        <v>0.12878887008884482</v>
      </c>
      <c r="L28" s="17">
        <v>3.5229885819455672E-3</v>
      </c>
      <c r="M28" s="17">
        <v>3.4172658703034114E-3</v>
      </c>
      <c r="N28" s="17">
        <v>9.415448915937416E-5</v>
      </c>
      <c r="O28" s="18">
        <v>5.5581197327818832E-3</v>
      </c>
      <c r="P28" s="16">
        <v>0</v>
      </c>
      <c r="Q28" s="17">
        <v>0</v>
      </c>
      <c r="R28" s="17">
        <v>8.8930572819841611</v>
      </c>
      <c r="S28" s="17">
        <v>0.35019970343913576</v>
      </c>
      <c r="T28" s="17">
        <v>0.33969042661274945</v>
      </c>
      <c r="U28" s="17">
        <v>0</v>
      </c>
      <c r="V28" s="19">
        <v>0.5514567749102941</v>
      </c>
    </row>
    <row r="29" spans="1:22" ht="15.75" thickBot="1" x14ac:dyDescent="0.3">
      <c r="A29" s="136" t="s">
        <v>87</v>
      </c>
      <c r="B29" s="22">
        <v>862.07795064536629</v>
      </c>
      <c r="C29" s="22">
        <v>2.68272748265808</v>
      </c>
      <c r="D29" s="22">
        <v>5259.5713945224124</v>
      </c>
      <c r="E29" s="22">
        <v>142.22085713297437</v>
      </c>
      <c r="F29" s="22">
        <v>137.95395656931544</v>
      </c>
      <c r="G29" s="22">
        <v>3.0236827746512325</v>
      </c>
      <c r="H29" s="23">
        <v>237.92082468214551</v>
      </c>
      <c r="I29" s="137">
        <v>2.3618573990284006</v>
      </c>
      <c r="J29" s="22">
        <v>7.3499383086522742E-3</v>
      </c>
      <c r="K29" s="22">
        <v>14.409784642527157</v>
      </c>
      <c r="L29" s="22">
        <v>0.38964618392595712</v>
      </c>
      <c r="M29" s="22">
        <v>0.37795604539538474</v>
      </c>
      <c r="N29" s="22">
        <v>8.284062396304746E-3</v>
      </c>
      <c r="O29" s="84">
        <v>0.65183787584149466</v>
      </c>
      <c r="P29" s="21">
        <v>0</v>
      </c>
      <c r="Q29" s="22">
        <v>0</v>
      </c>
      <c r="R29" s="22">
        <v>995.01641841137064</v>
      </c>
      <c r="S29" s="22">
        <v>38.732449703741189</v>
      </c>
      <c r="T29" s="22">
        <v>37.570401360028399</v>
      </c>
      <c r="U29" s="22">
        <v>0</v>
      </c>
      <c r="V29" s="23">
        <v>64.673024342355149</v>
      </c>
    </row>
    <row r="30" spans="1:22" x14ac:dyDescent="0.25">
      <c r="B30">
        <f>'2023 NEI RAIL CTY SCC TPY TPD '!AI65</f>
        <v>862.07795064536617</v>
      </c>
    </row>
  </sheetData>
  <mergeCells count="3">
    <mergeCell ref="B6:H6"/>
    <mergeCell ref="I6:O6"/>
    <mergeCell ref="P6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75D-DC48-45FC-9D58-8B98340D089A}">
  <dimension ref="A1:V12"/>
  <sheetViews>
    <sheetView workbookViewId="0"/>
  </sheetViews>
  <sheetFormatPr defaultRowHeight="15" x14ac:dyDescent="0.25"/>
  <cols>
    <col min="1" max="1" width="13.140625" bestFit="1" customWidth="1"/>
    <col min="2" max="2" width="22.42578125" bestFit="1" customWidth="1"/>
    <col min="3" max="3" width="23.5703125" bestFit="1" customWidth="1"/>
    <col min="4" max="4" width="23.85546875" bestFit="1" customWidth="1"/>
    <col min="5" max="6" width="28.5703125" bestFit="1" customWidth="1"/>
    <col min="7" max="7" width="23.28515625" bestFit="1" customWidth="1"/>
    <col min="8" max="8" width="23.7109375" bestFit="1" customWidth="1"/>
    <col min="9" max="9" width="22.5703125" bestFit="1" customWidth="1"/>
    <col min="10" max="10" width="23.7109375" bestFit="1" customWidth="1"/>
    <col min="11" max="11" width="24" bestFit="1" customWidth="1"/>
    <col min="12" max="13" width="28.7109375" bestFit="1" customWidth="1"/>
    <col min="14" max="14" width="23.42578125" bestFit="1" customWidth="1"/>
    <col min="15" max="15" width="23.85546875" bestFit="1" customWidth="1"/>
    <col min="16" max="16" width="23.42578125" bestFit="1" customWidth="1"/>
    <col min="17" max="17" width="24.5703125" bestFit="1" customWidth="1"/>
    <col min="18" max="18" width="24.85546875" bestFit="1" customWidth="1"/>
    <col min="19" max="20" width="29.7109375" bestFit="1" customWidth="1"/>
    <col min="21" max="21" width="24.28515625" bestFit="1" customWidth="1"/>
    <col min="22" max="22" width="24.7109375" bestFit="1" customWidth="1"/>
  </cols>
  <sheetData>
    <row r="1" spans="1:22" x14ac:dyDescent="0.25">
      <c r="A1" s="42" t="s">
        <v>159</v>
      </c>
    </row>
    <row r="2" spans="1:22" x14ac:dyDescent="0.25">
      <c r="A2" s="42" t="s">
        <v>155</v>
      </c>
    </row>
    <row r="3" spans="1:22" x14ac:dyDescent="0.25">
      <c r="A3" s="42" t="s">
        <v>166</v>
      </c>
    </row>
    <row r="4" spans="1:22" x14ac:dyDescent="0.25">
      <c r="A4" s="42" t="s">
        <v>41</v>
      </c>
    </row>
    <row r="5" spans="1:22" ht="15.75" thickBot="1" x14ac:dyDescent="0.3">
      <c r="A5" s="42" t="s">
        <v>157</v>
      </c>
    </row>
    <row r="6" spans="1:22" ht="15.75" thickBot="1" x14ac:dyDescent="0.3">
      <c r="A6" s="141"/>
      <c r="B6" s="157" t="s">
        <v>242</v>
      </c>
      <c r="C6" s="158"/>
      <c r="D6" s="158"/>
      <c r="E6" s="158"/>
      <c r="F6" s="158"/>
      <c r="G6" s="158"/>
      <c r="H6" s="159"/>
      <c r="I6" s="157" t="s">
        <v>243</v>
      </c>
      <c r="J6" s="158"/>
      <c r="K6" s="158"/>
      <c r="L6" s="158"/>
      <c r="M6" s="158"/>
      <c r="N6" s="158"/>
      <c r="O6" s="159"/>
      <c r="P6" s="157" t="s">
        <v>241</v>
      </c>
      <c r="Q6" s="158"/>
      <c r="R6" s="158"/>
      <c r="S6" s="158"/>
      <c r="T6" s="158"/>
      <c r="U6" s="158"/>
      <c r="V6" s="159"/>
    </row>
    <row r="7" spans="1:22" x14ac:dyDescent="0.25">
      <c r="A7" s="140" t="s">
        <v>86</v>
      </c>
      <c r="B7" s="16" t="s">
        <v>195</v>
      </c>
      <c r="C7" s="17" t="s">
        <v>196</v>
      </c>
      <c r="D7" s="17" t="s">
        <v>197</v>
      </c>
      <c r="E7" s="17" t="s">
        <v>198</v>
      </c>
      <c r="F7" s="17" t="s">
        <v>199</v>
      </c>
      <c r="G7" s="17" t="s">
        <v>200</v>
      </c>
      <c r="H7" s="19" t="s">
        <v>201</v>
      </c>
      <c r="I7" s="16" t="s">
        <v>202</v>
      </c>
      <c r="J7" s="17" t="s">
        <v>203</v>
      </c>
      <c r="K7" s="17" t="s">
        <v>204</v>
      </c>
      <c r="L7" s="17" t="s">
        <v>205</v>
      </c>
      <c r="M7" s="17" t="s">
        <v>206</v>
      </c>
      <c r="N7" s="17" t="s">
        <v>207</v>
      </c>
      <c r="O7" s="19" t="s">
        <v>208</v>
      </c>
      <c r="P7" s="16" t="s">
        <v>209</v>
      </c>
      <c r="Q7" s="17" t="s">
        <v>210</v>
      </c>
      <c r="R7" s="17" t="s">
        <v>211</v>
      </c>
      <c r="S7" s="17" t="s">
        <v>212</v>
      </c>
      <c r="T7" s="17" t="s">
        <v>213</v>
      </c>
      <c r="U7" s="17" t="s">
        <v>214</v>
      </c>
      <c r="V7" s="19" t="s">
        <v>215</v>
      </c>
    </row>
    <row r="8" spans="1:22" x14ac:dyDescent="0.25">
      <c r="A8" s="138">
        <v>28500201</v>
      </c>
      <c r="B8" s="16">
        <v>108.40737406638351</v>
      </c>
      <c r="C8" s="17">
        <v>0.32467777768321915</v>
      </c>
      <c r="D8" s="17">
        <v>583.80893591470681</v>
      </c>
      <c r="E8" s="17">
        <v>14.299657004669147</v>
      </c>
      <c r="F8" s="17">
        <v>13.870666847603005</v>
      </c>
      <c r="G8" s="17">
        <v>0.36591533883495048</v>
      </c>
      <c r="H8" s="19">
        <v>35.750071346111035</v>
      </c>
      <c r="I8" s="16">
        <v>0.29700650429146169</v>
      </c>
      <c r="J8" s="17">
        <v>8.8952815803621692E-4</v>
      </c>
      <c r="K8" s="17">
        <v>1.5994765367526211</v>
      </c>
      <c r="L8" s="17">
        <v>3.9177142478545604E-2</v>
      </c>
      <c r="M8" s="17">
        <v>3.8001826979734254E-2</v>
      </c>
      <c r="N8" s="17">
        <v>1.0025077776300011E-3</v>
      </c>
      <c r="O8" s="19">
        <v>9.7945400948249411E-2</v>
      </c>
      <c r="P8" s="16">
        <v>0</v>
      </c>
      <c r="Q8" s="17">
        <v>0</v>
      </c>
      <c r="R8" s="17">
        <v>110.44616241075907</v>
      </c>
      <c r="S8" s="17">
        <v>3.8943707475778084</v>
      </c>
      <c r="T8" s="17">
        <v>3.7775395034345607</v>
      </c>
      <c r="U8" s="17">
        <v>0</v>
      </c>
      <c r="V8" s="19">
        <v>9.717792620704035</v>
      </c>
    </row>
    <row r="9" spans="1:22" x14ac:dyDescent="0.25">
      <c r="A9" s="138">
        <v>2285002006</v>
      </c>
      <c r="B9" s="16">
        <v>165.38214729698362</v>
      </c>
      <c r="C9" s="17">
        <v>0.51743949785254395</v>
      </c>
      <c r="D9" s="17">
        <v>703.97584045184146</v>
      </c>
      <c r="E9" s="17">
        <v>19.257344581847676</v>
      </c>
      <c r="F9" s="17">
        <v>18.679359187831484</v>
      </c>
      <c r="G9" s="17">
        <v>0.58320834839720759</v>
      </c>
      <c r="H9" s="19">
        <v>30.349960526610822</v>
      </c>
      <c r="I9" s="16">
        <v>0.45310177341639346</v>
      </c>
      <c r="J9" s="17">
        <v>1.4176424598699834E-3</v>
      </c>
      <c r="K9" s="17">
        <v>1.9287009327447711</v>
      </c>
      <c r="L9" s="17">
        <v>5.2759848169445678E-2</v>
      </c>
      <c r="M9" s="17">
        <v>5.1176326542004068E-2</v>
      </c>
      <c r="N9" s="17">
        <v>1.5978310914991989E-3</v>
      </c>
      <c r="O9" s="19">
        <v>8.3150576785235117E-2</v>
      </c>
      <c r="P9" s="16">
        <v>0</v>
      </c>
      <c r="Q9" s="17">
        <v>0</v>
      </c>
      <c r="R9" s="17">
        <v>133.17958192259326</v>
      </c>
      <c r="S9" s="17">
        <v>5.2445481308457955</v>
      </c>
      <c r="T9" s="17">
        <v>5.0871395013766492</v>
      </c>
      <c r="U9" s="17">
        <v>0</v>
      </c>
      <c r="V9" s="19">
        <v>8.2499030446338111</v>
      </c>
    </row>
    <row r="10" spans="1:22" x14ac:dyDescent="0.25">
      <c r="A10" s="138">
        <v>2285002007</v>
      </c>
      <c r="B10" s="16">
        <v>54.659004818713278</v>
      </c>
      <c r="C10" s="17">
        <v>0.1710146514581454</v>
      </c>
      <c r="D10" s="17">
        <v>355.63244451449265</v>
      </c>
      <c r="E10" s="17">
        <v>9.7476361076319531</v>
      </c>
      <c r="F10" s="17">
        <v>9.4552067223769694</v>
      </c>
      <c r="G10" s="17">
        <v>0.19275126021524583</v>
      </c>
      <c r="H10" s="19">
        <v>15.409870286233255</v>
      </c>
      <c r="I10" s="16">
        <v>0.14975069813346098</v>
      </c>
      <c r="J10" s="17">
        <v>4.6853329166615166E-4</v>
      </c>
      <c r="K10" s="17">
        <v>0.97433546442326746</v>
      </c>
      <c r="L10" s="17">
        <v>2.6705852349676585E-2</v>
      </c>
      <c r="M10" s="17">
        <v>2.5904675951717724E-2</v>
      </c>
      <c r="N10" s="17">
        <v>5.2808564442533088E-4</v>
      </c>
      <c r="O10" s="19">
        <v>4.2218822702008926E-2</v>
      </c>
      <c r="P10" s="16">
        <v>0</v>
      </c>
      <c r="Q10" s="17">
        <v>0</v>
      </c>
      <c r="R10" s="17">
        <v>67.279269481961776</v>
      </c>
      <c r="S10" s="17">
        <v>2.6546726892260435</v>
      </c>
      <c r="T10" s="17">
        <v>2.5750324262954494</v>
      </c>
      <c r="U10" s="17">
        <v>0</v>
      </c>
      <c r="V10" s="19">
        <v>4.1888006964734092</v>
      </c>
    </row>
    <row r="11" spans="1:22" x14ac:dyDescent="0.25">
      <c r="A11" s="138">
        <v>2285002009</v>
      </c>
      <c r="B11" s="16">
        <v>533.62942446328566</v>
      </c>
      <c r="C11" s="17">
        <v>1.6695955556641713</v>
      </c>
      <c r="D11" s="17">
        <v>3616.1541736413719</v>
      </c>
      <c r="E11" s="17">
        <v>98.916219438825621</v>
      </c>
      <c r="F11" s="17">
        <v>95.948723811503982</v>
      </c>
      <c r="G11" s="17">
        <v>1.8818078272038283</v>
      </c>
      <c r="H11" s="19">
        <v>156.41092252319038</v>
      </c>
      <c r="I11" s="16">
        <v>1.4619984231870844</v>
      </c>
      <c r="J11" s="17">
        <v>4.5742343990799227E-3</v>
      </c>
      <c r="K11" s="17">
        <v>9.9072717086064976</v>
      </c>
      <c r="L11" s="17">
        <v>0.27100334092828943</v>
      </c>
      <c r="M11" s="17">
        <v>0.26287321592192869</v>
      </c>
      <c r="N11" s="17">
        <v>5.1556378827502152E-3</v>
      </c>
      <c r="O11" s="19">
        <v>0.42852307540600104</v>
      </c>
      <c r="P11" s="16">
        <v>0</v>
      </c>
      <c r="Q11" s="17">
        <v>0</v>
      </c>
      <c r="R11" s="17">
        <v>684.11140459605656</v>
      </c>
      <c r="S11" s="17">
        <v>26.938858136091536</v>
      </c>
      <c r="T11" s="17">
        <v>26.130689928921743</v>
      </c>
      <c r="U11" s="17">
        <v>0</v>
      </c>
      <c r="V11" s="19">
        <v>42.516527980543898</v>
      </c>
    </row>
    <row r="12" spans="1:22" ht="15.75" thickBot="1" x14ac:dyDescent="0.3">
      <c r="A12" s="139" t="s">
        <v>87</v>
      </c>
      <c r="B12" s="21">
        <v>862.07795064536617</v>
      </c>
      <c r="C12" s="22">
        <v>2.6827274826580796</v>
      </c>
      <c r="D12" s="22">
        <v>5259.5713945224124</v>
      </c>
      <c r="E12" s="22">
        <v>142.2208571329744</v>
      </c>
      <c r="F12" s="22">
        <v>137.95395656931544</v>
      </c>
      <c r="G12" s="22">
        <v>3.023682774651232</v>
      </c>
      <c r="H12" s="23">
        <v>237.92082468214551</v>
      </c>
      <c r="I12" s="21">
        <v>2.3618573990284006</v>
      </c>
      <c r="J12" s="22">
        <v>7.349938308652275E-3</v>
      </c>
      <c r="K12" s="22">
        <v>14.409784642527157</v>
      </c>
      <c r="L12" s="22">
        <v>0.38964618392595729</v>
      </c>
      <c r="M12" s="22">
        <v>0.37795604539538474</v>
      </c>
      <c r="N12" s="22">
        <v>8.284062396304746E-3</v>
      </c>
      <c r="O12" s="23">
        <v>0.65183787584149444</v>
      </c>
      <c r="P12" s="21">
        <v>0</v>
      </c>
      <c r="Q12" s="22">
        <v>0</v>
      </c>
      <c r="R12" s="22">
        <v>995.01641841137064</v>
      </c>
      <c r="S12" s="22">
        <v>38.732449703741182</v>
      </c>
      <c r="T12" s="22">
        <v>37.570401360028399</v>
      </c>
      <c r="U12" s="22">
        <v>0</v>
      </c>
      <c r="V12" s="23">
        <v>64.673024342355149</v>
      </c>
    </row>
  </sheetData>
  <mergeCells count="3">
    <mergeCell ref="P6:V6"/>
    <mergeCell ref="I6:O6"/>
    <mergeCell ref="B6:H6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48C9-9F56-469C-B78A-A836CFCE9739}">
  <dimension ref="A1:BL66"/>
  <sheetViews>
    <sheetView workbookViewId="0"/>
  </sheetViews>
  <sheetFormatPr defaultRowHeight="15" x14ac:dyDescent="0.25"/>
  <cols>
    <col min="2" max="2" width="11.85546875" bestFit="1" customWidth="1"/>
    <col min="3" max="3" width="12.85546875" bestFit="1" customWidth="1"/>
    <col min="4" max="4" width="16.28515625" customWidth="1"/>
    <col min="5" max="8" width="26.7109375" customWidth="1"/>
    <col min="9" max="9" width="34.140625" customWidth="1"/>
    <col min="10" max="10" width="8.5703125" bestFit="1" customWidth="1"/>
    <col min="11" max="11" width="9.7109375" bestFit="1" customWidth="1"/>
    <col min="12" max="12" width="10" bestFit="1" customWidth="1"/>
    <col min="13" max="14" width="14.5703125" bestFit="1" customWidth="1"/>
    <col min="15" max="15" width="9.42578125" bestFit="1" customWidth="1"/>
    <col min="16" max="16" width="9.85546875" bestFit="1" customWidth="1"/>
    <col min="17" max="17" width="11.140625" customWidth="1"/>
    <col min="18" max="18" width="7.7109375" bestFit="1" customWidth="1"/>
    <col min="19" max="19" width="9" bestFit="1" customWidth="1"/>
    <col min="20" max="20" width="6.5703125" bestFit="1" customWidth="1"/>
    <col min="21" max="21" width="8.5703125" bestFit="1" customWidth="1"/>
    <col min="22" max="22" width="9.7109375" bestFit="1" customWidth="1"/>
    <col min="23" max="23" width="10" bestFit="1" customWidth="1"/>
    <col min="24" max="25" width="14.5703125" bestFit="1" customWidth="1"/>
    <col min="26" max="26" width="9.42578125" bestFit="1" customWidth="1"/>
    <col min="27" max="27" width="9.85546875" bestFit="1" customWidth="1"/>
    <col min="28" max="34" width="9.85546875" customWidth="1"/>
    <col min="35" max="35" width="8.7109375" customWidth="1"/>
    <col min="36" max="36" width="4.7109375" bestFit="1" customWidth="1"/>
    <col min="37" max="37" width="5" bestFit="1" customWidth="1"/>
    <col min="38" max="39" width="9.42578125" bestFit="1" customWidth="1"/>
    <col min="40" max="40" width="4.42578125" bestFit="1" customWidth="1"/>
    <col min="41" max="41" width="4.85546875" bestFit="1" customWidth="1"/>
    <col min="42" max="62" width="4.85546875" customWidth="1"/>
    <col min="63" max="63" width="8" bestFit="1" customWidth="1"/>
  </cols>
  <sheetData>
    <row r="1" spans="1:64" x14ac:dyDescent="0.25">
      <c r="A1" s="42" t="s">
        <v>160</v>
      </c>
      <c r="H1" s="10"/>
      <c r="Y1" s="42"/>
    </row>
    <row r="2" spans="1:64" x14ac:dyDescent="0.25">
      <c r="A2" s="41" t="s">
        <v>155</v>
      </c>
      <c r="B2" s="8"/>
      <c r="C2" s="8"/>
      <c r="D2" s="8"/>
      <c r="E2" s="8"/>
      <c r="F2" s="8"/>
      <c r="G2" s="8"/>
      <c r="H2" s="41"/>
      <c r="Y2" s="42"/>
    </row>
    <row r="3" spans="1:64" x14ac:dyDescent="0.25">
      <c r="A3" s="42" t="s">
        <v>166</v>
      </c>
      <c r="B3" s="8"/>
      <c r="C3" s="8"/>
      <c r="D3" s="8"/>
      <c r="E3" s="8"/>
      <c r="F3" s="8"/>
      <c r="G3" s="8"/>
      <c r="H3" s="10"/>
      <c r="Y3" s="42"/>
    </row>
    <row r="4" spans="1:64" x14ac:dyDescent="0.25">
      <c r="A4" s="9" t="s">
        <v>41</v>
      </c>
      <c r="B4" s="8"/>
      <c r="C4" s="8"/>
      <c r="D4" s="8"/>
      <c r="E4" s="8"/>
      <c r="F4" s="8"/>
      <c r="G4" s="8"/>
      <c r="H4" s="160"/>
      <c r="I4" s="161"/>
      <c r="J4" s="161"/>
      <c r="K4" s="161"/>
      <c r="L4" s="161"/>
      <c r="M4" s="161"/>
      <c r="N4" s="161"/>
      <c r="O4" s="161"/>
      <c r="P4" s="161"/>
      <c r="Q4" s="161"/>
    </row>
    <row r="5" spans="1:64" ht="15.75" thickBot="1" x14ac:dyDescent="0.3">
      <c r="A5" s="10" t="s">
        <v>113</v>
      </c>
      <c r="B5" s="8"/>
      <c r="C5" s="8"/>
      <c r="D5" s="8"/>
      <c r="E5" s="8"/>
      <c r="F5" s="8"/>
      <c r="G5" s="8"/>
      <c r="H5" s="10"/>
    </row>
    <row r="6" spans="1:64" ht="15.75" customHeight="1" thickBot="1" x14ac:dyDescent="0.3">
      <c r="A6" s="38"/>
      <c r="B6" s="38"/>
      <c r="C6" s="38"/>
      <c r="D6" s="38"/>
      <c r="E6" s="38"/>
      <c r="F6" s="38"/>
      <c r="G6" s="38"/>
      <c r="H6" s="38"/>
      <c r="I6" s="39"/>
      <c r="J6" s="162" t="s">
        <v>114</v>
      </c>
      <c r="K6" s="163"/>
      <c r="L6" s="163"/>
      <c r="M6" s="163"/>
      <c r="N6" s="163"/>
      <c r="O6" s="163"/>
      <c r="P6" s="164"/>
      <c r="Q6" s="142" t="s">
        <v>122</v>
      </c>
      <c r="R6" s="152" t="s">
        <v>92</v>
      </c>
      <c r="S6" s="152"/>
      <c r="T6" s="153"/>
      <c r="U6" s="162" t="s">
        <v>245</v>
      </c>
      <c r="V6" s="163"/>
      <c r="W6" s="163"/>
      <c r="X6" s="163"/>
      <c r="Y6" s="163"/>
      <c r="Z6" s="163"/>
      <c r="AA6" s="164"/>
      <c r="AB6" s="162" t="s">
        <v>244</v>
      </c>
      <c r="AC6" s="163"/>
      <c r="AD6" s="163"/>
      <c r="AE6" s="163"/>
      <c r="AF6" s="163"/>
      <c r="AG6" s="163"/>
      <c r="AH6" s="164"/>
      <c r="AI6" s="149" t="s">
        <v>242</v>
      </c>
      <c r="AJ6" s="152"/>
      <c r="AK6" s="152"/>
      <c r="AL6" s="152"/>
      <c r="AM6" s="152"/>
      <c r="AN6" s="152"/>
      <c r="AO6" s="153"/>
      <c r="AP6" s="149" t="s">
        <v>243</v>
      </c>
      <c r="AQ6" s="152"/>
      <c r="AR6" s="152"/>
      <c r="AS6" s="152"/>
      <c r="AT6" s="152"/>
      <c r="AU6" s="152"/>
      <c r="AV6" s="153"/>
      <c r="AW6" s="149" t="s">
        <v>246</v>
      </c>
      <c r="AX6" s="152"/>
      <c r="AY6" s="152"/>
      <c r="AZ6" s="152"/>
      <c r="BA6" s="152"/>
      <c r="BB6" s="152"/>
      <c r="BC6" s="153"/>
      <c r="BD6" s="149" t="s">
        <v>247</v>
      </c>
      <c r="BE6" s="152"/>
      <c r="BF6" s="152"/>
      <c r="BG6" s="152"/>
      <c r="BH6" s="152"/>
      <c r="BI6" s="152"/>
      <c r="BJ6" s="153"/>
      <c r="BK6" s="25"/>
      <c r="BL6" s="26"/>
    </row>
    <row r="7" spans="1:64" x14ac:dyDescent="0.25">
      <c r="A7" t="s">
        <v>26</v>
      </c>
      <c r="B7" s="12" t="s">
        <v>0</v>
      </c>
      <c r="C7" s="12" t="s">
        <v>1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105" t="s">
        <v>115</v>
      </c>
      <c r="K7" s="106" t="s">
        <v>116</v>
      </c>
      <c r="L7" s="106" t="s">
        <v>117</v>
      </c>
      <c r="M7" s="106" t="s">
        <v>118</v>
      </c>
      <c r="N7" s="106" t="s">
        <v>119</v>
      </c>
      <c r="O7" s="106" t="s">
        <v>120</v>
      </c>
      <c r="P7" s="107" t="s">
        <v>121</v>
      </c>
      <c r="Q7" s="146" t="s">
        <v>122</v>
      </c>
      <c r="R7" s="147" t="s">
        <v>123</v>
      </c>
      <c r="S7" s="106" t="s">
        <v>124</v>
      </c>
      <c r="T7" s="112" t="s">
        <v>125</v>
      </c>
      <c r="U7" s="105" t="s">
        <v>167</v>
      </c>
      <c r="V7" s="106" t="s">
        <v>168</v>
      </c>
      <c r="W7" s="106" t="s">
        <v>169</v>
      </c>
      <c r="X7" s="106" t="s">
        <v>170</v>
      </c>
      <c r="Y7" s="106" t="s">
        <v>171</v>
      </c>
      <c r="Z7" s="106" t="s">
        <v>172</v>
      </c>
      <c r="AA7" s="112" t="s">
        <v>173</v>
      </c>
      <c r="AB7" s="105" t="s">
        <v>217</v>
      </c>
      <c r="AC7" s="106" t="s">
        <v>218</v>
      </c>
      <c r="AD7" s="106" t="s">
        <v>219</v>
      </c>
      <c r="AE7" s="106" t="s">
        <v>220</v>
      </c>
      <c r="AF7" s="106" t="s">
        <v>221</v>
      </c>
      <c r="AG7" s="106" t="s">
        <v>222</v>
      </c>
      <c r="AH7" s="112" t="s">
        <v>223</v>
      </c>
      <c r="AI7" s="105" t="s">
        <v>179</v>
      </c>
      <c r="AJ7" s="106" t="s">
        <v>174</v>
      </c>
      <c r="AK7" s="106" t="s">
        <v>175</v>
      </c>
      <c r="AL7" s="106" t="s">
        <v>176</v>
      </c>
      <c r="AM7" s="106" t="s">
        <v>177</v>
      </c>
      <c r="AN7" s="106" t="s">
        <v>178</v>
      </c>
      <c r="AO7" s="112" t="s">
        <v>180</v>
      </c>
      <c r="AP7" s="105" t="s">
        <v>188</v>
      </c>
      <c r="AQ7" s="106" t="s">
        <v>189</v>
      </c>
      <c r="AR7" s="106" t="s">
        <v>190</v>
      </c>
      <c r="AS7" s="106" t="s">
        <v>191</v>
      </c>
      <c r="AT7" s="106" t="s">
        <v>192</v>
      </c>
      <c r="AU7" s="106" t="s">
        <v>193</v>
      </c>
      <c r="AV7" s="107" t="s">
        <v>194</v>
      </c>
      <c r="AW7" s="105" t="s">
        <v>181</v>
      </c>
      <c r="AX7" s="106" t="s">
        <v>182</v>
      </c>
      <c r="AY7" s="106" t="s">
        <v>183</v>
      </c>
      <c r="AZ7" s="106" t="s">
        <v>184</v>
      </c>
      <c r="BA7" s="106" t="s">
        <v>185</v>
      </c>
      <c r="BB7" s="106" t="s">
        <v>186</v>
      </c>
      <c r="BC7" s="112" t="s">
        <v>187</v>
      </c>
      <c r="BD7" s="105" t="s">
        <v>224</v>
      </c>
      <c r="BE7" s="106" t="s">
        <v>225</v>
      </c>
      <c r="BF7" s="106" t="s">
        <v>226</v>
      </c>
      <c r="BG7" s="106" t="s">
        <v>227</v>
      </c>
      <c r="BH7" s="106" t="s">
        <v>228</v>
      </c>
      <c r="BI7" s="106" t="s">
        <v>229</v>
      </c>
      <c r="BJ7" s="112" t="s">
        <v>230</v>
      </c>
      <c r="BK7" s="13" t="s">
        <v>126</v>
      </c>
      <c r="BL7" s="40"/>
    </row>
    <row r="8" spans="1:64" x14ac:dyDescent="0.25">
      <c r="A8" s="17">
        <v>34001</v>
      </c>
      <c r="B8" s="17" t="s">
        <v>13</v>
      </c>
      <c r="C8" s="17">
        <v>0</v>
      </c>
      <c r="D8" s="17">
        <v>28500201</v>
      </c>
      <c r="E8" s="55" t="s">
        <v>33</v>
      </c>
      <c r="F8" s="55" t="s">
        <v>34</v>
      </c>
      <c r="G8" s="55" t="s">
        <v>35</v>
      </c>
      <c r="H8" s="55" t="s">
        <v>36</v>
      </c>
      <c r="I8" s="56" t="s">
        <v>37</v>
      </c>
      <c r="J8" s="16">
        <v>0.24348185999999999</v>
      </c>
      <c r="K8" s="17">
        <v>7.2922310000000001E-4</v>
      </c>
      <c r="L8" s="17">
        <v>1.5592900999999999</v>
      </c>
      <c r="M8" s="17">
        <v>4.08636E-2</v>
      </c>
      <c r="N8" s="17">
        <v>3.9637699999999998E-2</v>
      </c>
      <c r="O8" s="17">
        <v>8.2184230000000003E-4</v>
      </c>
      <c r="P8" s="18">
        <v>0.10212038</v>
      </c>
      <c r="Q8" s="143">
        <v>0.97649439578132269</v>
      </c>
      <c r="R8" s="37">
        <v>0.1590858499666099</v>
      </c>
      <c r="S8" s="17">
        <v>0.21404665314401616</v>
      </c>
      <c r="T8" s="19">
        <v>0.21372881355932205</v>
      </c>
      <c r="U8" s="16">
        <f>$Q8*J8</f>
        <v>0.23775867176441259</v>
      </c>
      <c r="V8" s="17">
        <f t="shared" ref="V8:AA8" si="0">$Q8*K8</f>
        <v>7.1208227042428307E-4</v>
      </c>
      <c r="W8" s="17">
        <f t="shared" si="0"/>
        <v>1.5226380440472982</v>
      </c>
      <c r="X8" s="17">
        <f t="shared" si="0"/>
        <v>3.990307639144966E-2</v>
      </c>
      <c r="Y8" s="17">
        <f t="shared" si="0"/>
        <v>3.8705991911661332E-2</v>
      </c>
      <c r="Z8" s="17">
        <f t="shared" si="0"/>
        <v>8.0252440016603257E-4</v>
      </c>
      <c r="AA8" s="19">
        <f t="shared" si="0"/>
        <v>9.9719978765059072E-2</v>
      </c>
      <c r="AB8" s="20">
        <f>U8/365</f>
        <v>6.5139362127236331E-4</v>
      </c>
      <c r="AC8" s="20">
        <f t="shared" ref="AC8:AH8" si="1">V8/365</f>
        <v>1.9509103299295428E-6</v>
      </c>
      <c r="AD8" s="20">
        <f t="shared" si="1"/>
        <v>4.1716110795816386E-3</v>
      </c>
      <c r="AE8" s="20">
        <f t="shared" si="1"/>
        <v>1.0932349696287578E-4</v>
      </c>
      <c r="AF8" s="20">
        <f t="shared" si="1"/>
        <v>1.0604381345660638E-4</v>
      </c>
      <c r="AG8" s="20">
        <f t="shared" si="1"/>
        <v>2.1986969867562536E-6</v>
      </c>
      <c r="AH8" s="20">
        <f t="shared" si="1"/>
        <v>2.7320542127413444E-4</v>
      </c>
      <c r="AI8" s="16">
        <f>U8</f>
        <v>0.23775867176441259</v>
      </c>
      <c r="AJ8" s="17">
        <f>V8</f>
        <v>7.1208227042428307E-4</v>
      </c>
      <c r="AK8" s="17">
        <f>W8*(1-R8)</f>
        <v>1.2804078766185374</v>
      </c>
      <c r="AL8" s="17">
        <f>X8*(1-S8)</f>
        <v>3.1361956439709855E-2</v>
      </c>
      <c r="AM8" s="17">
        <f>Y8*(1-S8)</f>
        <v>3.0421103886350862E-2</v>
      </c>
      <c r="AN8" s="17">
        <f>Z8</f>
        <v>8.0252440016603257E-4</v>
      </c>
      <c r="AO8" s="19">
        <f>AA8*(1-T8)</f>
        <v>7.8406946015442208E-2</v>
      </c>
      <c r="AP8" s="37">
        <f>AI8/365</f>
        <v>6.5139362127236331E-4</v>
      </c>
      <c r="AQ8" s="37">
        <f t="shared" ref="AQ8:AV8" si="2">AJ8/365</f>
        <v>1.9509103299295428E-6</v>
      </c>
      <c r="AR8" s="37">
        <f t="shared" si="2"/>
        <v>3.5079667852562666E-3</v>
      </c>
      <c r="AS8" s="37">
        <f t="shared" si="2"/>
        <v>8.5923168327972204E-5</v>
      </c>
      <c r="AT8" s="37">
        <f t="shared" si="2"/>
        <v>8.3345490099591399E-5</v>
      </c>
      <c r="AU8" s="37">
        <f t="shared" si="2"/>
        <v>2.1986969867562536E-6</v>
      </c>
      <c r="AV8" s="37">
        <f t="shared" si="2"/>
        <v>2.1481355072723894E-4</v>
      </c>
      <c r="AW8" s="67">
        <f t="shared" ref="AW8:BD8" si="3">U8-AI8</f>
        <v>0</v>
      </c>
      <c r="AX8" s="37">
        <f t="shared" si="3"/>
        <v>0</v>
      </c>
      <c r="AY8" s="37">
        <f t="shared" si="3"/>
        <v>0.2422301674287608</v>
      </c>
      <c r="AZ8" s="37">
        <f t="shared" si="3"/>
        <v>8.5411199517398048E-3</v>
      </c>
      <c r="BA8" s="37">
        <f t="shared" si="3"/>
        <v>8.2848880253104697E-3</v>
      </c>
      <c r="BB8" s="37">
        <f t="shared" si="3"/>
        <v>0</v>
      </c>
      <c r="BC8" s="76">
        <f t="shared" si="3"/>
        <v>2.1313032749616864E-2</v>
      </c>
      <c r="BD8" s="37">
        <f t="shared" si="3"/>
        <v>0</v>
      </c>
      <c r="BE8" s="37">
        <f t="shared" ref="BE8:BJ8" si="4">AC8-AQ8</f>
        <v>0</v>
      </c>
      <c r="BF8" s="37">
        <f t="shared" si="4"/>
        <v>6.6364429432537193E-4</v>
      </c>
      <c r="BG8" s="37">
        <f t="shared" si="4"/>
        <v>2.3400328634903578E-5</v>
      </c>
      <c r="BH8" s="37">
        <f t="shared" si="4"/>
        <v>2.2698323357014984E-5</v>
      </c>
      <c r="BI8" s="37">
        <f t="shared" si="4"/>
        <v>0</v>
      </c>
      <c r="BJ8" s="37">
        <f t="shared" si="4"/>
        <v>5.8391870546895507E-5</v>
      </c>
      <c r="BK8" s="17" t="s">
        <v>4</v>
      </c>
      <c r="BL8" s="19"/>
    </row>
    <row r="9" spans="1:64" ht="30" x14ac:dyDescent="0.25">
      <c r="A9" s="17">
        <v>34001</v>
      </c>
      <c r="B9" s="17" t="s">
        <v>13</v>
      </c>
      <c r="C9" s="17" t="s">
        <v>3</v>
      </c>
      <c r="D9" s="17">
        <v>2285002007</v>
      </c>
      <c r="E9" s="55" t="s">
        <v>33</v>
      </c>
      <c r="F9" s="55" t="s">
        <v>34</v>
      </c>
      <c r="G9" s="55" t="s">
        <v>35</v>
      </c>
      <c r="H9" s="55" t="s">
        <v>38</v>
      </c>
      <c r="I9" s="56" t="s">
        <v>37</v>
      </c>
      <c r="J9" s="16">
        <v>0.74979099999999999</v>
      </c>
      <c r="K9" s="17">
        <v>2.3459129999999998E-3</v>
      </c>
      <c r="L9" s="17">
        <v>5.6207960000000003</v>
      </c>
      <c r="M9" s="17">
        <v>0.16510349999999999</v>
      </c>
      <c r="N9" s="17">
        <v>0.1601504</v>
      </c>
      <c r="O9" s="17">
        <v>2.6440869999999998E-3</v>
      </c>
      <c r="P9" s="18">
        <v>0.26085560000000002</v>
      </c>
      <c r="Q9" s="143">
        <v>0.97649439578132269</v>
      </c>
      <c r="R9" s="37">
        <v>0.1590858499666099</v>
      </c>
      <c r="S9" s="17">
        <v>0.21404665314401616</v>
      </c>
      <c r="T9" s="19">
        <v>0.21372881355932205</v>
      </c>
      <c r="U9" s="16">
        <f t="shared" ref="U9:U64" si="5">$Q9*J9</f>
        <v>0.73216670950727369</v>
      </c>
      <c r="V9" s="17">
        <f t="shared" ref="V9:V64" si="6">$Q9*K9</f>
        <v>2.2907708974905499E-3</v>
      </c>
      <c r="W9" s="17">
        <f t="shared" ref="W9:W64" si="7">$Q9*L9</f>
        <v>5.4886757938300761</v>
      </c>
      <c r="X9" s="17">
        <f t="shared" ref="X9:X64" si="8">$Q9*M9</f>
        <v>0.1612226424738816</v>
      </c>
      <c r="Y9" s="17">
        <f t="shared" ref="Y9:Y64" si="9">$Q9*N9</f>
        <v>0.15638596808213714</v>
      </c>
      <c r="Z9" s="17">
        <f t="shared" ref="Z9:Z64" si="10">$Q9*O9</f>
        <v>2.58193613745825E-3</v>
      </c>
      <c r="AA9" s="19">
        <f t="shared" ref="AA9:AA64" si="11">$Q9*P9</f>
        <v>0.25472403150817441</v>
      </c>
      <c r="AB9" s="20">
        <f t="shared" ref="AB9:AB64" si="12">U9/365</f>
        <v>2.005936190430887E-3</v>
      </c>
      <c r="AC9" s="20">
        <f t="shared" ref="AC9:AC64" si="13">V9/365</f>
        <v>6.2760846506590407E-6</v>
      </c>
      <c r="AD9" s="20">
        <f t="shared" ref="AD9:AD64" si="14">W9/365</f>
        <v>1.5037467928301579E-2</v>
      </c>
      <c r="AE9" s="20">
        <f t="shared" ref="AE9:AE64" si="15">X9/365</f>
        <v>4.4170586979145644E-4</v>
      </c>
      <c r="AF9" s="20">
        <f t="shared" ref="AF9:AF64" si="16">Y9/365</f>
        <v>4.2845470707434833E-4</v>
      </c>
      <c r="AG9" s="20">
        <f t="shared" ref="AG9:AG64" si="17">Z9/365</f>
        <v>7.0737976368719182E-6</v>
      </c>
      <c r="AH9" s="20">
        <f t="shared" ref="AH9:AH64" si="18">AA9/365</f>
        <v>6.9787405892650519E-4</v>
      </c>
      <c r="AI9" s="16">
        <f t="shared" ref="AI9:AI64" si="19">U9</f>
        <v>0.73216670950727369</v>
      </c>
      <c r="AJ9" s="17">
        <f t="shared" ref="AJ9:AJ64" si="20">V9</f>
        <v>2.2907708974905499E-3</v>
      </c>
      <c r="AK9" s="17">
        <f t="shared" ref="AK9:AK64" si="21">W9*(1-R9)</f>
        <v>4.6155051399774614</v>
      </c>
      <c r="AL9" s="17">
        <f t="shared" ref="AL9:AL64" si="22">X9*(1-S9)</f>
        <v>0.12671347544131295</v>
      </c>
      <c r="AM9" s="17">
        <f t="shared" ref="AM9:AM64" si="23">Y9*(1-S9)</f>
        <v>0.12291207501546875</v>
      </c>
      <c r="AN9" s="17">
        <f t="shared" ref="AN9:AN64" si="24">Z9</f>
        <v>2.58193613745825E-3</v>
      </c>
      <c r="AO9" s="19">
        <f t="shared" ref="AO9:AO64" si="25">AA9*(1-T9)</f>
        <v>0.20028216646888491</v>
      </c>
      <c r="AP9" s="37">
        <f t="shared" ref="AP9:AP64" si="26">AI9/365</f>
        <v>2.005936190430887E-3</v>
      </c>
      <c r="AQ9" s="37">
        <f t="shared" ref="AQ9:AQ64" si="27">AJ9/365</f>
        <v>6.2760846506590407E-6</v>
      </c>
      <c r="AR9" s="37">
        <f t="shared" ref="AR9:AR64" si="28">AK9/365</f>
        <v>1.2645219561582086E-2</v>
      </c>
      <c r="AS9" s="37">
        <f t="shared" ref="AS9:AS64" si="29">AL9/365</f>
        <v>3.4716020668852865E-4</v>
      </c>
      <c r="AT9" s="37">
        <f t="shared" ref="AT9:AT64" si="30">AM9/365</f>
        <v>3.3674541100128422E-4</v>
      </c>
      <c r="AU9" s="37">
        <f t="shared" ref="AU9:AU64" si="31">AN9/365</f>
        <v>7.0737976368719182E-6</v>
      </c>
      <c r="AV9" s="37">
        <f t="shared" ref="AV9:AV64" si="32">AO9/365</f>
        <v>5.487182642983148E-4</v>
      </c>
      <c r="AW9" s="67">
        <f t="shared" ref="AW9:AW64" si="33">U9-AI9</f>
        <v>0</v>
      </c>
      <c r="AX9" s="37">
        <f t="shared" ref="AX9:AX64" si="34">V9-AJ9</f>
        <v>0</v>
      </c>
      <c r="AY9" s="37">
        <f t="shared" ref="AY9:AY64" si="35">W9-AK9</f>
        <v>0.87317065385261472</v>
      </c>
      <c r="AZ9" s="37">
        <f t="shared" ref="AZ9:AZ64" si="36">X9-AL9</f>
        <v>3.4509167032568649E-2</v>
      </c>
      <c r="BA9" s="37">
        <f t="shared" ref="BA9:BA64" si="37">Y9-AM9</f>
        <v>3.3473893066668398E-2</v>
      </c>
      <c r="BB9" s="37">
        <f t="shared" ref="BB9:BB64" si="38">Z9-AN9</f>
        <v>0</v>
      </c>
      <c r="BC9" s="76">
        <f t="shared" ref="BC9:BC64" si="39">AA9-AO9</f>
        <v>5.4441865039289494E-2</v>
      </c>
      <c r="BD9" s="37">
        <f t="shared" ref="BD9:BD64" si="40">AB9-AP9</f>
        <v>0</v>
      </c>
      <c r="BE9" s="37">
        <f t="shared" ref="BE9:BE64" si="41">AC9-AQ9</f>
        <v>0</v>
      </c>
      <c r="BF9" s="37">
        <f t="shared" ref="BF9:BF64" si="42">AD9-AR9</f>
        <v>2.3922483667194929E-3</v>
      </c>
      <c r="BG9" s="37">
        <f t="shared" ref="BG9:BG64" si="43">AE9-AS9</f>
        <v>9.4545663102927789E-5</v>
      </c>
      <c r="BH9" s="37">
        <f t="shared" ref="BH9:BH64" si="44">AF9-AT9</f>
        <v>9.1709296073064109E-5</v>
      </c>
      <c r="BI9" s="37">
        <f t="shared" ref="BI9:BI64" si="45">AG9-AU9</f>
        <v>0</v>
      </c>
      <c r="BJ9" s="37">
        <f t="shared" ref="BJ9:BJ64" si="46">AH9-AV9</f>
        <v>1.4915579462819039E-4</v>
      </c>
      <c r="BK9" s="17" t="s">
        <v>4</v>
      </c>
      <c r="BL9" s="19"/>
    </row>
    <row r="10" spans="1:64" ht="30" x14ac:dyDescent="0.25">
      <c r="A10" s="59">
        <v>34001</v>
      </c>
      <c r="B10" s="59" t="s">
        <v>13</v>
      </c>
      <c r="C10" s="59" t="s">
        <v>3</v>
      </c>
      <c r="D10" s="59">
        <v>2285002009</v>
      </c>
      <c r="E10" s="60" t="s">
        <v>33</v>
      </c>
      <c r="F10" s="60" t="s">
        <v>34</v>
      </c>
      <c r="G10" s="60" t="s">
        <v>35</v>
      </c>
      <c r="H10" s="60" t="s">
        <v>39</v>
      </c>
      <c r="I10" s="61" t="s">
        <v>37</v>
      </c>
      <c r="J10" s="46">
        <v>15.599780000000001</v>
      </c>
      <c r="K10" s="59">
        <v>4.8807879999999998E-2</v>
      </c>
      <c r="L10" s="59">
        <v>125.71120000000001</v>
      </c>
      <c r="M10" s="59">
        <v>3.6791659999999999</v>
      </c>
      <c r="N10" s="59">
        <v>3.568791</v>
      </c>
      <c r="O10" s="59">
        <v>5.5011560000000001E-2</v>
      </c>
      <c r="P10" s="68">
        <v>5.8153160000000002</v>
      </c>
      <c r="Q10" s="144">
        <v>1.0753428571428572</v>
      </c>
      <c r="R10" s="37">
        <v>0.1590858499666099</v>
      </c>
      <c r="S10" s="17">
        <v>0.21404665314401616</v>
      </c>
      <c r="T10" s="19">
        <v>0.21372881355932205</v>
      </c>
      <c r="U10" s="16">
        <f t="shared" si="5"/>
        <v>16.775111996</v>
      </c>
      <c r="V10" s="17">
        <f t="shared" si="6"/>
        <v>5.2485205130285713E-2</v>
      </c>
      <c r="W10" s="17">
        <f t="shared" si="7"/>
        <v>135.18264098285715</v>
      </c>
      <c r="X10" s="17">
        <f t="shared" si="8"/>
        <v>3.9563648783428573</v>
      </c>
      <c r="Y10" s="17">
        <f t="shared" si="9"/>
        <v>3.8376739104857145</v>
      </c>
      <c r="Z10" s="17">
        <f t="shared" si="10"/>
        <v>5.9156288106285718E-2</v>
      </c>
      <c r="AA10" s="19">
        <f t="shared" si="11"/>
        <v>6.2534585226285717</v>
      </c>
      <c r="AB10" s="20">
        <f t="shared" si="12"/>
        <v>4.5959210947945202E-2</v>
      </c>
      <c r="AC10" s="20">
        <f t="shared" si="13"/>
        <v>1.4379508254872797E-4</v>
      </c>
      <c r="AD10" s="20">
        <f t="shared" si="14"/>
        <v>0.3703633999530333</v>
      </c>
      <c r="AE10" s="20">
        <f t="shared" si="15"/>
        <v>1.0839355831076321E-2</v>
      </c>
      <c r="AF10" s="20">
        <f t="shared" si="16"/>
        <v>1.0514175097221136E-2</v>
      </c>
      <c r="AG10" s="20">
        <f t="shared" si="17"/>
        <v>1.6207202220900197E-4</v>
      </c>
      <c r="AH10" s="20">
        <f t="shared" si="18"/>
        <v>1.7132763075694717E-2</v>
      </c>
      <c r="AI10" s="16">
        <f t="shared" si="19"/>
        <v>16.775111996</v>
      </c>
      <c r="AJ10" s="17">
        <f t="shared" si="20"/>
        <v>5.2485205130285713E-2</v>
      </c>
      <c r="AK10" s="17">
        <f t="shared" si="21"/>
        <v>113.67699564136825</v>
      </c>
      <c r="AL10" s="17">
        <f t="shared" si="22"/>
        <v>3.1095182175170359</v>
      </c>
      <c r="AM10" s="17">
        <f t="shared" si="23"/>
        <v>3.0162326540881388</v>
      </c>
      <c r="AN10" s="17">
        <f t="shared" si="24"/>
        <v>5.9156288106285718E-2</v>
      </c>
      <c r="AO10" s="19">
        <f t="shared" si="25"/>
        <v>4.9169142519447364</v>
      </c>
      <c r="AP10" s="37">
        <f t="shared" si="26"/>
        <v>4.5959210947945202E-2</v>
      </c>
      <c r="AQ10" s="37">
        <f t="shared" si="27"/>
        <v>1.4379508254872797E-4</v>
      </c>
      <c r="AR10" s="37">
        <f t="shared" si="28"/>
        <v>0.31144382367498152</v>
      </c>
      <c r="AS10" s="37">
        <f t="shared" si="29"/>
        <v>8.5192279931973584E-3</v>
      </c>
      <c r="AT10" s="37">
        <f t="shared" si="30"/>
        <v>8.2636511070907914E-3</v>
      </c>
      <c r="AU10" s="37">
        <f t="shared" si="31"/>
        <v>1.6207202220900197E-4</v>
      </c>
      <c r="AV10" s="37">
        <f t="shared" si="32"/>
        <v>1.3470997950533524E-2</v>
      </c>
      <c r="AW10" s="67">
        <f t="shared" si="33"/>
        <v>0</v>
      </c>
      <c r="AX10" s="37">
        <f t="shared" si="34"/>
        <v>0</v>
      </c>
      <c r="AY10" s="37">
        <f t="shared" si="35"/>
        <v>21.505645341488901</v>
      </c>
      <c r="AZ10" s="37">
        <f t="shared" si="36"/>
        <v>0.84684666082582138</v>
      </c>
      <c r="BA10" s="37">
        <f t="shared" si="37"/>
        <v>0.8214412563975757</v>
      </c>
      <c r="BB10" s="37">
        <f t="shared" si="38"/>
        <v>0</v>
      </c>
      <c r="BC10" s="76">
        <f t="shared" si="39"/>
        <v>1.3365442706838353</v>
      </c>
      <c r="BD10" s="37">
        <f t="shared" si="40"/>
        <v>0</v>
      </c>
      <c r="BE10" s="37">
        <f t="shared" si="41"/>
        <v>0</v>
      </c>
      <c r="BF10" s="37">
        <f t="shared" si="42"/>
        <v>5.8919576278051777E-2</v>
      </c>
      <c r="BG10" s="37">
        <f t="shared" si="43"/>
        <v>2.3201278378789623E-3</v>
      </c>
      <c r="BH10" s="37">
        <f t="shared" si="44"/>
        <v>2.2505239901303448E-3</v>
      </c>
      <c r="BI10" s="37">
        <f t="shared" si="45"/>
        <v>0</v>
      </c>
      <c r="BJ10" s="37">
        <f t="shared" si="46"/>
        <v>3.661765125161193E-3</v>
      </c>
      <c r="BK10" s="59" t="s">
        <v>4</v>
      </c>
      <c r="BL10" s="63"/>
    </row>
    <row r="11" spans="1:64" x14ac:dyDescent="0.25">
      <c r="A11" s="17">
        <v>34003</v>
      </c>
      <c r="B11" s="17" t="s">
        <v>14</v>
      </c>
      <c r="C11" s="17" t="s">
        <v>6</v>
      </c>
      <c r="D11" s="17">
        <v>28500201</v>
      </c>
      <c r="E11" s="55" t="s">
        <v>33</v>
      </c>
      <c r="F11" s="55" t="s">
        <v>34</v>
      </c>
      <c r="G11" s="55" t="s">
        <v>35</v>
      </c>
      <c r="H11" s="55" t="s">
        <v>36</v>
      </c>
      <c r="I11" s="56" t="s">
        <v>37</v>
      </c>
      <c r="J11" s="16">
        <v>3.4489809</v>
      </c>
      <c r="K11" s="17">
        <v>1.0329624500000001E-2</v>
      </c>
      <c r="L11" s="17">
        <v>22.087731999999999</v>
      </c>
      <c r="M11" s="17">
        <v>0.57884303000000004</v>
      </c>
      <c r="N11" s="17">
        <v>0.56147778999999998</v>
      </c>
      <c r="O11" s="17">
        <v>1.16415982E-2</v>
      </c>
      <c r="P11" s="18">
        <v>1.4465598</v>
      </c>
      <c r="Q11" s="143">
        <v>0.97649439578132269</v>
      </c>
      <c r="R11" s="37">
        <v>0.1590858499666099</v>
      </c>
      <c r="S11" s="17">
        <v>0.21404665314401616</v>
      </c>
      <c r="T11" s="19">
        <v>0.21372881355932205</v>
      </c>
      <c r="U11" s="16">
        <f t="shared" si="5"/>
        <v>3.3679105200068227</v>
      </c>
      <c r="V11" s="17">
        <f t="shared" si="6"/>
        <v>1.0086820434775448E-2</v>
      </c>
      <c r="W11" s="17">
        <f t="shared" si="7"/>
        <v>21.568546513519784</v>
      </c>
      <c r="X11" s="17">
        <f t="shared" si="8"/>
        <v>0.56523697483208013</v>
      </c>
      <c r="Y11" s="17">
        <f t="shared" si="9"/>
        <v>0.54827991529068232</v>
      </c>
      <c r="Z11" s="17">
        <f t="shared" si="10"/>
        <v>1.1367955400237934E-2</v>
      </c>
      <c r="AA11" s="19">
        <f t="shared" si="11"/>
        <v>1.412557537862551</v>
      </c>
      <c r="AB11" s="20">
        <f t="shared" si="12"/>
        <v>9.2271521096077332E-3</v>
      </c>
      <c r="AC11" s="20">
        <f t="shared" si="13"/>
        <v>2.7635124478836844E-5</v>
      </c>
      <c r="AD11" s="20">
        <f t="shared" si="14"/>
        <v>5.9091908256218587E-2</v>
      </c>
      <c r="AE11" s="20">
        <f t="shared" si="15"/>
        <v>1.54859445159474E-3</v>
      </c>
      <c r="AF11" s="20">
        <f t="shared" si="16"/>
        <v>1.5021367542210474E-3</v>
      </c>
      <c r="AG11" s="20">
        <f t="shared" si="17"/>
        <v>3.1145083288323105E-5</v>
      </c>
      <c r="AH11" s="20">
        <f t="shared" si="18"/>
        <v>3.8700206516782219E-3</v>
      </c>
      <c r="AI11" s="16">
        <f t="shared" si="19"/>
        <v>3.3679105200068227</v>
      </c>
      <c r="AJ11" s="17">
        <f t="shared" si="20"/>
        <v>1.0086820434775448E-2</v>
      </c>
      <c r="AK11" s="17">
        <f t="shared" si="21"/>
        <v>18.13729595887213</v>
      </c>
      <c r="AL11" s="17">
        <f t="shared" si="22"/>
        <v>0.44424989213602489</v>
      </c>
      <c r="AM11" s="17">
        <f t="shared" si="23"/>
        <v>0.43092243443662709</v>
      </c>
      <c r="AN11" s="17">
        <f t="shared" si="24"/>
        <v>1.1367955400237934E-2</v>
      </c>
      <c r="AO11" s="19">
        <f t="shared" si="25"/>
        <v>1.1106532912109108</v>
      </c>
      <c r="AP11" s="37">
        <f t="shared" si="26"/>
        <v>9.2271521096077332E-3</v>
      </c>
      <c r="AQ11" s="37">
        <f t="shared" si="27"/>
        <v>2.7635124478836844E-5</v>
      </c>
      <c r="AR11" s="37">
        <f t="shared" si="28"/>
        <v>4.9691221805129124E-2</v>
      </c>
      <c r="AS11" s="37">
        <f t="shared" si="29"/>
        <v>1.2171229921534928E-3</v>
      </c>
      <c r="AT11" s="37">
        <f t="shared" si="30"/>
        <v>1.1806094094154167E-3</v>
      </c>
      <c r="AU11" s="37">
        <f t="shared" si="31"/>
        <v>3.1145083288323105E-5</v>
      </c>
      <c r="AV11" s="37">
        <f t="shared" si="32"/>
        <v>3.0428857293449611E-3</v>
      </c>
      <c r="AW11" s="67">
        <f t="shared" si="33"/>
        <v>0</v>
      </c>
      <c r="AX11" s="37">
        <f t="shared" si="34"/>
        <v>0</v>
      </c>
      <c r="AY11" s="37">
        <f t="shared" si="35"/>
        <v>3.4312505546476544</v>
      </c>
      <c r="AZ11" s="37">
        <f t="shared" si="36"/>
        <v>0.12098708269605524</v>
      </c>
      <c r="BA11" s="37">
        <f t="shared" si="37"/>
        <v>0.11735748085405523</v>
      </c>
      <c r="BB11" s="37">
        <f t="shared" si="38"/>
        <v>0</v>
      </c>
      <c r="BC11" s="76">
        <f t="shared" si="39"/>
        <v>0.30190424665164017</v>
      </c>
      <c r="BD11" s="37">
        <f t="shared" si="40"/>
        <v>0</v>
      </c>
      <c r="BE11" s="37">
        <f t="shared" si="41"/>
        <v>0</v>
      </c>
      <c r="BF11" s="37">
        <f t="shared" si="42"/>
        <v>9.4006864510894628E-3</v>
      </c>
      <c r="BG11" s="37">
        <f t="shared" si="43"/>
        <v>3.3147145944124727E-4</v>
      </c>
      <c r="BH11" s="37">
        <f t="shared" si="44"/>
        <v>3.2152734480563072E-4</v>
      </c>
      <c r="BI11" s="37">
        <f t="shared" si="45"/>
        <v>0</v>
      </c>
      <c r="BJ11" s="37">
        <f t="shared" si="46"/>
        <v>8.2713492233326075E-4</v>
      </c>
      <c r="BK11" s="17" t="s">
        <v>4</v>
      </c>
      <c r="BL11" s="19"/>
    </row>
    <row r="12" spans="1:64" ht="30" x14ac:dyDescent="0.25">
      <c r="A12" s="17">
        <v>34003</v>
      </c>
      <c r="B12" s="17" t="s">
        <v>14</v>
      </c>
      <c r="C12" s="17" t="s">
        <v>3</v>
      </c>
      <c r="D12" s="17">
        <v>2285002006</v>
      </c>
      <c r="E12" s="55" t="s">
        <v>33</v>
      </c>
      <c r="F12" s="55" t="s">
        <v>34</v>
      </c>
      <c r="G12" s="55" t="s">
        <v>35</v>
      </c>
      <c r="H12" s="55" t="s">
        <v>40</v>
      </c>
      <c r="I12" s="56" t="s">
        <v>37</v>
      </c>
      <c r="J12" s="16">
        <v>27.304690000000001</v>
      </c>
      <c r="K12" s="17">
        <v>8.5430000000000006E-2</v>
      </c>
      <c r="L12" s="17">
        <v>138.2149</v>
      </c>
      <c r="M12" s="17">
        <v>4.0452779999999997</v>
      </c>
      <c r="N12" s="17">
        <v>3.9238629999999999</v>
      </c>
      <c r="O12" s="17">
        <v>9.6287999999999999E-2</v>
      </c>
      <c r="P12" s="18">
        <v>6.3728610000000003</v>
      </c>
      <c r="Q12" s="143">
        <v>0.97649439578132269</v>
      </c>
      <c r="R12" s="37">
        <v>0.1590858499666099</v>
      </c>
      <c r="S12" s="17">
        <v>0.21404665314401616</v>
      </c>
      <c r="T12" s="19">
        <v>0.21372881355932205</v>
      </c>
      <c r="U12" s="16">
        <f t="shared" si="5"/>
        <v>26.662876763546326</v>
      </c>
      <c r="V12" s="17">
        <f t="shared" si="6"/>
        <v>8.3421916231598406E-2</v>
      </c>
      <c r="W12" s="17">
        <f t="shared" si="7"/>
        <v>134.96607526347594</v>
      </c>
      <c r="X12" s="17">
        <f t="shared" si="8"/>
        <v>3.950191296377477</v>
      </c>
      <c r="Y12" s="17">
        <f t="shared" si="9"/>
        <v>3.8316302293136881</v>
      </c>
      <c r="Z12" s="17">
        <f t="shared" si="10"/>
        <v>9.4024692380991995E-2</v>
      </c>
      <c r="AA12" s="19">
        <f t="shared" si="11"/>
        <v>6.223063051593356</v>
      </c>
      <c r="AB12" s="20">
        <f t="shared" si="12"/>
        <v>7.3048977434373497E-2</v>
      </c>
      <c r="AC12" s="20">
        <f t="shared" si="13"/>
        <v>2.2855319515506414E-4</v>
      </c>
      <c r="AD12" s="20">
        <f t="shared" si="14"/>
        <v>0.36977006921500261</v>
      </c>
      <c r="AE12" s="20">
        <f t="shared" si="15"/>
        <v>1.0822441907883498E-2</v>
      </c>
      <c r="AF12" s="20">
        <f t="shared" si="16"/>
        <v>1.0497617066612844E-2</v>
      </c>
      <c r="AG12" s="20">
        <f t="shared" si="17"/>
        <v>2.5760189693422464E-4</v>
      </c>
      <c r="AH12" s="20">
        <f t="shared" si="18"/>
        <v>1.7049487812584536E-2</v>
      </c>
      <c r="AI12" s="16">
        <f t="shared" si="19"/>
        <v>26.662876763546326</v>
      </c>
      <c r="AJ12" s="17">
        <f t="shared" si="20"/>
        <v>8.3421916231598406E-2</v>
      </c>
      <c r="AK12" s="17">
        <f t="shared" si="21"/>
        <v>113.49488246352843</v>
      </c>
      <c r="AL12" s="17">
        <f t="shared" si="22"/>
        <v>3.1046660701092557</v>
      </c>
      <c r="AM12" s="17">
        <f t="shared" si="23"/>
        <v>3.0114826026436541</v>
      </c>
      <c r="AN12" s="17">
        <f t="shared" si="24"/>
        <v>9.4024692380991995E-2</v>
      </c>
      <c r="AO12" s="19">
        <f t="shared" si="25"/>
        <v>4.8930151688714538</v>
      </c>
      <c r="AP12" s="37">
        <f t="shared" si="26"/>
        <v>7.3048977434373497E-2</v>
      </c>
      <c r="AQ12" s="37">
        <f t="shared" si="27"/>
        <v>2.2855319515506414E-4</v>
      </c>
      <c r="AR12" s="37">
        <f t="shared" si="28"/>
        <v>0.31094488346172172</v>
      </c>
      <c r="AS12" s="37">
        <f t="shared" si="29"/>
        <v>8.5059344386554953E-3</v>
      </c>
      <c r="AT12" s="37">
        <f t="shared" si="30"/>
        <v>8.250637267516861E-3</v>
      </c>
      <c r="AU12" s="37">
        <f t="shared" si="31"/>
        <v>2.5760189693422464E-4</v>
      </c>
      <c r="AV12" s="37">
        <f t="shared" si="32"/>
        <v>1.3405521010606722E-2</v>
      </c>
      <c r="AW12" s="67">
        <f t="shared" si="33"/>
        <v>0</v>
      </c>
      <c r="AX12" s="37">
        <f t="shared" si="34"/>
        <v>0</v>
      </c>
      <c r="AY12" s="37">
        <f t="shared" si="35"/>
        <v>21.471192799947517</v>
      </c>
      <c r="AZ12" s="37">
        <f t="shared" si="36"/>
        <v>0.84552522626822135</v>
      </c>
      <c r="BA12" s="37">
        <f t="shared" si="37"/>
        <v>0.82014762667003405</v>
      </c>
      <c r="BB12" s="37">
        <f t="shared" si="38"/>
        <v>0</v>
      </c>
      <c r="BC12" s="76">
        <f t="shared" si="39"/>
        <v>1.3300478827219022</v>
      </c>
      <c r="BD12" s="37">
        <f t="shared" si="40"/>
        <v>0</v>
      </c>
      <c r="BE12" s="37">
        <f t="shared" si="41"/>
        <v>0</v>
      </c>
      <c r="BF12" s="37">
        <f t="shared" si="42"/>
        <v>5.8825185753280884E-2</v>
      </c>
      <c r="BG12" s="37">
        <f t="shared" si="43"/>
        <v>2.3165074692280026E-3</v>
      </c>
      <c r="BH12" s="37">
        <f t="shared" si="44"/>
        <v>2.2469797990959835E-3</v>
      </c>
      <c r="BI12" s="37">
        <f t="shared" si="45"/>
        <v>0</v>
      </c>
      <c r="BJ12" s="37">
        <f t="shared" si="46"/>
        <v>3.6439668019778142E-3</v>
      </c>
      <c r="BK12" s="17" t="s">
        <v>4</v>
      </c>
      <c r="BL12" s="19"/>
    </row>
    <row r="13" spans="1:64" ht="30" x14ac:dyDescent="0.25">
      <c r="A13" s="17">
        <v>34003</v>
      </c>
      <c r="B13" s="17" t="s">
        <v>14</v>
      </c>
      <c r="C13" s="17" t="s">
        <v>3</v>
      </c>
      <c r="D13" s="17">
        <v>2285002007</v>
      </c>
      <c r="E13" s="55" t="s">
        <v>33</v>
      </c>
      <c r="F13" s="55" t="s">
        <v>34</v>
      </c>
      <c r="G13" s="55" t="s">
        <v>35</v>
      </c>
      <c r="H13" s="55" t="s">
        <v>38</v>
      </c>
      <c r="I13" s="56" t="s">
        <v>37</v>
      </c>
      <c r="J13" s="16">
        <v>2.470656</v>
      </c>
      <c r="K13" s="17">
        <v>7.7300770000000001E-3</v>
      </c>
      <c r="L13" s="17">
        <v>19.909839999999999</v>
      </c>
      <c r="M13" s="17">
        <v>0.58269760000000004</v>
      </c>
      <c r="N13" s="17">
        <v>0.56521670000000002</v>
      </c>
      <c r="O13" s="17">
        <v>8.7125999999999992E-3</v>
      </c>
      <c r="P13" s="18">
        <v>0.9210161</v>
      </c>
      <c r="Q13" s="143">
        <v>0.97649439578132269</v>
      </c>
      <c r="R13" s="37">
        <v>0.1590858499666099</v>
      </c>
      <c r="S13" s="17">
        <v>0.21404665314401616</v>
      </c>
      <c r="T13" s="19">
        <v>0.21372881355932205</v>
      </c>
      <c r="U13" s="16">
        <f t="shared" si="5"/>
        <v>2.4125817379034995</v>
      </c>
      <c r="V13" s="17">
        <f t="shared" si="6"/>
        <v>7.5483768694581E-3</v>
      </c>
      <c r="W13" s="17">
        <f t="shared" si="7"/>
        <v>19.441847180902808</v>
      </c>
      <c r="X13" s="17">
        <f t="shared" si="8"/>
        <v>0.5690009408352269</v>
      </c>
      <c r="Y13" s="17">
        <f t="shared" si="9"/>
        <v>0.55193093995201314</v>
      </c>
      <c r="Z13" s="17">
        <f t="shared" si="10"/>
        <v>8.5078050726843518E-3</v>
      </c>
      <c r="AA13" s="19">
        <f t="shared" si="11"/>
        <v>0.89936706007437028</v>
      </c>
      <c r="AB13" s="20">
        <f t="shared" si="12"/>
        <v>6.6098129805575332E-3</v>
      </c>
      <c r="AC13" s="20">
        <f t="shared" si="13"/>
        <v>2.0680484573857808E-5</v>
      </c>
      <c r="AD13" s="20">
        <f t="shared" si="14"/>
        <v>5.3265334742199473E-2</v>
      </c>
      <c r="AE13" s="20">
        <f t="shared" si="15"/>
        <v>1.5589066872197998E-3</v>
      </c>
      <c r="AF13" s="20">
        <f t="shared" si="16"/>
        <v>1.5121395615123648E-3</v>
      </c>
      <c r="AG13" s="20">
        <f t="shared" si="17"/>
        <v>2.3309054993655758E-5</v>
      </c>
      <c r="AH13" s="20">
        <f t="shared" si="18"/>
        <v>2.4640193426695078E-3</v>
      </c>
      <c r="AI13" s="16">
        <f t="shared" si="19"/>
        <v>2.4125817379034995</v>
      </c>
      <c r="AJ13" s="17">
        <f t="shared" si="20"/>
        <v>7.5483768694581E-3</v>
      </c>
      <c r="AK13" s="17">
        <f t="shared" si="21"/>
        <v>16.348924397207945</v>
      </c>
      <c r="AL13" s="17">
        <f t="shared" si="22"/>
        <v>0.44720819381365023</v>
      </c>
      <c r="AM13" s="17">
        <f t="shared" si="23"/>
        <v>0.43379196948865378</v>
      </c>
      <c r="AN13" s="17">
        <f t="shared" si="24"/>
        <v>8.5078050726843518E-3</v>
      </c>
      <c r="AO13" s="19">
        <f t="shared" si="25"/>
        <v>0.70714640537033957</v>
      </c>
      <c r="AP13" s="37">
        <f t="shared" si="26"/>
        <v>6.6098129805575332E-3</v>
      </c>
      <c r="AQ13" s="37">
        <f t="shared" si="27"/>
        <v>2.0680484573857808E-5</v>
      </c>
      <c r="AR13" s="37">
        <f t="shared" si="28"/>
        <v>4.479157369098067E-2</v>
      </c>
      <c r="AS13" s="37">
        <f t="shared" si="29"/>
        <v>1.2252279282565759E-3</v>
      </c>
      <c r="AT13" s="37">
        <f t="shared" si="30"/>
        <v>1.1884711492839829E-3</v>
      </c>
      <c r="AU13" s="37">
        <f t="shared" si="31"/>
        <v>2.3309054993655758E-5</v>
      </c>
      <c r="AV13" s="37">
        <f t="shared" si="32"/>
        <v>1.937387411973533E-3</v>
      </c>
      <c r="AW13" s="67">
        <f t="shared" si="33"/>
        <v>0</v>
      </c>
      <c r="AX13" s="37">
        <f t="shared" si="34"/>
        <v>0</v>
      </c>
      <c r="AY13" s="37">
        <f t="shared" si="35"/>
        <v>3.0929227836948634</v>
      </c>
      <c r="AZ13" s="37">
        <f t="shared" si="36"/>
        <v>0.12179274702157666</v>
      </c>
      <c r="BA13" s="37">
        <f t="shared" si="37"/>
        <v>0.11813897046335936</v>
      </c>
      <c r="BB13" s="37">
        <f t="shared" si="38"/>
        <v>0</v>
      </c>
      <c r="BC13" s="76">
        <f t="shared" si="39"/>
        <v>0.19222065470403071</v>
      </c>
      <c r="BD13" s="37">
        <f t="shared" si="40"/>
        <v>0</v>
      </c>
      <c r="BE13" s="37">
        <f t="shared" si="41"/>
        <v>0</v>
      </c>
      <c r="BF13" s="37">
        <f t="shared" si="42"/>
        <v>8.4737610512188033E-3</v>
      </c>
      <c r="BG13" s="37">
        <f t="shared" si="43"/>
        <v>3.3367875896322388E-4</v>
      </c>
      <c r="BH13" s="37">
        <f t="shared" si="44"/>
        <v>3.236684122283819E-4</v>
      </c>
      <c r="BI13" s="37">
        <f t="shared" si="45"/>
        <v>0</v>
      </c>
      <c r="BJ13" s="37">
        <f t="shared" si="46"/>
        <v>5.2663193069597478E-4</v>
      </c>
      <c r="BK13" s="17" t="s">
        <v>4</v>
      </c>
      <c r="BL13" s="19"/>
    </row>
    <row r="14" spans="1:64" ht="30" x14ac:dyDescent="0.25">
      <c r="A14" s="59">
        <v>34003</v>
      </c>
      <c r="B14" s="59" t="s">
        <v>14</v>
      </c>
      <c r="C14" s="59" t="s">
        <v>3</v>
      </c>
      <c r="D14" s="59">
        <v>2285002009</v>
      </c>
      <c r="E14" s="60" t="s">
        <v>33</v>
      </c>
      <c r="F14" s="60" t="s">
        <v>34</v>
      </c>
      <c r="G14" s="60" t="s">
        <v>35</v>
      </c>
      <c r="H14" s="60" t="s">
        <v>39</v>
      </c>
      <c r="I14" s="61" t="s">
        <v>37</v>
      </c>
      <c r="J14" s="46">
        <v>113.78749999999999</v>
      </c>
      <c r="K14" s="59">
        <v>0.35601310000000003</v>
      </c>
      <c r="L14" s="59">
        <v>916.95910000000003</v>
      </c>
      <c r="M14" s="59">
        <v>26.836469999999998</v>
      </c>
      <c r="N14" s="59">
        <v>26.031379999999999</v>
      </c>
      <c r="O14" s="59">
        <v>0.4012638</v>
      </c>
      <c r="P14" s="68">
        <v>42.417920000000002</v>
      </c>
      <c r="Q14" s="143">
        <f>(1.0879-1)*6/7+1</f>
        <v>1.0753428571428572</v>
      </c>
      <c r="R14" s="37">
        <v>0.1590858499666099</v>
      </c>
      <c r="S14" s="17">
        <v>0.21404665314401616</v>
      </c>
      <c r="T14" s="19">
        <v>0.21372881355932205</v>
      </c>
      <c r="U14" s="16">
        <f t="shared" si="5"/>
        <v>122.36057535714285</v>
      </c>
      <c r="V14" s="17">
        <f t="shared" si="6"/>
        <v>0.38283614413428574</v>
      </c>
      <c r="W14" s="17">
        <f t="shared" si="7"/>
        <v>986.0454184771429</v>
      </c>
      <c r="X14" s="17">
        <f t="shared" si="8"/>
        <v>28.858406325428572</v>
      </c>
      <c r="Y14" s="17">
        <f t="shared" si="9"/>
        <v>27.992658544571427</v>
      </c>
      <c r="Z14" s="17">
        <f t="shared" si="10"/>
        <v>0.43149616116</v>
      </c>
      <c r="AA14" s="19">
        <f t="shared" si="11"/>
        <v>45.613807286857146</v>
      </c>
      <c r="AB14" s="20">
        <f t="shared" si="12"/>
        <v>0.3352344530332681</v>
      </c>
      <c r="AC14" s="20">
        <f t="shared" si="13"/>
        <v>1.0488661483131117E-3</v>
      </c>
      <c r="AD14" s="20">
        <f t="shared" si="14"/>
        <v>2.7014942971976517</v>
      </c>
      <c r="AE14" s="20">
        <f t="shared" si="15"/>
        <v>7.9064126918982389E-2</v>
      </c>
      <c r="AF14" s="20">
        <f t="shared" si="16"/>
        <v>7.669221519060665E-2</v>
      </c>
      <c r="AG14" s="20">
        <f t="shared" si="17"/>
        <v>1.1821812634520549E-3</v>
      </c>
      <c r="AH14" s="20">
        <f t="shared" si="18"/>
        <v>0.12496933503248533</v>
      </c>
      <c r="AI14" s="16">
        <f t="shared" si="19"/>
        <v>122.36057535714285</v>
      </c>
      <c r="AJ14" s="17">
        <f t="shared" si="20"/>
        <v>0.38283614413428574</v>
      </c>
      <c r="AK14" s="17">
        <f t="shared" si="21"/>
        <v>829.17954497302503</v>
      </c>
      <c r="AL14" s="17">
        <f t="shared" si="22"/>
        <v>22.681361036400482</v>
      </c>
      <c r="AM14" s="17">
        <f t="shared" si="23"/>
        <v>22.000923670502665</v>
      </c>
      <c r="AN14" s="17">
        <f t="shared" si="24"/>
        <v>0.43149616116</v>
      </c>
      <c r="AO14" s="19">
        <f t="shared" si="25"/>
        <v>35.864822373513611</v>
      </c>
      <c r="AP14" s="37">
        <f t="shared" si="26"/>
        <v>0.3352344530332681</v>
      </c>
      <c r="AQ14" s="37">
        <f t="shared" si="27"/>
        <v>1.0488661483131117E-3</v>
      </c>
      <c r="AR14" s="37">
        <f t="shared" si="28"/>
        <v>2.2717247807480137</v>
      </c>
      <c r="AS14" s="37">
        <f t="shared" si="29"/>
        <v>6.2140715168220499E-2</v>
      </c>
      <c r="AT14" s="37">
        <f t="shared" si="30"/>
        <v>6.0276503206856617E-2</v>
      </c>
      <c r="AU14" s="37">
        <f t="shared" si="31"/>
        <v>1.1821812634520549E-3</v>
      </c>
      <c r="AV14" s="37">
        <f t="shared" si="32"/>
        <v>9.8259787324694828E-2</v>
      </c>
      <c r="AW14" s="67">
        <f t="shared" si="33"/>
        <v>0</v>
      </c>
      <c r="AX14" s="37">
        <f t="shared" si="34"/>
        <v>0</v>
      </c>
      <c r="AY14" s="37">
        <f t="shared" si="35"/>
        <v>156.86587350411787</v>
      </c>
      <c r="AZ14" s="37">
        <f t="shared" si="36"/>
        <v>6.17704528902809</v>
      </c>
      <c r="BA14" s="37">
        <f t="shared" si="37"/>
        <v>5.9917348740687615</v>
      </c>
      <c r="BB14" s="37">
        <f t="shared" si="38"/>
        <v>0</v>
      </c>
      <c r="BC14" s="76">
        <f t="shared" si="39"/>
        <v>9.7489849133435342</v>
      </c>
      <c r="BD14" s="37">
        <f t="shared" si="40"/>
        <v>0</v>
      </c>
      <c r="BE14" s="37">
        <f t="shared" si="41"/>
        <v>0</v>
      </c>
      <c r="BF14" s="37">
        <f t="shared" si="42"/>
        <v>0.42976951644963801</v>
      </c>
      <c r="BG14" s="37">
        <f t="shared" si="43"/>
        <v>1.6923411750761889E-2</v>
      </c>
      <c r="BH14" s="37">
        <f t="shared" si="44"/>
        <v>1.6415711983750032E-2</v>
      </c>
      <c r="BI14" s="37">
        <f t="shared" si="45"/>
        <v>0</v>
      </c>
      <c r="BJ14" s="37">
        <f t="shared" si="46"/>
        <v>2.6709547707790507E-2</v>
      </c>
      <c r="BK14" s="59" t="s">
        <v>4</v>
      </c>
      <c r="BL14" s="63"/>
    </row>
    <row r="15" spans="1:64" x14ac:dyDescent="0.25">
      <c r="A15" s="17">
        <v>34005</v>
      </c>
      <c r="B15" s="17" t="s">
        <v>15</v>
      </c>
      <c r="C15" s="17" t="s">
        <v>6</v>
      </c>
      <c r="D15" s="17">
        <v>28500201</v>
      </c>
      <c r="E15" s="55" t="s">
        <v>33</v>
      </c>
      <c r="F15" s="55" t="s">
        <v>34</v>
      </c>
      <c r="G15" s="55" t="s">
        <v>35</v>
      </c>
      <c r="H15" s="55" t="s">
        <v>36</v>
      </c>
      <c r="I15" s="56" t="s">
        <v>37</v>
      </c>
      <c r="J15" s="16">
        <v>0.66869270000000003</v>
      </c>
      <c r="K15" s="17">
        <v>2.0027209999999998E-3</v>
      </c>
      <c r="L15" s="17">
        <v>4.2823969999999996</v>
      </c>
      <c r="M15" s="17">
        <v>0.1122268</v>
      </c>
      <c r="N15" s="17">
        <v>0.10886</v>
      </c>
      <c r="O15" s="17">
        <v>2.257088E-3</v>
      </c>
      <c r="P15" s="18">
        <v>0.28046090000000001</v>
      </c>
      <c r="Q15" s="143">
        <v>0.97649439578132269</v>
      </c>
      <c r="R15" s="37">
        <v>0.1590858499666099</v>
      </c>
      <c r="S15" s="17">
        <v>0.21404665314401616</v>
      </c>
      <c r="T15" s="19">
        <v>0.21372881355932205</v>
      </c>
      <c r="U15" s="16">
        <f t="shared" si="5"/>
        <v>0.6529746740498813</v>
      </c>
      <c r="V15" s="17">
        <f t="shared" si="6"/>
        <v>1.9556458328135662E-3</v>
      </c>
      <c r="W15" s="17">
        <f t="shared" si="7"/>
        <v>4.1817366710107482</v>
      </c>
      <c r="X15" s="17">
        <f t="shared" si="8"/>
        <v>0.10958884125647135</v>
      </c>
      <c r="Y15" s="17">
        <f t="shared" si="9"/>
        <v>0.10630117992475478</v>
      </c>
      <c r="Z15" s="17">
        <f t="shared" si="10"/>
        <v>2.2040337827852739E-3</v>
      </c>
      <c r="AA15" s="19">
        <f t="shared" si="11"/>
        <v>0.27386849708578598</v>
      </c>
      <c r="AB15" s="20">
        <f t="shared" si="12"/>
        <v>1.7889717097257021E-3</v>
      </c>
      <c r="AC15" s="20">
        <f t="shared" si="13"/>
        <v>5.3579337885303182E-6</v>
      </c>
      <c r="AD15" s="20">
        <f t="shared" si="14"/>
        <v>1.1456812797289721E-2</v>
      </c>
      <c r="AE15" s="20">
        <f t="shared" si="15"/>
        <v>3.0024340070266122E-4</v>
      </c>
      <c r="AF15" s="20">
        <f t="shared" si="16"/>
        <v>2.9123610938288979E-4</v>
      </c>
      <c r="AG15" s="20">
        <f t="shared" si="17"/>
        <v>6.0384487199596543E-6</v>
      </c>
      <c r="AH15" s="20">
        <f t="shared" si="18"/>
        <v>7.5032464955009852E-4</v>
      </c>
      <c r="AI15" s="16">
        <f t="shared" si="19"/>
        <v>0.6529746740498813</v>
      </c>
      <c r="AJ15" s="17">
        <f t="shared" si="20"/>
        <v>1.9556458328135662E-3</v>
      </c>
      <c r="AK15" s="17">
        <f t="shared" si="21"/>
        <v>3.5164815383664614</v>
      </c>
      <c r="AL15" s="17">
        <f t="shared" si="22"/>
        <v>8.6131716563592781E-2</v>
      </c>
      <c r="AM15" s="17">
        <f t="shared" si="23"/>
        <v>8.3547768136601142E-2</v>
      </c>
      <c r="AN15" s="17">
        <f t="shared" si="24"/>
        <v>2.2040337827852739E-3</v>
      </c>
      <c r="AO15" s="19">
        <f t="shared" si="25"/>
        <v>0.2153349081323663</v>
      </c>
      <c r="AP15" s="37">
        <f t="shared" si="26"/>
        <v>1.7889717097257021E-3</v>
      </c>
      <c r="AQ15" s="37">
        <f t="shared" si="27"/>
        <v>5.3579337885303182E-6</v>
      </c>
      <c r="AR15" s="37">
        <f t="shared" si="28"/>
        <v>9.6341959955245516E-3</v>
      </c>
      <c r="AS15" s="37">
        <f t="shared" si="29"/>
        <v>2.3597730565367886E-4</v>
      </c>
      <c r="AT15" s="37">
        <f t="shared" si="30"/>
        <v>2.2889799489479764E-4</v>
      </c>
      <c r="AU15" s="37">
        <f t="shared" si="31"/>
        <v>6.0384487199596543E-6</v>
      </c>
      <c r="AV15" s="37">
        <f t="shared" si="32"/>
        <v>5.8995865241744192E-4</v>
      </c>
      <c r="AW15" s="67">
        <f t="shared" si="33"/>
        <v>0</v>
      </c>
      <c r="AX15" s="37">
        <f t="shared" si="34"/>
        <v>0</v>
      </c>
      <c r="AY15" s="37">
        <f t="shared" si="35"/>
        <v>0.66525513264428682</v>
      </c>
      <c r="AZ15" s="37">
        <f t="shared" si="36"/>
        <v>2.345712469287857E-2</v>
      </c>
      <c r="BA15" s="37">
        <f t="shared" si="37"/>
        <v>2.2753411788153641E-2</v>
      </c>
      <c r="BB15" s="37">
        <f t="shared" si="38"/>
        <v>0</v>
      </c>
      <c r="BC15" s="76">
        <f t="shared" si="39"/>
        <v>5.8533588953419674E-2</v>
      </c>
      <c r="BD15" s="37">
        <f t="shared" si="40"/>
        <v>0</v>
      </c>
      <c r="BE15" s="37">
        <f t="shared" si="41"/>
        <v>0</v>
      </c>
      <c r="BF15" s="37">
        <f t="shared" si="42"/>
        <v>1.822616801765169E-3</v>
      </c>
      <c r="BG15" s="37">
        <f t="shared" si="43"/>
        <v>6.4266095048982354E-5</v>
      </c>
      <c r="BH15" s="37">
        <f t="shared" si="44"/>
        <v>6.2338114488092155E-5</v>
      </c>
      <c r="BI15" s="37">
        <f t="shared" si="45"/>
        <v>0</v>
      </c>
      <c r="BJ15" s="37">
        <f t="shared" si="46"/>
        <v>1.603659971326566E-4</v>
      </c>
      <c r="BK15" s="17" t="s">
        <v>4</v>
      </c>
      <c r="BL15" s="19"/>
    </row>
    <row r="16" spans="1:64" ht="30" x14ac:dyDescent="0.25">
      <c r="A16" s="17">
        <v>34005</v>
      </c>
      <c r="B16" s="17" t="s">
        <v>15</v>
      </c>
      <c r="C16" s="17" t="s">
        <v>3</v>
      </c>
      <c r="D16" s="17">
        <v>2285002007</v>
      </c>
      <c r="E16" s="55" t="s">
        <v>33</v>
      </c>
      <c r="F16" s="55" t="s">
        <v>34</v>
      </c>
      <c r="G16" s="55" t="s">
        <v>35</v>
      </c>
      <c r="H16" s="55" t="s">
        <v>38</v>
      </c>
      <c r="I16" s="56" t="s">
        <v>37</v>
      </c>
      <c r="J16" s="16">
        <v>1.3172060000000001</v>
      </c>
      <c r="K16" s="17">
        <v>4.1212150000000001E-3</v>
      </c>
      <c r="L16" s="17">
        <v>10.000310000000001</v>
      </c>
      <c r="M16" s="17">
        <v>0.29355320000000001</v>
      </c>
      <c r="N16" s="17">
        <v>0.28474660000000002</v>
      </c>
      <c r="O16" s="17">
        <v>4.6450379999999998E-3</v>
      </c>
      <c r="P16" s="18">
        <v>0.46383459999999999</v>
      </c>
      <c r="Q16" s="143">
        <v>0.97649439578132269</v>
      </c>
      <c r="R16" s="37">
        <v>0.1590858499666099</v>
      </c>
      <c r="S16" s="17">
        <v>0.21404665314401616</v>
      </c>
      <c r="T16" s="19">
        <v>0.21372881355932205</v>
      </c>
      <c r="U16" s="16">
        <f t="shared" si="5"/>
        <v>1.286244277089533</v>
      </c>
      <c r="V16" s="17">
        <f t="shared" si="6"/>
        <v>4.0243433513099235E-3</v>
      </c>
      <c r="W16" s="17">
        <f t="shared" si="7"/>
        <v>9.7652466710759196</v>
      </c>
      <c r="X16" s="17">
        <f t="shared" si="8"/>
        <v>0.2866530546636738</v>
      </c>
      <c r="Y16" s="17">
        <f t="shared" si="9"/>
        <v>0.27805345911778601</v>
      </c>
      <c r="Z16" s="17">
        <f t="shared" si="10"/>
        <v>4.5358535751912838E-3</v>
      </c>
      <c r="AA16" s="19">
        <f t="shared" si="11"/>
        <v>0.45293188746947149</v>
      </c>
      <c r="AB16" s="20">
        <f t="shared" si="12"/>
        <v>3.5239569235329671E-3</v>
      </c>
      <c r="AC16" s="20">
        <f t="shared" si="13"/>
        <v>1.1025598222766913E-5</v>
      </c>
      <c r="AD16" s="20">
        <f t="shared" si="14"/>
        <v>2.675410046870115E-2</v>
      </c>
      <c r="AE16" s="20">
        <f t="shared" si="15"/>
        <v>7.8535083469499669E-4</v>
      </c>
      <c r="AF16" s="20">
        <f t="shared" si="16"/>
        <v>7.6179029895283832E-4</v>
      </c>
      <c r="AG16" s="20">
        <f t="shared" si="17"/>
        <v>1.2426996096414476E-5</v>
      </c>
      <c r="AH16" s="20">
        <f t="shared" si="18"/>
        <v>1.240909280738278E-3</v>
      </c>
      <c r="AI16" s="16">
        <f t="shared" si="19"/>
        <v>1.286244277089533</v>
      </c>
      <c r="AJ16" s="17">
        <f t="shared" si="20"/>
        <v>4.0243433513099235E-3</v>
      </c>
      <c r="AK16" s="17">
        <f t="shared" si="21"/>
        <v>8.2117341042741998</v>
      </c>
      <c r="AL16" s="17">
        <f t="shared" si="22"/>
        <v>0.22529592769940571</v>
      </c>
      <c r="AM16" s="17">
        <f t="shared" si="23"/>
        <v>0.21853704679850738</v>
      </c>
      <c r="AN16" s="17">
        <f t="shared" si="24"/>
        <v>4.5358535751912838E-3</v>
      </c>
      <c r="AO16" s="19">
        <f t="shared" si="25"/>
        <v>0.35612729253743697</v>
      </c>
      <c r="AP16" s="37">
        <f t="shared" si="26"/>
        <v>3.5239569235329671E-3</v>
      </c>
      <c r="AQ16" s="37">
        <f t="shared" si="27"/>
        <v>1.1025598222766913E-5</v>
      </c>
      <c r="AR16" s="37">
        <f t="shared" si="28"/>
        <v>2.2497901655545754E-2</v>
      </c>
      <c r="AS16" s="37">
        <f t="shared" si="29"/>
        <v>6.1724911698467319E-4</v>
      </c>
      <c r="AT16" s="37">
        <f t="shared" si="30"/>
        <v>5.9873163506440376E-4</v>
      </c>
      <c r="AU16" s="37">
        <f t="shared" si="31"/>
        <v>1.2426996096414476E-5</v>
      </c>
      <c r="AV16" s="37">
        <f t="shared" si="32"/>
        <v>9.7569121243133413E-4</v>
      </c>
      <c r="AW16" s="67">
        <f t="shared" si="33"/>
        <v>0</v>
      </c>
      <c r="AX16" s="37">
        <f t="shared" si="34"/>
        <v>0</v>
      </c>
      <c r="AY16" s="37">
        <f t="shared" si="35"/>
        <v>1.5535125668017198</v>
      </c>
      <c r="AZ16" s="37">
        <f t="shared" si="36"/>
        <v>6.1357126964268094E-2</v>
      </c>
      <c r="BA16" s="37">
        <f t="shared" si="37"/>
        <v>5.9516412319278622E-2</v>
      </c>
      <c r="BB16" s="37">
        <f t="shared" si="38"/>
        <v>0</v>
      </c>
      <c r="BC16" s="76">
        <f t="shared" si="39"/>
        <v>9.6804594932034527E-2</v>
      </c>
      <c r="BD16" s="37">
        <f t="shared" si="40"/>
        <v>0</v>
      </c>
      <c r="BE16" s="37">
        <f t="shared" si="41"/>
        <v>0</v>
      </c>
      <c r="BF16" s="37">
        <f t="shared" si="42"/>
        <v>4.2561988131553964E-3</v>
      </c>
      <c r="BG16" s="37">
        <f t="shared" si="43"/>
        <v>1.681017177103235E-4</v>
      </c>
      <c r="BH16" s="37">
        <f t="shared" si="44"/>
        <v>1.6305866388843457E-4</v>
      </c>
      <c r="BI16" s="37">
        <f t="shared" si="45"/>
        <v>0</v>
      </c>
      <c r="BJ16" s="37">
        <f t="shared" si="46"/>
        <v>2.6521806830694388E-4</v>
      </c>
      <c r="BK16" s="17" t="s">
        <v>4</v>
      </c>
      <c r="BL16" s="19"/>
    </row>
    <row r="17" spans="1:64" x14ac:dyDescent="0.25">
      <c r="A17" s="17">
        <v>34007</v>
      </c>
      <c r="B17" s="17" t="s">
        <v>8</v>
      </c>
      <c r="C17" s="17" t="s">
        <v>6</v>
      </c>
      <c r="D17" s="17">
        <v>28500201</v>
      </c>
      <c r="E17" s="55" t="s">
        <v>33</v>
      </c>
      <c r="F17" s="55" t="s">
        <v>34</v>
      </c>
      <c r="G17" s="55" t="s">
        <v>35</v>
      </c>
      <c r="H17" s="55" t="s">
        <v>36</v>
      </c>
      <c r="I17" s="56" t="s">
        <v>37</v>
      </c>
      <c r="J17" s="16">
        <v>11.337580000000001</v>
      </c>
      <c r="K17" s="17">
        <v>3.3955810000000003E-2</v>
      </c>
      <c r="L17" s="17">
        <v>72.607349999999997</v>
      </c>
      <c r="M17" s="17">
        <v>1.9027879999999999</v>
      </c>
      <c r="N17" s="17">
        <v>1.845704</v>
      </c>
      <c r="O17" s="17">
        <v>3.826856E-2</v>
      </c>
      <c r="P17" s="18">
        <v>4.7551699999999997</v>
      </c>
      <c r="Q17" s="143">
        <v>0.97649439578132269</v>
      </c>
      <c r="R17" s="37">
        <v>0.1590858499666099</v>
      </c>
      <c r="S17" s="17">
        <v>0.21404665314401616</v>
      </c>
      <c r="T17" s="19">
        <v>0.21372881355932205</v>
      </c>
      <c r="U17" s="16">
        <f t="shared" si="5"/>
        <v>11.071083331722409</v>
      </c>
      <c r="V17" s="17">
        <f t="shared" si="6"/>
        <v>3.3157658169215398E-2</v>
      </c>
      <c r="W17" s="17">
        <f t="shared" si="7"/>
        <v>70.90067036753301</v>
      </c>
      <c r="X17" s="17">
        <f t="shared" si="8"/>
        <v>1.8580618183599513</v>
      </c>
      <c r="Y17" s="17">
        <f t="shared" si="9"/>
        <v>1.8023196122711704</v>
      </c>
      <c r="Z17" s="17">
        <f t="shared" si="10"/>
        <v>3.7369034374621295E-2</v>
      </c>
      <c r="AA17" s="19">
        <f t="shared" si="11"/>
        <v>4.6433968559874721</v>
      </c>
      <c r="AB17" s="20">
        <f t="shared" si="12"/>
        <v>3.0331735155403862E-2</v>
      </c>
      <c r="AC17" s="20">
        <f t="shared" si="13"/>
        <v>9.0842899093740819E-5</v>
      </c>
      <c r="AD17" s="20">
        <f t="shared" si="14"/>
        <v>0.19424841196584386</v>
      </c>
      <c r="AE17" s="20">
        <f t="shared" si="15"/>
        <v>5.0905803242738395E-3</v>
      </c>
      <c r="AF17" s="20">
        <f t="shared" si="16"/>
        <v>4.9378619514278644E-3</v>
      </c>
      <c r="AG17" s="20">
        <f t="shared" si="17"/>
        <v>1.0238091609485287E-4</v>
      </c>
      <c r="AH17" s="20">
        <f t="shared" si="18"/>
        <v>1.2721635221883486E-2</v>
      </c>
      <c r="AI17" s="16">
        <f t="shared" si="19"/>
        <v>11.071083331722409</v>
      </c>
      <c r="AJ17" s="17">
        <f t="shared" si="20"/>
        <v>3.3157658169215398E-2</v>
      </c>
      <c r="AK17" s="17">
        <f t="shared" si="21"/>
        <v>59.62137695891159</v>
      </c>
      <c r="AL17" s="17">
        <f t="shared" si="22"/>
        <v>1.4603499048053188</v>
      </c>
      <c r="AM17" s="17">
        <f t="shared" si="23"/>
        <v>1.4165391313687055</v>
      </c>
      <c r="AN17" s="17">
        <f t="shared" si="24"/>
        <v>3.7369034374621295E-2</v>
      </c>
      <c r="AO17" s="19">
        <f t="shared" si="25"/>
        <v>3.6509691550721834</v>
      </c>
      <c r="AP17" s="37">
        <f t="shared" si="26"/>
        <v>3.0331735155403862E-2</v>
      </c>
      <c r="AQ17" s="37">
        <f t="shared" si="27"/>
        <v>9.0842899093740819E-5</v>
      </c>
      <c r="AR17" s="37">
        <f t="shared" si="28"/>
        <v>0.1633462382435934</v>
      </c>
      <c r="AS17" s="37">
        <f t="shared" si="29"/>
        <v>4.0009586433022428E-3</v>
      </c>
      <c r="AT17" s="37">
        <f t="shared" si="30"/>
        <v>3.8809291270375493E-3</v>
      </c>
      <c r="AU17" s="37">
        <f t="shared" si="31"/>
        <v>1.0238091609485287E-4</v>
      </c>
      <c r="AV17" s="37">
        <f t="shared" si="32"/>
        <v>1.0002655219375845E-2</v>
      </c>
      <c r="AW17" s="67">
        <f t="shared" si="33"/>
        <v>0</v>
      </c>
      <c r="AX17" s="37">
        <f t="shared" si="34"/>
        <v>0</v>
      </c>
      <c r="AY17" s="37">
        <f t="shared" si="35"/>
        <v>11.27929340862142</v>
      </c>
      <c r="AZ17" s="37">
        <f t="shared" si="36"/>
        <v>0.39771191355463253</v>
      </c>
      <c r="BA17" s="37">
        <f t="shared" si="37"/>
        <v>0.38578048090246497</v>
      </c>
      <c r="BB17" s="37">
        <f t="shared" si="38"/>
        <v>0</v>
      </c>
      <c r="BC17" s="76">
        <f t="shared" si="39"/>
        <v>0.99242770091528865</v>
      </c>
      <c r="BD17" s="37">
        <f t="shared" si="40"/>
        <v>0</v>
      </c>
      <c r="BE17" s="37">
        <f t="shared" si="41"/>
        <v>0</v>
      </c>
      <c r="BF17" s="37">
        <f t="shared" si="42"/>
        <v>3.0902173722250459E-2</v>
      </c>
      <c r="BG17" s="37">
        <f t="shared" si="43"/>
        <v>1.0896216809715966E-3</v>
      </c>
      <c r="BH17" s="37">
        <f t="shared" si="44"/>
        <v>1.0569328243903151E-3</v>
      </c>
      <c r="BI17" s="37">
        <f t="shared" si="45"/>
        <v>0</v>
      </c>
      <c r="BJ17" s="37">
        <f t="shared" si="46"/>
        <v>2.718980002507641E-3</v>
      </c>
      <c r="BK17" s="17" t="s">
        <v>4</v>
      </c>
      <c r="BL17" s="19"/>
    </row>
    <row r="18" spans="1:64" ht="30" x14ac:dyDescent="0.25">
      <c r="A18" s="17">
        <v>34007</v>
      </c>
      <c r="B18" s="17" t="s">
        <v>8</v>
      </c>
      <c r="C18" s="17" t="s">
        <v>3</v>
      </c>
      <c r="D18" s="17">
        <v>2285002007</v>
      </c>
      <c r="E18" s="55" t="s">
        <v>33</v>
      </c>
      <c r="F18" s="55" t="s">
        <v>34</v>
      </c>
      <c r="G18" s="55" t="s">
        <v>35</v>
      </c>
      <c r="H18" s="55" t="s">
        <v>38</v>
      </c>
      <c r="I18" s="56" t="s">
        <v>37</v>
      </c>
      <c r="J18" s="16">
        <v>4.0762169999999998</v>
      </c>
      <c r="K18" s="17">
        <v>1.2753489999999999E-2</v>
      </c>
      <c r="L18" s="17">
        <v>30.360220000000002</v>
      </c>
      <c r="M18" s="17">
        <v>0.89209360000000004</v>
      </c>
      <c r="N18" s="17">
        <v>0.86533079999999996</v>
      </c>
      <c r="O18" s="17">
        <v>1.43745E-2</v>
      </c>
      <c r="P18" s="18">
        <v>1.409411</v>
      </c>
      <c r="Q18" s="143">
        <v>0.97649439578132269</v>
      </c>
      <c r="R18" s="37">
        <v>0.1590858499666099</v>
      </c>
      <c r="S18" s="17">
        <v>0.21404665314401616</v>
      </c>
      <c r="T18" s="19">
        <v>0.21372881355932205</v>
      </c>
      <c r="U18" s="16">
        <f t="shared" si="5"/>
        <v>3.9804030564885555</v>
      </c>
      <c r="V18" s="17">
        <f t="shared" si="6"/>
        <v>1.2453711511653141E-2</v>
      </c>
      <c r="W18" s="17">
        <f t="shared" si="7"/>
        <v>29.64658468468803</v>
      </c>
      <c r="X18" s="17">
        <f t="shared" si="8"/>
        <v>0.87112440091238497</v>
      </c>
      <c r="Y18" s="17">
        <f t="shared" si="9"/>
        <v>0.84499067669696859</v>
      </c>
      <c r="Z18" s="17">
        <f t="shared" si="10"/>
        <v>1.4036618692158623E-2</v>
      </c>
      <c r="AA18" s="19">
        <f t="shared" si="11"/>
        <v>1.3762819428525497</v>
      </c>
      <c r="AB18" s="20">
        <f t="shared" si="12"/>
        <v>1.0905213853393303E-2</v>
      </c>
      <c r="AC18" s="20">
        <f t="shared" si="13"/>
        <v>3.4119757566172991E-5</v>
      </c>
      <c r="AD18" s="20">
        <f t="shared" si="14"/>
        <v>8.1223519684076789E-2</v>
      </c>
      <c r="AE18" s="20">
        <f t="shared" si="15"/>
        <v>2.3866421942805066E-3</v>
      </c>
      <c r="AF18" s="20">
        <f t="shared" si="16"/>
        <v>2.3150429498547086E-3</v>
      </c>
      <c r="AG18" s="20">
        <f t="shared" si="17"/>
        <v>3.8456489567557872E-5</v>
      </c>
      <c r="AH18" s="20">
        <f t="shared" si="18"/>
        <v>3.7706354598699993E-3</v>
      </c>
      <c r="AI18" s="16">
        <f t="shared" si="19"/>
        <v>3.9804030564885555</v>
      </c>
      <c r="AJ18" s="17">
        <f t="shared" si="20"/>
        <v>1.2453711511653141E-2</v>
      </c>
      <c r="AK18" s="17">
        <f t="shared" si="21"/>
        <v>24.930232561517354</v>
      </c>
      <c r="AL18" s="17">
        <f t="shared" si="22"/>
        <v>0.68466313842500282</v>
      </c>
      <c r="AM18" s="17">
        <f t="shared" si="23"/>
        <v>0.66412325041208509</v>
      </c>
      <c r="AN18" s="17">
        <f t="shared" si="24"/>
        <v>1.4036618692158623E-2</v>
      </c>
      <c r="AO18" s="19">
        <f t="shared" si="25"/>
        <v>1.0821308360835555</v>
      </c>
      <c r="AP18" s="37">
        <f t="shared" si="26"/>
        <v>1.0905213853393303E-2</v>
      </c>
      <c r="AQ18" s="37">
        <f t="shared" si="27"/>
        <v>3.4119757566172991E-5</v>
      </c>
      <c r="AR18" s="37">
        <f t="shared" si="28"/>
        <v>6.830200701785577E-2</v>
      </c>
      <c r="AS18" s="37">
        <f t="shared" si="29"/>
        <v>1.8757894203424734E-3</v>
      </c>
      <c r="AT18" s="37">
        <f t="shared" si="30"/>
        <v>1.8195157545536577E-3</v>
      </c>
      <c r="AU18" s="37">
        <f t="shared" si="31"/>
        <v>3.8456489567557872E-5</v>
      </c>
      <c r="AV18" s="37">
        <f t="shared" si="32"/>
        <v>2.9647420166672754E-3</v>
      </c>
      <c r="AW18" s="67">
        <f t="shared" si="33"/>
        <v>0</v>
      </c>
      <c r="AX18" s="37">
        <f t="shared" si="34"/>
        <v>0</v>
      </c>
      <c r="AY18" s="37">
        <f t="shared" si="35"/>
        <v>4.716352123170676</v>
      </c>
      <c r="AZ18" s="37">
        <f t="shared" si="36"/>
        <v>0.18646126248738215</v>
      </c>
      <c r="BA18" s="37">
        <f t="shared" si="37"/>
        <v>0.1808674262848835</v>
      </c>
      <c r="BB18" s="37">
        <f t="shared" si="38"/>
        <v>0</v>
      </c>
      <c r="BC18" s="76">
        <f t="shared" si="39"/>
        <v>0.29415110676899414</v>
      </c>
      <c r="BD18" s="37">
        <f t="shared" si="40"/>
        <v>0</v>
      </c>
      <c r="BE18" s="37">
        <f t="shared" si="41"/>
        <v>0</v>
      </c>
      <c r="BF18" s="37">
        <f t="shared" si="42"/>
        <v>1.2921512666221019E-2</v>
      </c>
      <c r="BG18" s="37">
        <f t="shared" si="43"/>
        <v>5.1085277393803324E-4</v>
      </c>
      <c r="BH18" s="37">
        <f t="shared" si="44"/>
        <v>4.9552719530105089E-4</v>
      </c>
      <c r="BI18" s="37">
        <f t="shared" si="45"/>
        <v>0</v>
      </c>
      <c r="BJ18" s="37">
        <f t="shared" si="46"/>
        <v>8.0589344320272389E-4</v>
      </c>
      <c r="BK18" s="17" t="s">
        <v>4</v>
      </c>
      <c r="BL18" s="19"/>
    </row>
    <row r="19" spans="1:64" ht="30" x14ac:dyDescent="0.25">
      <c r="A19" s="59">
        <v>34007</v>
      </c>
      <c r="B19" s="59" t="s">
        <v>8</v>
      </c>
      <c r="C19" s="59" t="s">
        <v>3</v>
      </c>
      <c r="D19" s="59">
        <v>2285002009</v>
      </c>
      <c r="E19" s="60" t="s">
        <v>33</v>
      </c>
      <c r="F19" s="60" t="s">
        <v>34</v>
      </c>
      <c r="G19" s="60" t="s">
        <v>35</v>
      </c>
      <c r="H19" s="60" t="s">
        <v>39</v>
      </c>
      <c r="I19" s="61" t="s">
        <v>37</v>
      </c>
      <c r="J19" s="46">
        <v>15.380549999999999</v>
      </c>
      <c r="K19" s="59">
        <v>4.812197E-2</v>
      </c>
      <c r="L19" s="59">
        <v>123.94450000000001</v>
      </c>
      <c r="M19" s="59">
        <v>3.6274609999999998</v>
      </c>
      <c r="N19" s="59">
        <v>3.518637</v>
      </c>
      <c r="O19" s="59">
        <v>5.4238460000000002E-2</v>
      </c>
      <c r="P19" s="68">
        <v>5.7335919999999998</v>
      </c>
      <c r="Q19" s="143">
        <f>(1.0879-1)*6/7+1</f>
        <v>1.0753428571428572</v>
      </c>
      <c r="R19" s="37">
        <v>0.1590858499666099</v>
      </c>
      <c r="S19" s="17">
        <v>0.21404665314401616</v>
      </c>
      <c r="T19" s="19">
        <v>0.21372881355932205</v>
      </c>
      <c r="U19" s="16">
        <f t="shared" si="5"/>
        <v>16.539364581428572</v>
      </c>
      <c r="V19" s="17">
        <f t="shared" si="6"/>
        <v>5.1747616711142856E-2</v>
      </c>
      <c r="W19" s="17">
        <f t="shared" si="7"/>
        <v>133.28283275714287</v>
      </c>
      <c r="X19" s="17">
        <f t="shared" si="8"/>
        <v>3.9007642759142858</v>
      </c>
      <c r="Y19" s="17">
        <f t="shared" si="9"/>
        <v>3.7837411648285717</v>
      </c>
      <c r="Z19" s="17">
        <f t="shared" si="10"/>
        <v>5.8324940543428572E-2</v>
      </c>
      <c r="AA19" s="19">
        <f t="shared" si="11"/>
        <v>6.1655772029714289</v>
      </c>
      <c r="AB19" s="20">
        <f t="shared" si="12"/>
        <v>4.5313327620352249E-2</v>
      </c>
      <c r="AC19" s="20">
        <f t="shared" si="13"/>
        <v>1.4177429235929549E-4</v>
      </c>
      <c r="AD19" s="20">
        <f t="shared" si="14"/>
        <v>0.36515844590998048</v>
      </c>
      <c r="AE19" s="20">
        <f t="shared" si="15"/>
        <v>1.0687025413463797E-2</v>
      </c>
      <c r="AF19" s="20">
        <f t="shared" si="16"/>
        <v>1.0366414150215265E-2</v>
      </c>
      <c r="AG19" s="20">
        <f t="shared" si="17"/>
        <v>1.5979435765322897E-4</v>
      </c>
      <c r="AH19" s="20">
        <f t="shared" si="18"/>
        <v>1.6891992336908024E-2</v>
      </c>
      <c r="AI19" s="16">
        <f t="shared" si="19"/>
        <v>16.539364581428572</v>
      </c>
      <c r="AJ19" s="17">
        <f t="shared" si="20"/>
        <v>5.1747616711142856E-2</v>
      </c>
      <c r="AK19" s="17">
        <f t="shared" si="21"/>
        <v>112.07942002201528</v>
      </c>
      <c r="AL19" s="17">
        <f t="shared" si="22"/>
        <v>3.0658187379510911</v>
      </c>
      <c r="AM19" s="17">
        <f t="shared" si="23"/>
        <v>2.9738440321337749</v>
      </c>
      <c r="AN19" s="17">
        <f t="shared" si="24"/>
        <v>5.8324940543428572E-2</v>
      </c>
      <c r="AO19" s="19">
        <f t="shared" si="25"/>
        <v>4.8478157024719417</v>
      </c>
      <c r="AP19" s="37">
        <f t="shared" si="26"/>
        <v>4.5313327620352249E-2</v>
      </c>
      <c r="AQ19" s="37">
        <f t="shared" si="27"/>
        <v>1.4177429235929549E-4</v>
      </c>
      <c r="AR19" s="37">
        <f t="shared" si="28"/>
        <v>0.3070669041699049</v>
      </c>
      <c r="AS19" s="37">
        <f t="shared" si="29"/>
        <v>8.3995033916468252E-3</v>
      </c>
      <c r="AT19" s="37">
        <f t="shared" si="30"/>
        <v>8.1475178962569176E-3</v>
      </c>
      <c r="AU19" s="37">
        <f t="shared" si="31"/>
        <v>1.5979435765322897E-4</v>
      </c>
      <c r="AV19" s="37">
        <f t="shared" si="32"/>
        <v>1.3281686856087511E-2</v>
      </c>
      <c r="AW19" s="67">
        <f t="shared" si="33"/>
        <v>0</v>
      </c>
      <c r="AX19" s="37">
        <f t="shared" si="34"/>
        <v>0</v>
      </c>
      <c r="AY19" s="37">
        <f t="shared" si="35"/>
        <v>21.203412735127586</v>
      </c>
      <c r="AZ19" s="37">
        <f t="shared" si="36"/>
        <v>0.83494553796319471</v>
      </c>
      <c r="BA19" s="37">
        <f t="shared" si="37"/>
        <v>0.8098971326947968</v>
      </c>
      <c r="BB19" s="37">
        <f t="shared" si="38"/>
        <v>0</v>
      </c>
      <c r="BC19" s="76">
        <f t="shared" si="39"/>
        <v>1.3177615004994871</v>
      </c>
      <c r="BD19" s="37">
        <f t="shared" si="40"/>
        <v>0</v>
      </c>
      <c r="BE19" s="37">
        <f t="shared" si="41"/>
        <v>0</v>
      </c>
      <c r="BF19" s="37">
        <f t="shared" si="42"/>
        <v>5.8091541740075581E-2</v>
      </c>
      <c r="BG19" s="37">
        <f t="shared" si="43"/>
        <v>2.287522021816972E-3</v>
      </c>
      <c r="BH19" s="37">
        <f t="shared" si="44"/>
        <v>2.2188962539583471E-3</v>
      </c>
      <c r="BI19" s="37">
        <f t="shared" si="45"/>
        <v>0</v>
      </c>
      <c r="BJ19" s="37">
        <f t="shared" si="46"/>
        <v>3.610305480820513E-3</v>
      </c>
      <c r="BK19" s="59" t="s">
        <v>4</v>
      </c>
      <c r="BL19" s="63"/>
    </row>
    <row r="20" spans="1:64" ht="30" x14ac:dyDescent="0.25">
      <c r="A20" s="17">
        <v>34009</v>
      </c>
      <c r="B20" s="17" t="s">
        <v>9</v>
      </c>
      <c r="C20" s="17" t="s">
        <v>3</v>
      </c>
      <c r="D20" s="17">
        <v>2285002007</v>
      </c>
      <c r="E20" s="55" t="s">
        <v>33</v>
      </c>
      <c r="F20" s="55" t="s">
        <v>34</v>
      </c>
      <c r="G20" s="55" t="s">
        <v>35</v>
      </c>
      <c r="H20" s="55" t="s">
        <v>38</v>
      </c>
      <c r="I20" s="56" t="s">
        <v>37</v>
      </c>
      <c r="J20" s="16">
        <v>0.4820951</v>
      </c>
      <c r="K20" s="17">
        <v>1.5083570000000001E-3</v>
      </c>
      <c r="L20" s="17">
        <v>3.7260810000000002</v>
      </c>
      <c r="M20" s="17">
        <v>0.109277</v>
      </c>
      <c r="N20" s="17">
        <v>0.1059987</v>
      </c>
      <c r="O20" s="17">
        <v>1.700076E-3</v>
      </c>
      <c r="P20" s="18">
        <v>0.17268330000000001</v>
      </c>
      <c r="Q20" s="143">
        <v>0.97649439578132269</v>
      </c>
      <c r="R20" s="37">
        <v>0.1590858499666099</v>
      </c>
      <c r="S20" s="17">
        <v>0.21404665314401616</v>
      </c>
      <c r="T20" s="19">
        <v>0.21372881355932205</v>
      </c>
      <c r="U20" s="16">
        <f t="shared" si="5"/>
        <v>0.47076316338363633</v>
      </c>
      <c r="V20" s="17">
        <f t="shared" si="6"/>
        <v>1.4729021573375287E-3</v>
      </c>
      <c r="W20" s="17">
        <f t="shared" si="7"/>
        <v>3.6384972147272667</v>
      </c>
      <c r="X20" s="17">
        <f t="shared" si="8"/>
        <v>0.1067083780877956</v>
      </c>
      <c r="Y20" s="17">
        <f t="shared" si="9"/>
        <v>0.10350713651010569</v>
      </c>
      <c r="Z20" s="17">
        <f t="shared" si="10"/>
        <v>1.6601146864023281E-3</v>
      </c>
      <c r="AA20" s="19">
        <f t="shared" si="11"/>
        <v>0.16862427469502489</v>
      </c>
      <c r="AB20" s="20">
        <f t="shared" si="12"/>
        <v>1.2897620914620173E-3</v>
      </c>
      <c r="AC20" s="20">
        <f t="shared" si="13"/>
        <v>4.0353483762672019E-6</v>
      </c>
      <c r="AD20" s="20">
        <f t="shared" si="14"/>
        <v>9.9684855198007311E-3</v>
      </c>
      <c r="AE20" s="20">
        <f t="shared" si="15"/>
        <v>2.9235172078848109E-4</v>
      </c>
      <c r="AF20" s="20">
        <f t="shared" si="16"/>
        <v>2.8358119591809781E-4</v>
      </c>
      <c r="AG20" s="20">
        <f t="shared" si="17"/>
        <v>4.548259414800899E-6</v>
      </c>
      <c r="AH20" s="20">
        <f t="shared" si="18"/>
        <v>4.6198431423294492E-4</v>
      </c>
      <c r="AI20" s="16">
        <f t="shared" si="19"/>
        <v>0.47076316338363633</v>
      </c>
      <c r="AJ20" s="17">
        <f t="shared" si="20"/>
        <v>1.4729021573375287E-3</v>
      </c>
      <c r="AK20" s="17">
        <f t="shared" si="21"/>
        <v>3.0596637927212367</v>
      </c>
      <c r="AL20" s="17">
        <f t="shared" si="22"/>
        <v>8.3867806895676675E-2</v>
      </c>
      <c r="AM20" s="17">
        <f t="shared" si="23"/>
        <v>8.1351780363596762E-2</v>
      </c>
      <c r="AN20" s="17">
        <f t="shared" si="24"/>
        <v>1.6601146864023281E-3</v>
      </c>
      <c r="AO20" s="19">
        <f t="shared" si="25"/>
        <v>0.132584408527156</v>
      </c>
      <c r="AP20" s="37">
        <f t="shared" si="26"/>
        <v>1.2897620914620173E-3</v>
      </c>
      <c r="AQ20" s="37">
        <f t="shared" si="27"/>
        <v>4.0353483762672019E-6</v>
      </c>
      <c r="AR20" s="37">
        <f t="shared" si="28"/>
        <v>8.3826405280033878E-3</v>
      </c>
      <c r="AS20" s="37">
        <f t="shared" si="29"/>
        <v>2.297748134128128E-4</v>
      </c>
      <c r="AT20" s="37">
        <f t="shared" si="30"/>
        <v>2.2288159003725139E-4</v>
      </c>
      <c r="AU20" s="37">
        <f t="shared" si="31"/>
        <v>4.548259414800899E-6</v>
      </c>
      <c r="AV20" s="37">
        <f t="shared" si="32"/>
        <v>3.6324495486892057E-4</v>
      </c>
      <c r="AW20" s="67">
        <f t="shared" si="33"/>
        <v>0</v>
      </c>
      <c r="AX20" s="37">
        <f t="shared" si="34"/>
        <v>0</v>
      </c>
      <c r="AY20" s="37">
        <f t="shared" si="35"/>
        <v>0.57883342200603005</v>
      </c>
      <c r="AZ20" s="37">
        <f t="shared" si="36"/>
        <v>2.2840571192118922E-2</v>
      </c>
      <c r="BA20" s="37">
        <f t="shared" si="37"/>
        <v>2.2155356146508931E-2</v>
      </c>
      <c r="BB20" s="37">
        <f t="shared" si="38"/>
        <v>0</v>
      </c>
      <c r="BC20" s="76">
        <f t="shared" si="39"/>
        <v>3.6039866167868889E-2</v>
      </c>
      <c r="BD20" s="37">
        <f t="shared" si="40"/>
        <v>0</v>
      </c>
      <c r="BE20" s="37">
        <f t="shared" si="41"/>
        <v>0</v>
      </c>
      <c r="BF20" s="37">
        <f t="shared" si="42"/>
        <v>1.5858449917973434E-3</v>
      </c>
      <c r="BG20" s="37">
        <f t="shared" si="43"/>
        <v>6.2576907375668287E-5</v>
      </c>
      <c r="BH20" s="37">
        <f t="shared" si="44"/>
        <v>6.0699605880846412E-5</v>
      </c>
      <c r="BI20" s="37">
        <f t="shared" si="45"/>
        <v>0</v>
      </c>
      <c r="BJ20" s="37">
        <f t="shared" si="46"/>
        <v>9.8739359364024355E-5</v>
      </c>
      <c r="BK20" s="17" t="s">
        <v>4</v>
      </c>
      <c r="BL20" s="19"/>
    </row>
    <row r="21" spans="1:64" x14ac:dyDescent="0.25">
      <c r="A21" s="17">
        <v>34011</v>
      </c>
      <c r="B21" s="17" t="s">
        <v>2</v>
      </c>
      <c r="C21" s="17" t="s">
        <v>6</v>
      </c>
      <c r="D21" s="17">
        <v>28500201</v>
      </c>
      <c r="E21" s="55" t="s">
        <v>33</v>
      </c>
      <c r="F21" s="55" t="s">
        <v>34</v>
      </c>
      <c r="G21" s="55" t="s">
        <v>35</v>
      </c>
      <c r="H21" s="55" t="s">
        <v>36</v>
      </c>
      <c r="I21" s="56" t="s">
        <v>37</v>
      </c>
      <c r="J21" s="16">
        <v>1.012537</v>
      </c>
      <c r="K21" s="17">
        <v>3.0325270000000001E-3</v>
      </c>
      <c r="L21" s="17">
        <v>6.4844220000000004</v>
      </c>
      <c r="M21" s="17">
        <v>0.16993430000000001</v>
      </c>
      <c r="N21" s="17">
        <v>0.16483629999999999</v>
      </c>
      <c r="O21" s="17">
        <v>3.417691E-3</v>
      </c>
      <c r="P21" s="18">
        <v>0.42467500000000002</v>
      </c>
      <c r="Q21" s="143">
        <v>0.97649439578132269</v>
      </c>
      <c r="R21" s="37">
        <v>0.1590858499666099</v>
      </c>
      <c r="S21" s="17">
        <v>0.21404665314401616</v>
      </c>
      <c r="T21" s="19">
        <v>0.21372881355932205</v>
      </c>
      <c r="U21" s="16">
        <f t="shared" si="5"/>
        <v>0.9887367060212332</v>
      </c>
      <c r="V21" s="17">
        <f t="shared" si="6"/>
        <v>2.9612456205555474E-3</v>
      </c>
      <c r="W21" s="17">
        <f t="shared" si="7"/>
        <v>6.3320017428811166</v>
      </c>
      <c r="X21" s="17">
        <f t="shared" si="8"/>
        <v>0.16593989160102204</v>
      </c>
      <c r="Y21" s="17">
        <f t="shared" si="9"/>
        <v>0.16096172317132884</v>
      </c>
      <c r="Z21" s="17">
        <f t="shared" si="10"/>
        <v>3.3373561080122646E-3</v>
      </c>
      <c r="AA21" s="19">
        <f t="shared" si="11"/>
        <v>0.41469275752843321</v>
      </c>
      <c r="AB21" s="20">
        <f t="shared" si="12"/>
        <v>2.7088676877294062E-3</v>
      </c>
      <c r="AC21" s="20">
        <f t="shared" si="13"/>
        <v>8.1130017001521855E-6</v>
      </c>
      <c r="AD21" s="20">
        <f t="shared" si="14"/>
        <v>1.734794998049621E-2</v>
      </c>
      <c r="AE21" s="20">
        <f t="shared" si="15"/>
        <v>4.5462984000280013E-4</v>
      </c>
      <c r="AF21" s="20">
        <f t="shared" si="16"/>
        <v>4.4099102238720229E-4</v>
      </c>
      <c r="AG21" s="20">
        <f t="shared" si="17"/>
        <v>9.1434413918144242E-6</v>
      </c>
      <c r="AH21" s="20">
        <f t="shared" si="18"/>
        <v>1.1361445411737895E-3</v>
      </c>
      <c r="AI21" s="16">
        <f t="shared" si="19"/>
        <v>0.9887367060212332</v>
      </c>
      <c r="AJ21" s="17">
        <f t="shared" si="20"/>
        <v>2.9612456205555474E-3</v>
      </c>
      <c r="AK21" s="17">
        <f t="shared" si="21"/>
        <v>5.3246698636248189</v>
      </c>
      <c r="AL21" s="17">
        <f t="shared" si="22"/>
        <v>0.13042101318074245</v>
      </c>
      <c r="AM21" s="17">
        <f t="shared" si="23"/>
        <v>0.12650840504221228</v>
      </c>
      <c r="AN21" s="17">
        <f t="shared" si="24"/>
        <v>3.3373561080122646E-3</v>
      </c>
      <c r="AO21" s="19">
        <f t="shared" si="25"/>
        <v>0.32606096647023758</v>
      </c>
      <c r="AP21" s="37">
        <f t="shared" si="26"/>
        <v>2.7088676877294062E-3</v>
      </c>
      <c r="AQ21" s="37">
        <f t="shared" si="27"/>
        <v>8.1130017001521855E-6</v>
      </c>
      <c r="AR21" s="37">
        <f t="shared" si="28"/>
        <v>1.4588136612670737E-2</v>
      </c>
      <c r="AS21" s="37">
        <f t="shared" si="29"/>
        <v>3.5731784433080125E-4</v>
      </c>
      <c r="AT21" s="37">
        <f t="shared" si="30"/>
        <v>3.465983699786638E-4</v>
      </c>
      <c r="AU21" s="37">
        <f t="shared" si="31"/>
        <v>9.1434413918144242E-6</v>
      </c>
      <c r="AV21" s="37">
        <f t="shared" si="32"/>
        <v>8.9331771635681526E-4</v>
      </c>
      <c r="AW21" s="67">
        <f t="shared" si="33"/>
        <v>0</v>
      </c>
      <c r="AX21" s="37">
        <f t="shared" si="34"/>
        <v>0</v>
      </c>
      <c r="AY21" s="37">
        <f t="shared" si="35"/>
        <v>1.0073318792562977</v>
      </c>
      <c r="AZ21" s="37">
        <f t="shared" si="36"/>
        <v>3.5518878420279593E-2</v>
      </c>
      <c r="BA21" s="37">
        <f t="shared" si="37"/>
        <v>3.4453318129116561E-2</v>
      </c>
      <c r="BB21" s="37">
        <f t="shared" si="38"/>
        <v>0</v>
      </c>
      <c r="BC21" s="76">
        <f t="shared" si="39"/>
        <v>8.863179105819563E-2</v>
      </c>
      <c r="BD21" s="37">
        <f t="shared" si="40"/>
        <v>0</v>
      </c>
      <c r="BE21" s="37">
        <f t="shared" si="41"/>
        <v>0</v>
      </c>
      <c r="BF21" s="37">
        <f t="shared" si="42"/>
        <v>2.7598133678254731E-3</v>
      </c>
      <c r="BG21" s="37">
        <f t="shared" si="43"/>
        <v>9.7311995671998887E-5</v>
      </c>
      <c r="BH21" s="37">
        <f t="shared" si="44"/>
        <v>9.4392652408538489E-5</v>
      </c>
      <c r="BI21" s="37">
        <f t="shared" si="45"/>
        <v>0</v>
      </c>
      <c r="BJ21" s="37">
        <f t="shared" si="46"/>
        <v>2.4282682481697429E-4</v>
      </c>
      <c r="BK21" s="17" t="s">
        <v>4</v>
      </c>
      <c r="BL21" s="19"/>
    </row>
    <row r="22" spans="1:64" ht="30" x14ac:dyDescent="0.25">
      <c r="A22" s="17">
        <v>34011</v>
      </c>
      <c r="B22" s="17" t="s">
        <v>2</v>
      </c>
      <c r="C22" s="17" t="s">
        <v>3</v>
      </c>
      <c r="D22" s="17">
        <v>2285002007</v>
      </c>
      <c r="E22" s="55" t="s">
        <v>33</v>
      </c>
      <c r="F22" s="55" t="s">
        <v>34</v>
      </c>
      <c r="G22" s="55" t="s">
        <v>35</v>
      </c>
      <c r="H22" s="55" t="s">
        <v>38</v>
      </c>
      <c r="I22" s="56" t="s">
        <v>37</v>
      </c>
      <c r="J22" s="16">
        <v>5.7213859999999999</v>
      </c>
      <c r="K22" s="17">
        <v>1.7900820000000001E-2</v>
      </c>
      <c r="L22" s="17">
        <v>45.528219999999997</v>
      </c>
      <c r="M22" s="17">
        <v>1.3332889999999999</v>
      </c>
      <c r="N22" s="17">
        <v>1.293291</v>
      </c>
      <c r="O22" s="17">
        <v>2.0176079999999999E-2</v>
      </c>
      <c r="P22" s="18">
        <v>2.1072579999999999</v>
      </c>
      <c r="Q22" s="143">
        <v>0.97649439578132269</v>
      </c>
      <c r="R22" s="37">
        <v>0.1590858499666099</v>
      </c>
      <c r="S22" s="17">
        <v>0.21404665314401616</v>
      </c>
      <c r="T22" s="19">
        <v>0.21372881355932205</v>
      </c>
      <c r="U22" s="16">
        <f t="shared" si="5"/>
        <v>5.5869013651017188</v>
      </c>
      <c r="V22" s="17">
        <f t="shared" si="6"/>
        <v>1.7480050409890219E-2</v>
      </c>
      <c r="W22" s="17">
        <f t="shared" si="7"/>
        <v>44.458051679899128</v>
      </c>
      <c r="X22" s="17">
        <f t="shared" si="8"/>
        <v>1.3019492364568839</v>
      </c>
      <c r="Y22" s="17">
        <f t="shared" si="9"/>
        <v>1.2628914136144225</v>
      </c>
      <c r="Z22" s="17">
        <f t="shared" si="10"/>
        <v>1.9701829048835627E-2</v>
      </c>
      <c r="AA22" s="19">
        <f t="shared" si="11"/>
        <v>2.0577256274653584</v>
      </c>
      <c r="AB22" s="20">
        <f t="shared" si="12"/>
        <v>1.5306579082470462E-2</v>
      </c>
      <c r="AC22" s="20">
        <f t="shared" si="13"/>
        <v>4.7890549068192379E-5</v>
      </c>
      <c r="AD22" s="20">
        <f t="shared" si="14"/>
        <v>0.12180288131479214</v>
      </c>
      <c r="AE22" s="20">
        <f t="shared" si="15"/>
        <v>3.5669842094709146E-3</v>
      </c>
      <c r="AF22" s="20">
        <f t="shared" si="16"/>
        <v>3.4599764756559521E-3</v>
      </c>
      <c r="AG22" s="20">
        <f t="shared" si="17"/>
        <v>5.3977613832426378E-5</v>
      </c>
      <c r="AH22" s="20">
        <f t="shared" si="18"/>
        <v>5.6376044588092008E-3</v>
      </c>
      <c r="AI22" s="16">
        <f t="shared" si="19"/>
        <v>5.5869013651017188</v>
      </c>
      <c r="AJ22" s="17">
        <f t="shared" si="20"/>
        <v>1.7480050409890219E-2</v>
      </c>
      <c r="AK22" s="17">
        <f t="shared" si="21"/>
        <v>37.385404740542903</v>
      </c>
      <c r="AL22" s="17">
        <f t="shared" si="22"/>
        <v>1.0232713598298806</v>
      </c>
      <c r="AM22" s="17">
        <f t="shared" si="23"/>
        <v>0.99257373324593989</v>
      </c>
      <c r="AN22" s="17">
        <f t="shared" si="24"/>
        <v>1.9701829048835627E-2</v>
      </c>
      <c r="AO22" s="19">
        <f t="shared" si="25"/>
        <v>1.6179303704765757</v>
      </c>
      <c r="AP22" s="37">
        <f t="shared" si="26"/>
        <v>1.5306579082470462E-2</v>
      </c>
      <c r="AQ22" s="37">
        <f t="shared" si="27"/>
        <v>4.7890549068192379E-5</v>
      </c>
      <c r="AR22" s="37">
        <f t="shared" si="28"/>
        <v>0.10242576641244631</v>
      </c>
      <c r="AS22" s="37">
        <f t="shared" si="29"/>
        <v>2.8034831776161113E-3</v>
      </c>
      <c r="AT22" s="37">
        <f t="shared" si="30"/>
        <v>2.7193800910847669E-3</v>
      </c>
      <c r="AU22" s="37">
        <f t="shared" si="31"/>
        <v>5.3977613832426378E-5</v>
      </c>
      <c r="AV22" s="37">
        <f t="shared" si="32"/>
        <v>4.4326859465111668E-3</v>
      </c>
      <c r="AW22" s="67">
        <f t="shared" si="33"/>
        <v>0</v>
      </c>
      <c r="AX22" s="37">
        <f t="shared" si="34"/>
        <v>0</v>
      </c>
      <c r="AY22" s="37">
        <f t="shared" si="35"/>
        <v>7.0726469393562255</v>
      </c>
      <c r="AZ22" s="37">
        <f t="shared" si="36"/>
        <v>0.27867787662700327</v>
      </c>
      <c r="BA22" s="37">
        <f t="shared" si="37"/>
        <v>0.27031768036848258</v>
      </c>
      <c r="BB22" s="37">
        <f t="shared" si="38"/>
        <v>0</v>
      </c>
      <c r="BC22" s="76">
        <f t="shared" si="39"/>
        <v>0.43979525698878263</v>
      </c>
      <c r="BD22" s="37">
        <f t="shared" si="40"/>
        <v>0</v>
      </c>
      <c r="BE22" s="37">
        <f t="shared" si="41"/>
        <v>0</v>
      </c>
      <c r="BF22" s="37">
        <f t="shared" si="42"/>
        <v>1.9377114902345824E-2</v>
      </c>
      <c r="BG22" s="37">
        <f t="shared" si="43"/>
        <v>7.6350103185480328E-4</v>
      </c>
      <c r="BH22" s="37">
        <f t="shared" si="44"/>
        <v>7.4059638457118528E-4</v>
      </c>
      <c r="BI22" s="37">
        <f t="shared" si="45"/>
        <v>0</v>
      </c>
      <c r="BJ22" s="37">
        <f t="shared" si="46"/>
        <v>1.204918512298034E-3</v>
      </c>
      <c r="BK22" s="17" t="s">
        <v>4</v>
      </c>
      <c r="BL22" s="19"/>
    </row>
    <row r="23" spans="1:64" x14ac:dyDescent="0.25">
      <c r="A23" s="17">
        <v>34013</v>
      </c>
      <c r="B23" s="17" t="s">
        <v>22</v>
      </c>
      <c r="C23" s="17" t="s">
        <v>6</v>
      </c>
      <c r="D23" s="17">
        <v>28500201</v>
      </c>
      <c r="E23" s="55" t="s">
        <v>33</v>
      </c>
      <c r="F23" s="55" t="s">
        <v>34</v>
      </c>
      <c r="G23" s="55" t="s">
        <v>35</v>
      </c>
      <c r="H23" s="55" t="s">
        <v>36</v>
      </c>
      <c r="I23" s="56" t="s">
        <v>37</v>
      </c>
      <c r="J23" s="16">
        <v>35.928060199999997</v>
      </c>
      <c r="K23" s="17">
        <v>0.107603769</v>
      </c>
      <c r="L23" s="17">
        <v>230.08800299999999</v>
      </c>
      <c r="M23" s="17">
        <v>6.0298118599999997</v>
      </c>
      <c r="N23" s="17">
        <v>5.8489176599999997</v>
      </c>
      <c r="O23" s="17">
        <v>0.121270605</v>
      </c>
      <c r="P23" s="18">
        <v>15.068827499999999</v>
      </c>
      <c r="Q23" s="143">
        <v>0.97649439578132269</v>
      </c>
      <c r="R23" s="37">
        <v>0.1590858499666099</v>
      </c>
      <c r="S23" s="17">
        <v>0.21404665314401616</v>
      </c>
      <c r="T23" s="19">
        <v>0.21372881355932205</v>
      </c>
      <c r="U23" s="16">
        <f t="shared" si="5"/>
        <v>35.083549436593984</v>
      </c>
      <c r="V23" s="17">
        <f t="shared" si="6"/>
        <v>0.10507447739344802</v>
      </c>
      <c r="W23" s="17">
        <f t="shared" si="7"/>
        <v>224.67964546601615</v>
      </c>
      <c r="X23" s="17">
        <f t="shared" si="8"/>
        <v>5.8880774889057532</v>
      </c>
      <c r="Y23" s="17">
        <f t="shared" si="9"/>
        <v>5.7114353163764076</v>
      </c>
      <c r="Z23" s="17">
        <f t="shared" si="10"/>
        <v>0.11842006615551046</v>
      </c>
      <c r="AA23" s="19">
        <f t="shared" si="11"/>
        <v>14.714625604745478</v>
      </c>
      <c r="AB23" s="20">
        <f t="shared" si="12"/>
        <v>9.6119313524915026E-2</v>
      </c>
      <c r="AC23" s="20">
        <f t="shared" si="13"/>
        <v>2.8787528052999457E-4</v>
      </c>
      <c r="AD23" s="20">
        <f t="shared" si="14"/>
        <v>0.61556067250963331</v>
      </c>
      <c r="AE23" s="20">
        <f t="shared" si="15"/>
        <v>1.6131719147686994E-2</v>
      </c>
      <c r="AF23" s="20">
        <f t="shared" si="16"/>
        <v>1.564776799007235E-2</v>
      </c>
      <c r="AG23" s="20">
        <f t="shared" si="17"/>
        <v>3.2443853741235743E-4</v>
      </c>
      <c r="AH23" s="20">
        <f t="shared" si="18"/>
        <v>4.031404275272734E-2</v>
      </c>
      <c r="AI23" s="16">
        <f t="shared" si="19"/>
        <v>35.083549436593984</v>
      </c>
      <c r="AJ23" s="17">
        <f t="shared" si="20"/>
        <v>0.10507447739344802</v>
      </c>
      <c r="AK23" s="17">
        <f t="shared" si="21"/>
        <v>188.93629309685841</v>
      </c>
      <c r="AL23" s="17">
        <f t="shared" si="22"/>
        <v>4.6277542089528536</v>
      </c>
      <c r="AM23" s="17">
        <f t="shared" si="23"/>
        <v>4.4889217022575023</v>
      </c>
      <c r="AN23" s="17">
        <f t="shared" si="24"/>
        <v>0.11842006615551046</v>
      </c>
      <c r="AO23" s="19">
        <f t="shared" si="25"/>
        <v>11.569686132273606</v>
      </c>
      <c r="AP23" s="37">
        <f t="shared" si="26"/>
        <v>9.6119313524915026E-2</v>
      </c>
      <c r="AQ23" s="37">
        <f t="shared" si="27"/>
        <v>2.8787528052999457E-4</v>
      </c>
      <c r="AR23" s="37">
        <f t="shared" si="28"/>
        <v>0.51763367971742025</v>
      </c>
      <c r="AS23" s="37">
        <f t="shared" si="29"/>
        <v>1.2678778654665353E-2</v>
      </c>
      <c r="AT23" s="37">
        <f t="shared" si="30"/>
        <v>1.2298415622623293E-2</v>
      </c>
      <c r="AU23" s="37">
        <f t="shared" si="31"/>
        <v>3.2443853741235743E-4</v>
      </c>
      <c r="AV23" s="37">
        <f t="shared" si="32"/>
        <v>3.1697770225407138E-2</v>
      </c>
      <c r="AW23" s="67">
        <f t="shared" si="33"/>
        <v>0</v>
      </c>
      <c r="AX23" s="37">
        <f t="shared" si="34"/>
        <v>0</v>
      </c>
      <c r="AY23" s="37">
        <f t="shared" si="35"/>
        <v>35.743352369157748</v>
      </c>
      <c r="AZ23" s="37">
        <f t="shared" si="36"/>
        <v>1.2603232799528996</v>
      </c>
      <c r="BA23" s="37">
        <f t="shared" si="37"/>
        <v>1.2225136141189052</v>
      </c>
      <c r="BB23" s="37">
        <f t="shared" si="38"/>
        <v>0</v>
      </c>
      <c r="BC23" s="76">
        <f t="shared" si="39"/>
        <v>3.1449394724718722</v>
      </c>
      <c r="BD23" s="37">
        <f t="shared" si="40"/>
        <v>0</v>
      </c>
      <c r="BE23" s="37">
        <f t="shared" si="41"/>
        <v>0</v>
      </c>
      <c r="BF23" s="37">
        <f t="shared" si="42"/>
        <v>9.7926992792213063E-2</v>
      </c>
      <c r="BG23" s="37">
        <f t="shared" si="43"/>
        <v>3.4529404930216407E-3</v>
      </c>
      <c r="BH23" s="37">
        <f t="shared" si="44"/>
        <v>3.3493523674490572E-3</v>
      </c>
      <c r="BI23" s="37">
        <f t="shared" si="45"/>
        <v>0</v>
      </c>
      <c r="BJ23" s="37">
        <f t="shared" si="46"/>
        <v>8.6162725273202026E-3</v>
      </c>
      <c r="BK23" s="17" t="s">
        <v>4</v>
      </c>
      <c r="BL23" s="19"/>
    </row>
    <row r="24" spans="1:64" ht="30" x14ac:dyDescent="0.25">
      <c r="A24" s="17">
        <v>34013</v>
      </c>
      <c r="B24" s="17" t="s">
        <v>22</v>
      </c>
      <c r="C24" s="17" t="s">
        <v>3</v>
      </c>
      <c r="D24" s="17">
        <v>2285002006</v>
      </c>
      <c r="E24" s="55" t="s">
        <v>33</v>
      </c>
      <c r="F24" s="55" t="s">
        <v>34</v>
      </c>
      <c r="G24" s="55" t="s">
        <v>35</v>
      </c>
      <c r="H24" s="55" t="s">
        <v>40</v>
      </c>
      <c r="I24" s="56" t="s">
        <v>37</v>
      </c>
      <c r="J24" s="16">
        <v>10.27956</v>
      </c>
      <c r="K24" s="17">
        <v>3.2162000000000003E-2</v>
      </c>
      <c r="L24" s="17">
        <v>52.034550000000003</v>
      </c>
      <c r="M24" s="17">
        <v>1.5229490000000001</v>
      </c>
      <c r="N24" s="17">
        <v>1.477239</v>
      </c>
      <c r="O24" s="17">
        <v>3.6249999999999998E-2</v>
      </c>
      <c r="P24" s="18">
        <v>2.3992279999999999</v>
      </c>
      <c r="Q24" s="143">
        <v>0.97649439578132269</v>
      </c>
      <c r="R24" s="37">
        <v>0.1590858499666099</v>
      </c>
      <c r="S24" s="17">
        <v>0.21404665314401616</v>
      </c>
      <c r="T24" s="19">
        <v>0.21372881355932205</v>
      </c>
      <c r="U24" s="16">
        <f t="shared" si="5"/>
        <v>10.037932731097854</v>
      </c>
      <c r="V24" s="17">
        <f t="shared" si="6"/>
        <v>3.1406012757118906E-2</v>
      </c>
      <c r="W24" s="17">
        <f t="shared" si="7"/>
        <v>50.811446462003026</v>
      </c>
      <c r="X24" s="17">
        <f t="shared" si="8"/>
        <v>1.4871511635607697</v>
      </c>
      <c r="Y24" s="17">
        <f t="shared" si="9"/>
        <v>1.4425156047296053</v>
      </c>
      <c r="Z24" s="17">
        <f t="shared" si="10"/>
        <v>3.5397921847072945E-2</v>
      </c>
      <c r="AA24" s="19">
        <f t="shared" si="11"/>
        <v>2.342832696201631</v>
      </c>
      <c r="AB24" s="20">
        <f t="shared" si="12"/>
        <v>2.7501185564651656E-2</v>
      </c>
      <c r="AC24" s="20">
        <f t="shared" si="13"/>
        <v>8.6043870567449065E-5</v>
      </c>
      <c r="AD24" s="20">
        <f t="shared" si="14"/>
        <v>0.13920944236165211</v>
      </c>
      <c r="AE24" s="20">
        <f t="shared" si="15"/>
        <v>4.0743867494815612E-3</v>
      </c>
      <c r="AF24" s="20">
        <f t="shared" si="16"/>
        <v>3.952097547204398E-3</v>
      </c>
      <c r="AG24" s="20">
        <f t="shared" si="17"/>
        <v>9.6980607800199856E-5</v>
      </c>
      <c r="AH24" s="20">
        <f t="shared" si="18"/>
        <v>6.418719715620907E-3</v>
      </c>
      <c r="AI24" s="16">
        <f t="shared" si="19"/>
        <v>10.037932731097854</v>
      </c>
      <c r="AJ24" s="17">
        <f t="shared" si="20"/>
        <v>3.1406012757118906E-2</v>
      </c>
      <c r="AK24" s="17">
        <f t="shared" si="21"/>
        <v>42.728064313562378</v>
      </c>
      <c r="AL24" s="17">
        <f t="shared" si="22"/>
        <v>1.1688314342813575</v>
      </c>
      <c r="AM24" s="17">
        <f t="shared" si="23"/>
        <v>1.1337499674292166</v>
      </c>
      <c r="AN24" s="17">
        <f t="shared" si="24"/>
        <v>3.5397921847072945E-2</v>
      </c>
      <c r="AO24" s="19">
        <f t="shared" si="25"/>
        <v>1.8421018436744689</v>
      </c>
      <c r="AP24" s="37">
        <f t="shared" si="26"/>
        <v>2.7501185564651656E-2</v>
      </c>
      <c r="AQ24" s="37">
        <f t="shared" si="27"/>
        <v>8.6043870567449065E-5</v>
      </c>
      <c r="AR24" s="37">
        <f t="shared" si="28"/>
        <v>0.11706318990017089</v>
      </c>
      <c r="AS24" s="37">
        <f t="shared" si="29"/>
        <v>3.2022779021407054E-3</v>
      </c>
      <c r="AT24" s="37">
        <f t="shared" si="30"/>
        <v>3.106164294326621E-3</v>
      </c>
      <c r="AU24" s="37">
        <f t="shared" si="31"/>
        <v>9.6980607800199856E-5</v>
      </c>
      <c r="AV24" s="37">
        <f t="shared" si="32"/>
        <v>5.0468543662314218E-3</v>
      </c>
      <c r="AW24" s="67">
        <f t="shared" si="33"/>
        <v>0</v>
      </c>
      <c r="AX24" s="37">
        <f t="shared" si="34"/>
        <v>0</v>
      </c>
      <c r="AY24" s="37">
        <f t="shared" si="35"/>
        <v>8.0833821484406485</v>
      </c>
      <c r="AZ24" s="37">
        <f t="shared" si="36"/>
        <v>0.31831972927941221</v>
      </c>
      <c r="BA24" s="37">
        <f t="shared" si="37"/>
        <v>0.30876563730038864</v>
      </c>
      <c r="BB24" s="37">
        <f t="shared" si="38"/>
        <v>0</v>
      </c>
      <c r="BC24" s="76">
        <f t="shared" si="39"/>
        <v>0.5007308525271621</v>
      </c>
      <c r="BD24" s="37">
        <f t="shared" si="40"/>
        <v>0</v>
      </c>
      <c r="BE24" s="37">
        <f t="shared" si="41"/>
        <v>0</v>
      </c>
      <c r="BF24" s="37">
        <f t="shared" si="42"/>
        <v>2.214625246148122E-2</v>
      </c>
      <c r="BG24" s="37">
        <f t="shared" si="43"/>
        <v>8.7210884734085581E-4</v>
      </c>
      <c r="BH24" s="37">
        <f t="shared" si="44"/>
        <v>8.4593325287777698E-4</v>
      </c>
      <c r="BI24" s="37">
        <f t="shared" si="45"/>
        <v>0</v>
      </c>
      <c r="BJ24" s="37">
        <f t="shared" si="46"/>
        <v>1.3718653493894851E-3</v>
      </c>
      <c r="BK24" s="17" t="s">
        <v>4</v>
      </c>
      <c r="BL24" s="19"/>
    </row>
    <row r="25" spans="1:64" ht="30" x14ac:dyDescent="0.25">
      <c r="A25" s="17">
        <v>34013</v>
      </c>
      <c r="B25" s="17" t="s">
        <v>22</v>
      </c>
      <c r="C25" s="17" t="s">
        <v>3</v>
      </c>
      <c r="D25" s="17">
        <v>2285002007</v>
      </c>
      <c r="E25" s="55" t="s">
        <v>33</v>
      </c>
      <c r="F25" s="55" t="s">
        <v>34</v>
      </c>
      <c r="G25" s="55" t="s">
        <v>35</v>
      </c>
      <c r="H25" s="55" t="s">
        <v>38</v>
      </c>
      <c r="I25" s="56" t="s">
        <v>37</v>
      </c>
      <c r="J25" s="16">
        <v>2.1023429999999999</v>
      </c>
      <c r="K25" s="17">
        <v>6.5777179999999998E-3</v>
      </c>
      <c r="L25" s="17">
        <v>15.65639</v>
      </c>
      <c r="M25" s="17">
        <v>0.46004509999999998</v>
      </c>
      <c r="N25" s="17">
        <v>0.44624370000000002</v>
      </c>
      <c r="O25" s="17">
        <v>7.4137710000000004E-3</v>
      </c>
      <c r="P25" s="18">
        <v>0.72682049999999998</v>
      </c>
      <c r="Q25" s="143">
        <v>0.97649439578132269</v>
      </c>
      <c r="R25" s="37">
        <v>0.1590858499666099</v>
      </c>
      <c r="S25" s="17">
        <v>0.21404665314401616</v>
      </c>
      <c r="T25" s="19">
        <v>0.21372881355932205</v>
      </c>
      <c r="U25" s="16">
        <f t="shared" si="5"/>
        <v>2.0529261575100932</v>
      </c>
      <c r="V25" s="17">
        <f t="shared" si="6"/>
        <v>6.4231047640299303E-3</v>
      </c>
      <c r="W25" s="17">
        <f t="shared" si="7"/>
        <v>15.288377093166742</v>
      </c>
      <c r="X25" s="17">
        <f t="shared" si="8"/>
        <v>0.44923146195665814</v>
      </c>
      <c r="Y25" s="17">
        <f t="shared" si="9"/>
        <v>0.43575447220272184</v>
      </c>
      <c r="Z25" s="17">
        <f t="shared" si="10"/>
        <v>7.239505833106093E-3</v>
      </c>
      <c r="AA25" s="19">
        <f t="shared" si="11"/>
        <v>0.70973614498897886</v>
      </c>
      <c r="AB25" s="20">
        <f t="shared" si="12"/>
        <v>5.6244552260550501E-3</v>
      </c>
      <c r="AC25" s="20">
        <f t="shared" si="13"/>
        <v>1.7597547298712136E-5</v>
      </c>
      <c r="AD25" s="20">
        <f t="shared" si="14"/>
        <v>4.1885964638812993E-2</v>
      </c>
      <c r="AE25" s="20">
        <f t="shared" si="15"/>
        <v>1.2307711286483785E-3</v>
      </c>
      <c r="AF25" s="20">
        <f t="shared" si="16"/>
        <v>1.193847869048553E-3</v>
      </c>
      <c r="AG25" s="20">
        <f t="shared" si="17"/>
        <v>1.9834262556455049E-5</v>
      </c>
      <c r="AH25" s="20">
        <f t="shared" si="18"/>
        <v>1.944482589010901E-3</v>
      </c>
      <c r="AI25" s="16">
        <f t="shared" si="19"/>
        <v>2.0529261575100932</v>
      </c>
      <c r="AJ25" s="17">
        <f t="shared" si="20"/>
        <v>6.4231047640299303E-3</v>
      </c>
      <c r="AK25" s="17">
        <f t="shared" si="21"/>
        <v>12.856212628690262</v>
      </c>
      <c r="AL25" s="17">
        <f t="shared" si="22"/>
        <v>0.35307497103784202</v>
      </c>
      <c r="AM25" s="17">
        <f t="shared" si="23"/>
        <v>0.34248268583519204</v>
      </c>
      <c r="AN25" s="17">
        <f t="shared" si="24"/>
        <v>7.239505833106093E-3</v>
      </c>
      <c r="AO25" s="19">
        <f t="shared" si="25"/>
        <v>0.55804508078031745</v>
      </c>
      <c r="AP25" s="37">
        <f t="shared" si="26"/>
        <v>5.6244552260550501E-3</v>
      </c>
      <c r="AQ25" s="37">
        <f t="shared" si="27"/>
        <v>1.7597547298712136E-5</v>
      </c>
      <c r="AR25" s="37">
        <f t="shared" si="28"/>
        <v>3.5222500352576062E-2</v>
      </c>
      <c r="AS25" s="37">
        <f t="shared" si="29"/>
        <v>9.6732868777490966E-4</v>
      </c>
      <c r="AT25" s="37">
        <f t="shared" si="30"/>
        <v>9.3830872831559458E-4</v>
      </c>
      <c r="AU25" s="37">
        <f t="shared" si="31"/>
        <v>1.9834262556455049E-5</v>
      </c>
      <c r="AV25" s="37">
        <f t="shared" si="32"/>
        <v>1.5288906322748423E-3</v>
      </c>
      <c r="AW25" s="67">
        <f t="shared" si="33"/>
        <v>0</v>
      </c>
      <c r="AX25" s="37">
        <f t="shared" si="34"/>
        <v>0</v>
      </c>
      <c r="AY25" s="37">
        <f t="shared" si="35"/>
        <v>2.4321644644764806</v>
      </c>
      <c r="AZ25" s="37">
        <f t="shared" si="36"/>
        <v>9.6156490918816118E-2</v>
      </c>
      <c r="BA25" s="37">
        <f t="shared" si="37"/>
        <v>9.3271786367529808E-2</v>
      </c>
      <c r="BB25" s="37">
        <f t="shared" si="38"/>
        <v>0</v>
      </c>
      <c r="BC25" s="76">
        <f t="shared" si="39"/>
        <v>0.15169106420866141</v>
      </c>
      <c r="BD25" s="37">
        <f t="shared" si="40"/>
        <v>0</v>
      </c>
      <c r="BE25" s="37">
        <f t="shared" si="41"/>
        <v>0</v>
      </c>
      <c r="BF25" s="37">
        <f t="shared" si="42"/>
        <v>6.6634642862369309E-3</v>
      </c>
      <c r="BG25" s="37">
        <f t="shared" si="43"/>
        <v>2.6344244087346882E-4</v>
      </c>
      <c r="BH25" s="37">
        <f t="shared" si="44"/>
        <v>2.5553914073295843E-4</v>
      </c>
      <c r="BI25" s="37">
        <f t="shared" si="45"/>
        <v>0</v>
      </c>
      <c r="BJ25" s="37">
        <f t="shared" si="46"/>
        <v>4.1559195673605874E-4</v>
      </c>
      <c r="BK25" s="17" t="s">
        <v>4</v>
      </c>
      <c r="BL25" s="19"/>
    </row>
    <row r="26" spans="1:64" ht="30" x14ac:dyDescent="0.25">
      <c r="A26" s="59">
        <v>34013</v>
      </c>
      <c r="B26" s="59" t="s">
        <v>22</v>
      </c>
      <c r="C26" s="59" t="s">
        <v>3</v>
      </c>
      <c r="D26" s="59">
        <v>2285002009</v>
      </c>
      <c r="E26" s="60" t="s">
        <v>33</v>
      </c>
      <c r="F26" s="60" t="s">
        <v>34</v>
      </c>
      <c r="G26" s="60" t="s">
        <v>35</v>
      </c>
      <c r="H26" s="60" t="s">
        <v>39</v>
      </c>
      <c r="I26" s="61" t="s">
        <v>37</v>
      </c>
      <c r="J26" s="46">
        <v>22.112850000000002</v>
      </c>
      <c r="K26" s="59">
        <v>6.9185679999999999E-2</v>
      </c>
      <c r="L26" s="59">
        <v>178.1969</v>
      </c>
      <c r="M26" s="59">
        <v>5.2152560000000001</v>
      </c>
      <c r="N26" s="59">
        <v>5.0587980000000003</v>
      </c>
      <c r="O26" s="59">
        <v>7.7979450000000006E-2</v>
      </c>
      <c r="P26" s="68">
        <v>8.2432719999999993</v>
      </c>
      <c r="Q26" s="143">
        <f>(1.0879-1)*6/7+1</f>
        <v>1.0753428571428572</v>
      </c>
      <c r="R26" s="37">
        <v>0.1590858499666099</v>
      </c>
      <c r="S26" s="17">
        <v>0.21404665314401616</v>
      </c>
      <c r="T26" s="19">
        <v>0.21372881355932205</v>
      </c>
      <c r="U26" s="16">
        <f t="shared" si="5"/>
        <v>23.778895298571431</v>
      </c>
      <c r="V26" s="17">
        <f t="shared" si="6"/>
        <v>7.4398326804571424E-2</v>
      </c>
      <c r="W26" s="17">
        <f t="shared" si="7"/>
        <v>191.62276358</v>
      </c>
      <c r="X26" s="17">
        <f t="shared" si="8"/>
        <v>5.6081882877714291</v>
      </c>
      <c r="Y26" s="17">
        <f t="shared" si="9"/>
        <v>5.4399422950285716</v>
      </c>
      <c r="Z26" s="17">
        <f t="shared" si="10"/>
        <v>8.3854644561428576E-2</v>
      </c>
      <c r="AA26" s="19">
        <f t="shared" si="11"/>
        <v>8.8643436646857143</v>
      </c>
      <c r="AB26" s="20">
        <f t="shared" si="12"/>
        <v>6.514765835225049E-2</v>
      </c>
      <c r="AC26" s="20">
        <f t="shared" si="13"/>
        <v>2.0383103234129159E-4</v>
      </c>
      <c r="AD26" s="20">
        <f t="shared" si="14"/>
        <v>0.52499387282191778</v>
      </c>
      <c r="AE26" s="20">
        <f t="shared" si="15"/>
        <v>1.5364899418551861E-2</v>
      </c>
      <c r="AF26" s="20">
        <f t="shared" si="16"/>
        <v>1.4903951493228963E-2</v>
      </c>
      <c r="AG26" s="20">
        <f t="shared" si="17"/>
        <v>2.2973875222309198E-4</v>
      </c>
      <c r="AH26" s="20">
        <f t="shared" si="18"/>
        <v>2.4285873053933465E-2</v>
      </c>
      <c r="AI26" s="16">
        <f t="shared" si="19"/>
        <v>23.778895298571431</v>
      </c>
      <c r="AJ26" s="17">
        <f t="shared" si="20"/>
        <v>7.4398326804571424E-2</v>
      </c>
      <c r="AK26" s="17">
        <f t="shared" si="21"/>
        <v>161.13829336292497</v>
      </c>
      <c r="AL26" s="17">
        <f t="shared" si="22"/>
        <v>4.4077743545724841</v>
      </c>
      <c r="AM26" s="17">
        <f t="shared" si="23"/>
        <v>4.2755408534811279</v>
      </c>
      <c r="AN26" s="17">
        <f t="shared" si="24"/>
        <v>8.3854644561428576E-2</v>
      </c>
      <c r="AO26" s="19">
        <f t="shared" si="25"/>
        <v>6.9697780102503435</v>
      </c>
      <c r="AP26" s="37">
        <f t="shared" si="26"/>
        <v>6.514765835225049E-2</v>
      </c>
      <c r="AQ26" s="37">
        <f t="shared" si="27"/>
        <v>2.0383103234129159E-4</v>
      </c>
      <c r="AR26" s="37">
        <f t="shared" si="28"/>
        <v>0.44147477633678073</v>
      </c>
      <c r="AS26" s="37">
        <f t="shared" si="29"/>
        <v>1.2076094122116394E-2</v>
      </c>
      <c r="AT26" s="37">
        <f t="shared" si="30"/>
        <v>1.1713810557482543E-2</v>
      </c>
      <c r="AU26" s="37">
        <f t="shared" si="31"/>
        <v>2.2973875222309198E-4</v>
      </c>
      <c r="AV26" s="37">
        <f t="shared" si="32"/>
        <v>1.9095282219863955E-2</v>
      </c>
      <c r="AW26" s="67">
        <f t="shared" si="33"/>
        <v>0</v>
      </c>
      <c r="AX26" s="37">
        <f t="shared" si="34"/>
        <v>0</v>
      </c>
      <c r="AY26" s="37">
        <f t="shared" si="35"/>
        <v>30.484470217075028</v>
      </c>
      <c r="AZ26" s="37">
        <f t="shared" si="36"/>
        <v>1.200413933198945</v>
      </c>
      <c r="BA26" s="37">
        <f t="shared" si="37"/>
        <v>1.1644014415474437</v>
      </c>
      <c r="BB26" s="37">
        <f t="shared" si="38"/>
        <v>0</v>
      </c>
      <c r="BC26" s="76">
        <f t="shared" si="39"/>
        <v>1.8945656544353708</v>
      </c>
      <c r="BD26" s="37">
        <f t="shared" si="40"/>
        <v>0</v>
      </c>
      <c r="BE26" s="37">
        <f t="shared" si="41"/>
        <v>0</v>
      </c>
      <c r="BF26" s="37">
        <f t="shared" si="42"/>
        <v>8.3519096485137057E-2</v>
      </c>
      <c r="BG26" s="37">
        <f t="shared" si="43"/>
        <v>3.288805296435467E-3</v>
      </c>
      <c r="BH26" s="37">
        <f t="shared" si="44"/>
        <v>3.1901409357464206E-3</v>
      </c>
      <c r="BI26" s="37">
        <f t="shared" si="45"/>
        <v>0</v>
      </c>
      <c r="BJ26" s="37">
        <f t="shared" si="46"/>
        <v>5.1905908340695098E-3</v>
      </c>
      <c r="BK26" s="59" t="s">
        <v>4</v>
      </c>
      <c r="BL26" s="63"/>
    </row>
    <row r="27" spans="1:64" x14ac:dyDescent="0.25">
      <c r="A27" s="17">
        <v>34015</v>
      </c>
      <c r="B27" s="17" t="s">
        <v>25</v>
      </c>
      <c r="C27" s="17" t="s">
        <v>6</v>
      </c>
      <c r="D27" s="17">
        <v>28500201</v>
      </c>
      <c r="E27" s="55" t="s">
        <v>33</v>
      </c>
      <c r="F27" s="55" t="s">
        <v>34</v>
      </c>
      <c r="G27" s="55" t="s">
        <v>35</v>
      </c>
      <c r="H27" s="55" t="s">
        <v>36</v>
      </c>
      <c r="I27" s="56" t="s">
        <v>37</v>
      </c>
      <c r="J27" s="16">
        <v>1.030748</v>
      </c>
      <c r="K27" s="17">
        <v>3.0870699999999999E-3</v>
      </c>
      <c r="L27" s="17">
        <v>6.6010499999999999</v>
      </c>
      <c r="M27" s="17">
        <v>0.1729907</v>
      </c>
      <c r="N27" s="17">
        <v>0.16780100000000001</v>
      </c>
      <c r="O27" s="17">
        <v>3.4791610000000001E-3</v>
      </c>
      <c r="P27" s="18">
        <v>0.43231320000000001</v>
      </c>
      <c r="Q27" s="143">
        <v>0.97649439578132269</v>
      </c>
      <c r="R27" s="37">
        <v>0.1590858499666099</v>
      </c>
      <c r="S27" s="17">
        <v>0.21404665314401616</v>
      </c>
      <c r="T27" s="19">
        <v>0.21372881355932205</v>
      </c>
      <c r="U27" s="16">
        <f t="shared" si="5"/>
        <v>1.0065196454628067</v>
      </c>
      <c r="V27" s="17">
        <f t="shared" si="6"/>
        <v>3.0145065543846477E-3</v>
      </c>
      <c r="W27" s="17">
        <f t="shared" si="7"/>
        <v>6.4458883312723003</v>
      </c>
      <c r="X27" s="17">
        <f t="shared" si="8"/>
        <v>0.16892444907228807</v>
      </c>
      <c r="Y27" s="17">
        <f t="shared" si="9"/>
        <v>0.16385673610650173</v>
      </c>
      <c r="Z27" s="17">
        <f t="shared" si="10"/>
        <v>3.3973812185209428E-3</v>
      </c>
      <c r="AA27" s="19">
        <f t="shared" si="11"/>
        <v>0.42215141702229014</v>
      </c>
      <c r="AB27" s="20">
        <f t="shared" si="12"/>
        <v>2.757588069761114E-3</v>
      </c>
      <c r="AC27" s="20">
        <f t="shared" si="13"/>
        <v>8.2589220668072538E-6</v>
      </c>
      <c r="AD27" s="20">
        <f t="shared" si="14"/>
        <v>1.7659968030883013E-2</v>
      </c>
      <c r="AE27" s="20">
        <f t="shared" si="15"/>
        <v>4.6280670978709061E-4</v>
      </c>
      <c r="AF27" s="20">
        <f t="shared" si="16"/>
        <v>4.4892256467534721E-4</v>
      </c>
      <c r="AG27" s="20">
        <f t="shared" si="17"/>
        <v>9.3078937493724458E-6</v>
      </c>
      <c r="AH27" s="20">
        <f t="shared" si="18"/>
        <v>1.1565792247186031E-3</v>
      </c>
      <c r="AI27" s="16">
        <f t="shared" si="19"/>
        <v>1.0065196454628067</v>
      </c>
      <c r="AJ27" s="17">
        <f t="shared" si="20"/>
        <v>3.0145065543846477E-3</v>
      </c>
      <c r="AK27" s="17">
        <f t="shared" si="21"/>
        <v>5.4204387073019937</v>
      </c>
      <c r="AL27" s="17">
        <f t="shared" si="22"/>
        <v>0.132766736114168</v>
      </c>
      <c r="AM27" s="17">
        <f t="shared" si="23"/>
        <v>0.12878375014780277</v>
      </c>
      <c r="AN27" s="17">
        <f t="shared" si="24"/>
        <v>3.3973812185209428E-3</v>
      </c>
      <c r="AO27" s="19">
        <f t="shared" si="25"/>
        <v>0.3319254955197295</v>
      </c>
      <c r="AP27" s="37">
        <f t="shared" si="26"/>
        <v>2.757588069761114E-3</v>
      </c>
      <c r="AQ27" s="37">
        <f t="shared" si="27"/>
        <v>8.2589220668072538E-6</v>
      </c>
      <c r="AR27" s="37">
        <f t="shared" si="28"/>
        <v>1.4850517006306832E-2</v>
      </c>
      <c r="AS27" s="37">
        <f t="shared" si="29"/>
        <v>3.6374448250456987E-4</v>
      </c>
      <c r="AT27" s="37">
        <f t="shared" si="30"/>
        <v>3.5283219218576104E-4</v>
      </c>
      <c r="AU27" s="37">
        <f t="shared" si="31"/>
        <v>9.3078937493724458E-6</v>
      </c>
      <c r="AV27" s="37">
        <f t="shared" si="32"/>
        <v>9.0938491923213557E-4</v>
      </c>
      <c r="AW27" s="67">
        <f t="shared" si="33"/>
        <v>0</v>
      </c>
      <c r="AX27" s="37">
        <f t="shared" si="34"/>
        <v>0</v>
      </c>
      <c r="AY27" s="37">
        <f t="shared" si="35"/>
        <v>1.0254496239703066</v>
      </c>
      <c r="AZ27" s="37">
        <f t="shared" si="36"/>
        <v>3.6157712958120064E-2</v>
      </c>
      <c r="BA27" s="37">
        <f t="shared" si="37"/>
        <v>3.5072985958698955E-2</v>
      </c>
      <c r="BB27" s="37">
        <f t="shared" si="38"/>
        <v>0</v>
      </c>
      <c r="BC27" s="76">
        <f t="shared" si="39"/>
        <v>9.0225921502560646E-2</v>
      </c>
      <c r="BD27" s="37">
        <f t="shared" si="40"/>
        <v>0</v>
      </c>
      <c r="BE27" s="37">
        <f t="shared" si="41"/>
        <v>0</v>
      </c>
      <c r="BF27" s="37">
        <f t="shared" si="42"/>
        <v>2.8094510245761806E-3</v>
      </c>
      <c r="BG27" s="37">
        <f t="shared" si="43"/>
        <v>9.9062227282520733E-5</v>
      </c>
      <c r="BH27" s="37">
        <f t="shared" si="44"/>
        <v>9.6090372489586169E-5</v>
      </c>
      <c r="BI27" s="37">
        <f t="shared" si="45"/>
        <v>0</v>
      </c>
      <c r="BJ27" s="37">
        <f t="shared" si="46"/>
        <v>2.4719430548646756E-4</v>
      </c>
      <c r="BK27" s="17" t="s">
        <v>4</v>
      </c>
      <c r="BL27" s="19"/>
    </row>
    <row r="28" spans="1:64" ht="30" x14ac:dyDescent="0.25">
      <c r="A28" s="17">
        <v>34015</v>
      </c>
      <c r="B28" s="17" t="s">
        <v>25</v>
      </c>
      <c r="C28" s="17" t="s">
        <v>3</v>
      </c>
      <c r="D28" s="17">
        <v>2285002007</v>
      </c>
      <c r="E28" s="55" t="s">
        <v>33</v>
      </c>
      <c r="F28" s="55" t="s">
        <v>34</v>
      </c>
      <c r="G28" s="55" t="s">
        <v>35</v>
      </c>
      <c r="H28" s="55" t="s">
        <v>38</v>
      </c>
      <c r="I28" s="56" t="s">
        <v>37</v>
      </c>
      <c r="J28" s="16">
        <v>8.3716740000000005</v>
      </c>
      <c r="K28" s="17">
        <v>2.6192920000000001E-2</v>
      </c>
      <c r="L28" s="17">
        <v>64.043639999999996</v>
      </c>
      <c r="M28" s="17">
        <v>1.8792279999999999</v>
      </c>
      <c r="N28" s="17">
        <v>1.822851</v>
      </c>
      <c r="O28" s="17">
        <v>2.9522139999999999E-2</v>
      </c>
      <c r="P28" s="18">
        <v>2.9694440000000002</v>
      </c>
      <c r="Q28" s="143">
        <v>0.97649439578132269</v>
      </c>
      <c r="R28" s="37">
        <v>0.1590858499666099</v>
      </c>
      <c r="S28" s="17">
        <v>0.21404665314401616</v>
      </c>
      <c r="T28" s="19">
        <v>0.21372881355932205</v>
      </c>
      <c r="U28" s="16">
        <f t="shared" si="5"/>
        <v>8.1748927443082096</v>
      </c>
      <c r="V28" s="17">
        <f t="shared" si="6"/>
        <v>2.5577239589148523E-2</v>
      </c>
      <c r="W28" s="17">
        <f t="shared" si="7"/>
        <v>62.538255545436549</v>
      </c>
      <c r="X28" s="17">
        <f t="shared" si="8"/>
        <v>1.8350556103953435</v>
      </c>
      <c r="Y28" s="17">
        <f t="shared" si="9"/>
        <v>1.7800037858443798</v>
      </c>
      <c r="Z28" s="17">
        <f t="shared" si="10"/>
        <v>2.8828204261471618E-2</v>
      </c>
      <c r="AA28" s="19">
        <f t="shared" si="11"/>
        <v>2.899645424586474</v>
      </c>
      <c r="AB28" s="20">
        <f t="shared" si="12"/>
        <v>2.2396966422762218E-2</v>
      </c>
      <c r="AC28" s="20">
        <f t="shared" si="13"/>
        <v>7.0074629011365814E-5</v>
      </c>
      <c r="AD28" s="20">
        <f t="shared" si="14"/>
        <v>0.17133768642585356</v>
      </c>
      <c r="AE28" s="20">
        <f t="shared" si="15"/>
        <v>5.0275496175214889E-3</v>
      </c>
      <c r="AF28" s="20">
        <f t="shared" si="16"/>
        <v>4.8767227009435064E-3</v>
      </c>
      <c r="AG28" s="20">
        <f t="shared" si="17"/>
        <v>7.898138153827841E-5</v>
      </c>
      <c r="AH28" s="20">
        <f t="shared" si="18"/>
        <v>7.9442340399629423E-3</v>
      </c>
      <c r="AI28" s="16">
        <f t="shared" si="19"/>
        <v>8.1748927443082096</v>
      </c>
      <c r="AJ28" s="17">
        <f t="shared" si="20"/>
        <v>2.5577239589148523E-2</v>
      </c>
      <c r="AK28" s="17">
        <f t="shared" si="21"/>
        <v>52.589304006561719</v>
      </c>
      <c r="AL28" s="17">
        <f t="shared" si="22"/>
        <v>1.4422680986570706</v>
      </c>
      <c r="AM28" s="17">
        <f t="shared" si="23"/>
        <v>1.3989999329007121</v>
      </c>
      <c r="AN28" s="17">
        <f t="shared" si="24"/>
        <v>2.8828204261471618E-2</v>
      </c>
      <c r="AO28" s="19">
        <f t="shared" si="25"/>
        <v>2.2799076482468901</v>
      </c>
      <c r="AP28" s="37">
        <f t="shared" si="26"/>
        <v>2.2396966422762218E-2</v>
      </c>
      <c r="AQ28" s="37">
        <f t="shared" si="27"/>
        <v>7.0074629011365814E-5</v>
      </c>
      <c r="AR28" s="37">
        <f t="shared" si="28"/>
        <v>0.14408028494948416</v>
      </c>
      <c r="AS28" s="37">
        <f t="shared" si="29"/>
        <v>3.9514194483755358E-3</v>
      </c>
      <c r="AT28" s="37">
        <f t="shared" si="30"/>
        <v>3.8328765284951017E-3</v>
      </c>
      <c r="AU28" s="37">
        <f t="shared" si="31"/>
        <v>7.898138153827841E-5</v>
      </c>
      <c r="AV28" s="37">
        <f t="shared" si="32"/>
        <v>6.2463223239640825E-3</v>
      </c>
      <c r="AW28" s="67">
        <f t="shared" si="33"/>
        <v>0</v>
      </c>
      <c r="AX28" s="37">
        <f t="shared" si="34"/>
        <v>0</v>
      </c>
      <c r="AY28" s="37">
        <f t="shared" si="35"/>
        <v>9.9489515388748302</v>
      </c>
      <c r="AZ28" s="37">
        <f t="shared" si="36"/>
        <v>0.39278751173827287</v>
      </c>
      <c r="BA28" s="37">
        <f t="shared" si="37"/>
        <v>0.38100385294366768</v>
      </c>
      <c r="BB28" s="37">
        <f t="shared" si="38"/>
        <v>0</v>
      </c>
      <c r="BC28" s="76">
        <f t="shared" si="39"/>
        <v>0.61973777633958393</v>
      </c>
      <c r="BD28" s="37">
        <f t="shared" si="40"/>
        <v>0</v>
      </c>
      <c r="BE28" s="37">
        <f t="shared" si="41"/>
        <v>0</v>
      </c>
      <c r="BF28" s="37">
        <f t="shared" si="42"/>
        <v>2.7257401476369403E-2</v>
      </c>
      <c r="BG28" s="37">
        <f t="shared" si="43"/>
        <v>1.0761301691459531E-3</v>
      </c>
      <c r="BH28" s="37">
        <f t="shared" si="44"/>
        <v>1.0438461724484047E-3</v>
      </c>
      <c r="BI28" s="37">
        <f t="shared" si="45"/>
        <v>0</v>
      </c>
      <c r="BJ28" s="37">
        <f t="shared" si="46"/>
        <v>1.6979117159988599E-3</v>
      </c>
      <c r="BK28" s="17" t="s">
        <v>4</v>
      </c>
      <c r="BL28" s="19"/>
    </row>
    <row r="29" spans="1:64" x14ac:dyDescent="0.25">
      <c r="A29" s="17">
        <v>34017</v>
      </c>
      <c r="B29" s="17" t="s">
        <v>23</v>
      </c>
      <c r="C29" s="17" t="s">
        <v>6</v>
      </c>
      <c r="D29" s="17">
        <v>28500201</v>
      </c>
      <c r="E29" s="55" t="s">
        <v>33</v>
      </c>
      <c r="F29" s="55" t="s">
        <v>34</v>
      </c>
      <c r="G29" s="55" t="s">
        <v>35</v>
      </c>
      <c r="H29" s="55" t="s">
        <v>36</v>
      </c>
      <c r="I29" s="56" t="s">
        <v>37</v>
      </c>
      <c r="J29" s="16">
        <v>25.4332943</v>
      </c>
      <c r="K29" s="17">
        <v>7.6172180300000003E-2</v>
      </c>
      <c r="L29" s="17">
        <v>162.87817699999999</v>
      </c>
      <c r="M29" s="17">
        <v>4.2684739799999996</v>
      </c>
      <c r="N29" s="17">
        <v>4.1404197700000003</v>
      </c>
      <c r="O29" s="17">
        <v>8.5846863699999998E-2</v>
      </c>
      <c r="P29" s="18">
        <v>10.66714872</v>
      </c>
      <c r="Q29" s="143">
        <v>0.97649439578132269</v>
      </c>
      <c r="R29" s="37">
        <v>0.1590858499666099</v>
      </c>
      <c r="S29" s="17">
        <v>0.21404665314401616</v>
      </c>
      <c r="T29" s="19">
        <v>0.21372881355932205</v>
      </c>
      <c r="U29" s="16">
        <f t="shared" si="5"/>
        <v>24.83546935020706</v>
      </c>
      <c r="V29" s="17">
        <f t="shared" si="6"/>
        <v>7.4381707177394479E-2</v>
      </c>
      <c r="W29" s="17">
        <f t="shared" si="7"/>
        <v>159.04962703557831</v>
      </c>
      <c r="X29" s="17">
        <f t="shared" si="8"/>
        <v>4.1681409200083976</v>
      </c>
      <c r="Y29" s="17">
        <f t="shared" si="9"/>
        <v>4.043096701587193</v>
      </c>
      <c r="Z29" s="17">
        <f t="shared" si="10"/>
        <v>8.3828981298453065E-2</v>
      </c>
      <c r="AA29" s="19">
        <f t="shared" si="11"/>
        <v>10.416410944045911</v>
      </c>
      <c r="AB29" s="20">
        <f t="shared" si="12"/>
        <v>6.8042381781389202E-2</v>
      </c>
      <c r="AC29" s="20">
        <f t="shared" si="13"/>
        <v>2.0378549911614926E-4</v>
      </c>
      <c r="AD29" s="20">
        <f t="shared" si="14"/>
        <v>0.43575240283720085</v>
      </c>
      <c r="AE29" s="20">
        <f t="shared" si="15"/>
        <v>1.1419564164406568E-2</v>
      </c>
      <c r="AF29" s="20">
        <f t="shared" si="16"/>
        <v>1.1076977264622447E-2</v>
      </c>
      <c r="AG29" s="20">
        <f t="shared" si="17"/>
        <v>2.2966844191357004E-4</v>
      </c>
      <c r="AH29" s="20">
        <f t="shared" si="18"/>
        <v>2.8538112175468248E-2</v>
      </c>
      <c r="AI29" s="16">
        <f t="shared" si="19"/>
        <v>24.83546935020706</v>
      </c>
      <c r="AJ29" s="17">
        <f t="shared" si="20"/>
        <v>7.4381707177394479E-2</v>
      </c>
      <c r="AK29" s="17">
        <f t="shared" si="21"/>
        <v>133.74708193175104</v>
      </c>
      <c r="AL29" s="17">
        <f t="shared" si="22"/>
        <v>3.2759643062479795</v>
      </c>
      <c r="AM29" s="17">
        <f t="shared" si="23"/>
        <v>3.1776853842748434</v>
      </c>
      <c r="AN29" s="17">
        <f t="shared" si="24"/>
        <v>8.3828981298453065E-2</v>
      </c>
      <c r="AO29" s="19">
        <f t="shared" si="25"/>
        <v>8.1901237914286398</v>
      </c>
      <c r="AP29" s="37">
        <f t="shared" si="26"/>
        <v>6.8042381781389202E-2</v>
      </c>
      <c r="AQ29" s="37">
        <f t="shared" si="27"/>
        <v>2.0378549911614926E-4</v>
      </c>
      <c r="AR29" s="37">
        <f t="shared" si="28"/>
        <v>0.36643036145685215</v>
      </c>
      <c r="AS29" s="37">
        <f t="shared" si="29"/>
        <v>8.9752446746519995E-3</v>
      </c>
      <c r="AT29" s="37">
        <f t="shared" si="30"/>
        <v>8.7059873541776526E-3</v>
      </c>
      <c r="AU29" s="37">
        <f t="shared" si="31"/>
        <v>2.2966844191357004E-4</v>
      </c>
      <c r="AV29" s="37">
        <f t="shared" si="32"/>
        <v>2.2438695318982575E-2</v>
      </c>
      <c r="AW29" s="67">
        <f t="shared" si="33"/>
        <v>0</v>
      </c>
      <c r="AX29" s="37">
        <f t="shared" si="34"/>
        <v>0</v>
      </c>
      <c r="AY29" s="37">
        <f t="shared" si="35"/>
        <v>25.302545103827271</v>
      </c>
      <c r="AZ29" s="37">
        <f t="shared" si="36"/>
        <v>0.89217661376041812</v>
      </c>
      <c r="BA29" s="37">
        <f t="shared" si="37"/>
        <v>0.86541131731234966</v>
      </c>
      <c r="BB29" s="37">
        <f t="shared" si="38"/>
        <v>0</v>
      </c>
      <c r="BC29" s="76">
        <f t="shared" si="39"/>
        <v>2.2262871526172709</v>
      </c>
      <c r="BD29" s="37">
        <f t="shared" si="40"/>
        <v>0</v>
      </c>
      <c r="BE29" s="37">
        <f t="shared" si="41"/>
        <v>0</v>
      </c>
      <c r="BF29" s="37">
        <f t="shared" si="42"/>
        <v>6.9322041380348698E-2</v>
      </c>
      <c r="BG29" s="37">
        <f t="shared" si="43"/>
        <v>2.4443194897545688E-3</v>
      </c>
      <c r="BH29" s="37">
        <f t="shared" si="44"/>
        <v>2.3709899104447946E-3</v>
      </c>
      <c r="BI29" s="37">
        <f t="shared" si="45"/>
        <v>0</v>
      </c>
      <c r="BJ29" s="37">
        <f t="shared" si="46"/>
        <v>6.0994168564856739E-3</v>
      </c>
      <c r="BK29" s="17" t="s">
        <v>4</v>
      </c>
      <c r="BL29" s="19"/>
    </row>
    <row r="30" spans="1:64" ht="30" x14ac:dyDescent="0.25">
      <c r="A30" s="17">
        <v>34017</v>
      </c>
      <c r="B30" s="17" t="s">
        <v>23</v>
      </c>
      <c r="C30" s="17" t="s">
        <v>3</v>
      </c>
      <c r="D30" s="17">
        <v>2285002006</v>
      </c>
      <c r="E30" s="55" t="s">
        <v>33</v>
      </c>
      <c r="F30" s="55" t="s">
        <v>34</v>
      </c>
      <c r="G30" s="55" t="s">
        <v>35</v>
      </c>
      <c r="H30" s="55" t="s">
        <v>40</v>
      </c>
      <c r="I30" s="56" t="s">
        <v>37</v>
      </c>
      <c r="J30" s="16">
        <v>24.308350000000001</v>
      </c>
      <c r="K30" s="17">
        <v>7.6054999999999998E-2</v>
      </c>
      <c r="L30" s="17">
        <v>123.0475</v>
      </c>
      <c r="M30" s="17">
        <v>3.601359</v>
      </c>
      <c r="N30" s="17">
        <v>3.4932690000000002</v>
      </c>
      <c r="O30" s="17">
        <v>8.5722000000000007E-2</v>
      </c>
      <c r="P30" s="18">
        <v>5.6735199999999999</v>
      </c>
      <c r="Q30" s="143">
        <v>0.97649439578132269</v>
      </c>
      <c r="R30" s="37">
        <v>0.1590858499666099</v>
      </c>
      <c r="S30" s="17">
        <v>0.21404665314401616</v>
      </c>
      <c r="T30" s="19">
        <v>0.21372881355932205</v>
      </c>
      <c r="U30" s="16">
        <f t="shared" si="5"/>
        <v>23.736967545690916</v>
      </c>
      <c r="V30" s="17">
        <f t="shared" si="6"/>
        <v>7.4267281271148497E-2</v>
      </c>
      <c r="W30" s="17">
        <f t="shared" si="7"/>
        <v>120.1551941649023</v>
      </c>
      <c r="X30" s="17">
        <f t="shared" si="8"/>
        <v>3.5167068806966286</v>
      </c>
      <c r="Y30" s="17">
        <f t="shared" si="9"/>
        <v>3.4111576014566256</v>
      </c>
      <c r="Z30" s="17">
        <f t="shared" si="10"/>
        <v>8.3707052595166545E-2</v>
      </c>
      <c r="AA30" s="19">
        <f t="shared" si="11"/>
        <v>5.5401604843532501</v>
      </c>
      <c r="AB30" s="20">
        <f t="shared" si="12"/>
        <v>6.5032787796413472E-2</v>
      </c>
      <c r="AC30" s="20">
        <f t="shared" si="13"/>
        <v>2.0347200348259863E-4</v>
      </c>
      <c r="AD30" s="20">
        <f t="shared" si="14"/>
        <v>0.32919231278055422</v>
      </c>
      <c r="AE30" s="20">
        <f t="shared" si="15"/>
        <v>9.6348133717715848E-3</v>
      </c>
      <c r="AF30" s="20">
        <f t="shared" si="16"/>
        <v>9.3456372642647285E-3</v>
      </c>
      <c r="AG30" s="20">
        <f t="shared" si="17"/>
        <v>2.2933439067168916E-4</v>
      </c>
      <c r="AH30" s="20">
        <f t="shared" si="18"/>
        <v>1.5178521874940412E-2</v>
      </c>
      <c r="AI30" s="16">
        <f t="shared" si="19"/>
        <v>23.736967545690916</v>
      </c>
      <c r="AJ30" s="17">
        <f t="shared" si="20"/>
        <v>7.4267281271148497E-2</v>
      </c>
      <c r="AK30" s="17">
        <f t="shared" si="21"/>
        <v>101.04020297327577</v>
      </c>
      <c r="AL30" s="17">
        <f t="shared" si="22"/>
        <v>2.7639675427949824</v>
      </c>
      <c r="AM30" s="17">
        <f t="shared" si="23"/>
        <v>2.6810107335180651</v>
      </c>
      <c r="AN30" s="17">
        <f t="shared" si="24"/>
        <v>8.3707052595166545E-2</v>
      </c>
      <c r="AO30" s="19">
        <f t="shared" si="25"/>
        <v>4.3560685571041908</v>
      </c>
      <c r="AP30" s="37">
        <f t="shared" si="26"/>
        <v>6.5032787796413472E-2</v>
      </c>
      <c r="AQ30" s="37">
        <f t="shared" si="27"/>
        <v>2.0347200348259863E-4</v>
      </c>
      <c r="AR30" s="37">
        <f t="shared" si="28"/>
        <v>0.27682247389938569</v>
      </c>
      <c r="AS30" s="37">
        <f t="shared" si="29"/>
        <v>7.5725138158766643E-3</v>
      </c>
      <c r="AT30" s="37">
        <f t="shared" si="30"/>
        <v>7.3452348863508633E-3</v>
      </c>
      <c r="AU30" s="37">
        <f t="shared" si="31"/>
        <v>2.2933439067168916E-4</v>
      </c>
      <c r="AV30" s="37">
        <f t="shared" si="32"/>
        <v>1.193443440302518E-2</v>
      </c>
      <c r="AW30" s="67">
        <f t="shared" si="33"/>
        <v>0</v>
      </c>
      <c r="AX30" s="37">
        <f t="shared" si="34"/>
        <v>0</v>
      </c>
      <c r="AY30" s="37">
        <f t="shared" si="35"/>
        <v>19.11499119162653</v>
      </c>
      <c r="AZ30" s="37">
        <f t="shared" si="36"/>
        <v>0.75273933790164627</v>
      </c>
      <c r="BA30" s="37">
        <f t="shared" si="37"/>
        <v>0.73014686793856054</v>
      </c>
      <c r="BB30" s="37">
        <f t="shared" si="38"/>
        <v>0</v>
      </c>
      <c r="BC30" s="76">
        <f t="shared" si="39"/>
        <v>1.1840919272490593</v>
      </c>
      <c r="BD30" s="37">
        <f t="shared" si="40"/>
        <v>0</v>
      </c>
      <c r="BE30" s="37">
        <f t="shared" si="41"/>
        <v>0</v>
      </c>
      <c r="BF30" s="37">
        <f t="shared" si="42"/>
        <v>5.2369838881168529E-2</v>
      </c>
      <c r="BG30" s="37">
        <f t="shared" si="43"/>
        <v>2.0622995558949204E-3</v>
      </c>
      <c r="BH30" s="37">
        <f t="shared" si="44"/>
        <v>2.0004023779138652E-3</v>
      </c>
      <c r="BI30" s="37">
        <f t="shared" si="45"/>
        <v>0</v>
      </c>
      <c r="BJ30" s="37">
        <f t="shared" si="46"/>
        <v>3.2440874719152323E-3</v>
      </c>
      <c r="BK30" s="17" t="s">
        <v>4</v>
      </c>
      <c r="BL30" s="19"/>
    </row>
    <row r="31" spans="1:64" ht="30" x14ac:dyDescent="0.25">
      <c r="A31" s="17">
        <v>34017</v>
      </c>
      <c r="B31" s="17" t="s">
        <v>23</v>
      </c>
      <c r="C31" s="17" t="s">
        <v>3</v>
      </c>
      <c r="D31" s="17">
        <v>2285002007</v>
      </c>
      <c r="E31" s="55" t="s">
        <v>33</v>
      </c>
      <c r="F31" s="55" t="s">
        <v>34</v>
      </c>
      <c r="G31" s="55" t="s">
        <v>35</v>
      </c>
      <c r="H31" s="55" t="s">
        <v>38</v>
      </c>
      <c r="I31" s="56" t="s">
        <v>37</v>
      </c>
      <c r="J31" s="16">
        <v>4.2470270000000001</v>
      </c>
      <c r="K31" s="17">
        <v>1.328791E-2</v>
      </c>
      <c r="L31" s="17">
        <v>33.687150000000003</v>
      </c>
      <c r="M31" s="17">
        <v>0.98668199999999995</v>
      </c>
      <c r="N31" s="17">
        <v>0.95708150000000003</v>
      </c>
      <c r="O31" s="17">
        <v>1.497685E-2</v>
      </c>
      <c r="P31" s="18">
        <v>1.5594190000000001</v>
      </c>
      <c r="Q31" s="143">
        <v>0.97649439578132269</v>
      </c>
      <c r="R31" s="37">
        <v>0.1590858499666099</v>
      </c>
      <c r="S31" s="17">
        <v>0.21404665314401616</v>
      </c>
      <c r="T31" s="19">
        <v>0.21372881355932205</v>
      </c>
      <c r="U31" s="16">
        <f t="shared" si="5"/>
        <v>4.1471980642319632</v>
      </c>
      <c r="V31" s="17">
        <f t="shared" si="6"/>
        <v>1.2975569646646595E-2</v>
      </c>
      <c r="W31" s="17">
        <f t="shared" si="7"/>
        <v>32.895313184844788</v>
      </c>
      <c r="X31" s="17">
        <f t="shared" si="8"/>
        <v>0.963489443418307</v>
      </c>
      <c r="Y31" s="17">
        <f t="shared" si="9"/>
        <v>0.934584721055982</v>
      </c>
      <c r="Z31" s="17">
        <f t="shared" si="10"/>
        <v>1.4624810091457503E-2</v>
      </c>
      <c r="AA31" s="19">
        <f t="shared" si="11"/>
        <v>1.5227639141749145</v>
      </c>
      <c r="AB31" s="20">
        <f t="shared" si="12"/>
        <v>1.1362186477347845E-2</v>
      </c>
      <c r="AC31" s="20">
        <f t="shared" si="13"/>
        <v>3.554950588122355E-5</v>
      </c>
      <c r="AD31" s="20">
        <f t="shared" si="14"/>
        <v>9.0124145711903525E-2</v>
      </c>
      <c r="AE31" s="20">
        <f t="shared" si="15"/>
        <v>2.6396971052556357E-3</v>
      </c>
      <c r="AF31" s="20">
        <f t="shared" si="16"/>
        <v>2.560506085084882E-3</v>
      </c>
      <c r="AG31" s="20">
        <f t="shared" si="17"/>
        <v>4.0067972853308228E-5</v>
      </c>
      <c r="AH31" s="20">
        <f t="shared" si="18"/>
        <v>4.1719559292463411E-3</v>
      </c>
      <c r="AI31" s="16">
        <f t="shared" si="19"/>
        <v>4.1471980642319632</v>
      </c>
      <c r="AJ31" s="17">
        <f t="shared" si="20"/>
        <v>1.2975569646646595E-2</v>
      </c>
      <c r="AK31" s="17">
        <f t="shared" si="21"/>
        <v>27.662134326915925</v>
      </c>
      <c r="AL31" s="17">
        <f t="shared" si="22"/>
        <v>0.75725775271502749</v>
      </c>
      <c r="AM31" s="17">
        <f t="shared" si="23"/>
        <v>0.73453998943441512</v>
      </c>
      <c r="AN31" s="17">
        <f t="shared" si="24"/>
        <v>1.4624810091457503E-2</v>
      </c>
      <c r="AO31" s="19">
        <f t="shared" si="25"/>
        <v>1.1973053894673606</v>
      </c>
      <c r="AP31" s="37">
        <f t="shared" si="26"/>
        <v>1.1362186477347845E-2</v>
      </c>
      <c r="AQ31" s="37">
        <f t="shared" si="27"/>
        <v>3.554950588122355E-5</v>
      </c>
      <c r="AR31" s="37">
        <f t="shared" si="28"/>
        <v>7.5786669388810748E-2</v>
      </c>
      <c r="AS31" s="37">
        <f t="shared" si="29"/>
        <v>2.074678774561719E-3</v>
      </c>
      <c r="AT31" s="37">
        <f t="shared" si="30"/>
        <v>2.0124383272175756E-3</v>
      </c>
      <c r="AU31" s="37">
        <f t="shared" si="31"/>
        <v>4.0067972853308228E-5</v>
      </c>
      <c r="AV31" s="37">
        <f t="shared" si="32"/>
        <v>3.2802887382667417E-3</v>
      </c>
      <c r="AW31" s="67">
        <f t="shared" si="33"/>
        <v>0</v>
      </c>
      <c r="AX31" s="37">
        <f t="shared" si="34"/>
        <v>0</v>
      </c>
      <c r="AY31" s="37">
        <f t="shared" si="35"/>
        <v>5.2331788579288627</v>
      </c>
      <c r="AZ31" s="37">
        <f t="shared" si="36"/>
        <v>0.20623169070327951</v>
      </c>
      <c r="BA31" s="37">
        <f t="shared" si="37"/>
        <v>0.20004473162156688</v>
      </c>
      <c r="BB31" s="37">
        <f t="shared" si="38"/>
        <v>0</v>
      </c>
      <c r="BC31" s="76">
        <f t="shared" si="39"/>
        <v>0.32545852470755388</v>
      </c>
      <c r="BD31" s="37">
        <f t="shared" si="40"/>
        <v>0</v>
      </c>
      <c r="BE31" s="37">
        <f t="shared" si="41"/>
        <v>0</v>
      </c>
      <c r="BF31" s="37">
        <f t="shared" si="42"/>
        <v>1.4337476323092777E-2</v>
      </c>
      <c r="BG31" s="37">
        <f t="shared" si="43"/>
        <v>5.6501833069391673E-4</v>
      </c>
      <c r="BH31" s="37">
        <f t="shared" si="44"/>
        <v>5.4806775786730641E-4</v>
      </c>
      <c r="BI31" s="37">
        <f t="shared" si="45"/>
        <v>0</v>
      </c>
      <c r="BJ31" s="37">
        <f t="shared" si="46"/>
        <v>8.9166719097959939E-4</v>
      </c>
      <c r="BK31" s="17" t="s">
        <v>4</v>
      </c>
      <c r="BL31" s="19"/>
    </row>
    <row r="32" spans="1:64" ht="30" x14ac:dyDescent="0.25">
      <c r="A32" s="59">
        <v>34017</v>
      </c>
      <c r="B32" s="59" t="s">
        <v>23</v>
      </c>
      <c r="C32" s="59" t="s">
        <v>3</v>
      </c>
      <c r="D32" s="59">
        <v>2285002009</v>
      </c>
      <c r="E32" s="60" t="s">
        <v>33</v>
      </c>
      <c r="F32" s="60" t="s">
        <v>34</v>
      </c>
      <c r="G32" s="60" t="s">
        <v>35</v>
      </c>
      <c r="H32" s="60" t="s">
        <v>39</v>
      </c>
      <c r="I32" s="61" t="s">
        <v>37</v>
      </c>
      <c r="J32" s="46">
        <v>46.370620000000002</v>
      </c>
      <c r="K32" s="59">
        <v>0.1450823</v>
      </c>
      <c r="L32" s="59">
        <v>373.67880000000002</v>
      </c>
      <c r="M32" s="59">
        <v>10.936389999999999</v>
      </c>
      <c r="N32" s="59">
        <v>10.60829</v>
      </c>
      <c r="O32" s="59">
        <v>0.1635228</v>
      </c>
      <c r="P32" s="68">
        <v>17.28613</v>
      </c>
      <c r="Q32" s="143">
        <f>(1.0879-1)*6/7+1</f>
        <v>1.0753428571428572</v>
      </c>
      <c r="R32" s="37">
        <v>0.1590858499666099</v>
      </c>
      <c r="S32" s="17">
        <v>0.21404665314401616</v>
      </c>
      <c r="T32" s="19">
        <v>0.21372881355932205</v>
      </c>
      <c r="U32" s="16">
        <f t="shared" si="5"/>
        <v>49.864314998285721</v>
      </c>
      <c r="V32" s="17">
        <f t="shared" si="6"/>
        <v>0.15601321500285714</v>
      </c>
      <c r="W32" s="17">
        <f t="shared" si="7"/>
        <v>401.83282844571431</v>
      </c>
      <c r="X32" s="17">
        <f t="shared" si="8"/>
        <v>11.760368869428572</v>
      </c>
      <c r="Y32" s="17">
        <f t="shared" si="9"/>
        <v>11.407548878</v>
      </c>
      <c r="Z32" s="17">
        <f t="shared" si="10"/>
        <v>0.17584307495999998</v>
      </c>
      <c r="AA32" s="19">
        <f t="shared" si="11"/>
        <v>18.588516423142856</v>
      </c>
      <c r="AB32" s="20">
        <f t="shared" si="12"/>
        <v>0.13661456163913896</v>
      </c>
      <c r="AC32" s="20">
        <f t="shared" si="13"/>
        <v>4.2743346576125244E-4</v>
      </c>
      <c r="AD32" s="20">
        <f t="shared" si="14"/>
        <v>1.1009118587553817</v>
      </c>
      <c r="AE32" s="20">
        <f t="shared" si="15"/>
        <v>3.2220188683365951E-2</v>
      </c>
      <c r="AF32" s="20">
        <f t="shared" si="16"/>
        <v>3.1253558569863012E-2</v>
      </c>
      <c r="AG32" s="20">
        <f t="shared" si="17"/>
        <v>4.8176184920547941E-4</v>
      </c>
      <c r="AH32" s="20">
        <f t="shared" si="18"/>
        <v>5.092744225518591E-2</v>
      </c>
      <c r="AI32" s="16">
        <f t="shared" si="19"/>
        <v>49.864314998285721</v>
      </c>
      <c r="AJ32" s="17">
        <f t="shared" si="20"/>
        <v>0.15601321500285714</v>
      </c>
      <c r="AK32" s="17">
        <f t="shared" si="21"/>
        <v>337.90691138794091</v>
      </c>
      <c r="AL32" s="17">
        <f t="shared" si="22"/>
        <v>9.2431012731883087</v>
      </c>
      <c r="AM32" s="17">
        <f t="shared" si="23"/>
        <v>8.9658012200873234</v>
      </c>
      <c r="AN32" s="17">
        <f t="shared" si="24"/>
        <v>0.17584307495999998</v>
      </c>
      <c r="AO32" s="19">
        <f t="shared" si="25"/>
        <v>14.61561486219656</v>
      </c>
      <c r="AP32" s="37">
        <f t="shared" si="26"/>
        <v>0.13661456163913896</v>
      </c>
      <c r="AQ32" s="37">
        <f t="shared" si="27"/>
        <v>4.2743346576125244E-4</v>
      </c>
      <c r="AR32" s="37">
        <f t="shared" si="28"/>
        <v>0.92577235996696139</v>
      </c>
      <c r="AS32" s="37">
        <f t="shared" si="29"/>
        <v>2.5323565132022764E-2</v>
      </c>
      <c r="AT32" s="37">
        <f t="shared" si="30"/>
        <v>2.4563838959143353E-2</v>
      </c>
      <c r="AU32" s="37">
        <f t="shared" si="31"/>
        <v>4.8176184920547941E-4</v>
      </c>
      <c r="AV32" s="37">
        <f t="shared" si="32"/>
        <v>4.0042780444374135E-2</v>
      </c>
      <c r="AW32" s="67">
        <f t="shared" si="33"/>
        <v>0</v>
      </c>
      <c r="AX32" s="37">
        <f t="shared" si="34"/>
        <v>0</v>
      </c>
      <c r="AY32" s="37">
        <f t="shared" si="35"/>
        <v>63.925917057773404</v>
      </c>
      <c r="AZ32" s="37">
        <f t="shared" si="36"/>
        <v>2.5172675962402629</v>
      </c>
      <c r="BA32" s="37">
        <f t="shared" si="37"/>
        <v>2.4417476579126767</v>
      </c>
      <c r="BB32" s="37">
        <f t="shared" si="38"/>
        <v>0</v>
      </c>
      <c r="BC32" s="76">
        <f t="shared" si="39"/>
        <v>3.9729015609462959</v>
      </c>
      <c r="BD32" s="37">
        <f t="shared" si="40"/>
        <v>0</v>
      </c>
      <c r="BE32" s="37">
        <f t="shared" si="41"/>
        <v>0</v>
      </c>
      <c r="BF32" s="37">
        <f t="shared" si="42"/>
        <v>0.17513949878842028</v>
      </c>
      <c r="BG32" s="37">
        <f t="shared" si="43"/>
        <v>6.8966235513431874E-3</v>
      </c>
      <c r="BH32" s="37">
        <f t="shared" si="44"/>
        <v>6.6897196107196591E-3</v>
      </c>
      <c r="BI32" s="37">
        <f t="shared" si="45"/>
        <v>0</v>
      </c>
      <c r="BJ32" s="37">
        <f t="shared" si="46"/>
        <v>1.0884661810811776E-2</v>
      </c>
      <c r="BK32" s="59" t="s">
        <v>4</v>
      </c>
      <c r="BL32" s="63"/>
    </row>
    <row r="33" spans="1:64" ht="30" x14ac:dyDescent="0.25">
      <c r="A33" s="17">
        <v>34019</v>
      </c>
      <c r="B33" s="17" t="s">
        <v>16</v>
      </c>
      <c r="C33" s="17" t="s">
        <v>3</v>
      </c>
      <c r="D33" s="17">
        <v>2285002006</v>
      </c>
      <c r="E33" s="55" t="s">
        <v>33</v>
      </c>
      <c r="F33" s="55" t="s">
        <v>34</v>
      </c>
      <c r="G33" s="55" t="s">
        <v>35</v>
      </c>
      <c r="H33" s="55" t="s">
        <v>40</v>
      </c>
      <c r="I33" s="56" t="s">
        <v>37</v>
      </c>
      <c r="J33" s="16">
        <v>25.055630000000001</v>
      </c>
      <c r="K33" s="17">
        <v>7.8393000000000004E-2</v>
      </c>
      <c r="L33" s="17">
        <v>126.8302</v>
      </c>
      <c r="M33" s="17">
        <v>3.7120709999999999</v>
      </c>
      <c r="N33" s="17">
        <v>3.6006580000000001</v>
      </c>
      <c r="O33" s="17">
        <v>8.8357000000000005E-2</v>
      </c>
      <c r="P33" s="18">
        <v>5.8479330000000003</v>
      </c>
      <c r="Q33" s="143">
        <v>0.97649439578132269</v>
      </c>
      <c r="R33" s="37">
        <v>0.1590858499666099</v>
      </c>
      <c r="S33" s="17">
        <v>0.21404665314401616</v>
      </c>
      <c r="T33" s="19">
        <v>0.21372881355932205</v>
      </c>
      <c r="U33" s="16">
        <f t="shared" si="5"/>
        <v>24.466682277770381</v>
      </c>
      <c r="V33" s="17">
        <f t="shared" si="6"/>
        <v>7.6550325168485228E-2</v>
      </c>
      <c r="W33" s="17">
        <f t="shared" si="7"/>
        <v>123.84897951582431</v>
      </c>
      <c r="X33" s="17">
        <f t="shared" si="8"/>
        <v>3.6248165282423703</v>
      </c>
      <c r="Y33" s="17">
        <f t="shared" si="9"/>
        <v>3.5160223581251859</v>
      </c>
      <c r="Z33" s="17">
        <f t="shared" si="10"/>
        <v>8.6280115328050327E-2</v>
      </c>
      <c r="AA33" s="19">
        <f t="shared" si="11"/>
        <v>5.7104738014046577</v>
      </c>
      <c r="AB33" s="20">
        <f t="shared" si="12"/>
        <v>6.7032006240466804E-2</v>
      </c>
      <c r="AC33" s="20">
        <f t="shared" si="13"/>
        <v>2.0972691826982254E-4</v>
      </c>
      <c r="AD33" s="20">
        <f t="shared" si="14"/>
        <v>0.33931227264609398</v>
      </c>
      <c r="AE33" s="20">
        <f t="shared" si="15"/>
        <v>9.9310041869653982E-3</v>
      </c>
      <c r="AF33" s="20">
        <f t="shared" si="16"/>
        <v>9.6329379674662628E-3</v>
      </c>
      <c r="AG33" s="20">
        <f t="shared" si="17"/>
        <v>2.3638387761109678E-4</v>
      </c>
      <c r="AH33" s="20">
        <f t="shared" si="18"/>
        <v>1.5645133702478515E-2</v>
      </c>
      <c r="AI33" s="16">
        <f t="shared" si="19"/>
        <v>24.466682277770381</v>
      </c>
      <c r="AJ33" s="17">
        <f t="shared" si="20"/>
        <v>7.6550325168485228E-2</v>
      </c>
      <c r="AK33" s="17">
        <f t="shared" si="21"/>
        <v>104.14635934205214</v>
      </c>
      <c r="AL33" s="17">
        <f t="shared" si="22"/>
        <v>2.8489366821109789</v>
      </c>
      <c r="AM33" s="17">
        <f t="shared" si="23"/>
        <v>2.7634295399889583</v>
      </c>
      <c r="AN33" s="17">
        <f t="shared" si="24"/>
        <v>8.6280115328050327E-2</v>
      </c>
      <c r="AO33" s="19">
        <f t="shared" si="25"/>
        <v>4.4899810109688483</v>
      </c>
      <c r="AP33" s="37">
        <f t="shared" si="26"/>
        <v>6.7032006240466804E-2</v>
      </c>
      <c r="AQ33" s="37">
        <f t="shared" si="27"/>
        <v>2.0972691826982254E-4</v>
      </c>
      <c r="AR33" s="37">
        <f t="shared" si="28"/>
        <v>0.28533249134808802</v>
      </c>
      <c r="AS33" s="37">
        <f t="shared" si="29"/>
        <v>7.8053059783862438E-3</v>
      </c>
      <c r="AT33" s="37">
        <f t="shared" si="30"/>
        <v>7.5710398355861869E-3</v>
      </c>
      <c r="AU33" s="37">
        <f t="shared" si="31"/>
        <v>2.3638387761109678E-4</v>
      </c>
      <c r="AV33" s="37">
        <f t="shared" si="32"/>
        <v>1.2301317838270816E-2</v>
      </c>
      <c r="AW33" s="67">
        <f t="shared" si="33"/>
        <v>0</v>
      </c>
      <c r="AX33" s="37">
        <f t="shared" si="34"/>
        <v>0</v>
      </c>
      <c r="AY33" s="37">
        <f t="shared" si="35"/>
        <v>19.702620173772175</v>
      </c>
      <c r="AZ33" s="37">
        <f t="shared" si="36"/>
        <v>0.77587984613139138</v>
      </c>
      <c r="BA33" s="37">
        <f t="shared" si="37"/>
        <v>0.75259281813622758</v>
      </c>
      <c r="BB33" s="37">
        <f t="shared" si="38"/>
        <v>0</v>
      </c>
      <c r="BC33" s="76">
        <f t="shared" si="39"/>
        <v>1.2204927904358094</v>
      </c>
      <c r="BD33" s="37">
        <f t="shared" si="40"/>
        <v>0</v>
      </c>
      <c r="BE33" s="37">
        <f t="shared" si="41"/>
        <v>0</v>
      </c>
      <c r="BF33" s="37">
        <f t="shared" si="42"/>
        <v>5.3979781298005958E-2</v>
      </c>
      <c r="BG33" s="37">
        <f t="shared" si="43"/>
        <v>2.1256982085791545E-3</v>
      </c>
      <c r="BH33" s="37">
        <f t="shared" si="44"/>
        <v>2.0618981318800758E-3</v>
      </c>
      <c r="BI33" s="37">
        <f t="shared" si="45"/>
        <v>0</v>
      </c>
      <c r="BJ33" s="37">
        <f t="shared" si="46"/>
        <v>3.3438158642076984E-3</v>
      </c>
      <c r="BK33" s="17" t="s">
        <v>4</v>
      </c>
      <c r="BL33" s="19"/>
    </row>
    <row r="34" spans="1:64" ht="30" x14ac:dyDescent="0.25">
      <c r="A34" s="17">
        <v>34019</v>
      </c>
      <c r="B34" s="17" t="s">
        <v>16</v>
      </c>
      <c r="C34" s="17" t="s">
        <v>3</v>
      </c>
      <c r="D34" s="17">
        <v>2285002007</v>
      </c>
      <c r="E34" s="55" t="s">
        <v>33</v>
      </c>
      <c r="F34" s="55" t="s">
        <v>34</v>
      </c>
      <c r="G34" s="55" t="s">
        <v>35</v>
      </c>
      <c r="H34" s="55" t="s">
        <v>38</v>
      </c>
      <c r="I34" s="56" t="s">
        <v>37</v>
      </c>
      <c r="J34" s="16">
        <v>0.16743</v>
      </c>
      <c r="K34" s="17">
        <v>5.2384739999999995E-4</v>
      </c>
      <c r="L34" s="17">
        <v>1.3492390000000001</v>
      </c>
      <c r="M34" s="17">
        <v>3.9487910000000001E-2</v>
      </c>
      <c r="N34" s="17">
        <v>3.830327E-2</v>
      </c>
      <c r="O34" s="17">
        <v>5.904304E-4</v>
      </c>
      <c r="P34" s="18">
        <v>6.2414879999999999E-2</v>
      </c>
      <c r="Q34" s="143">
        <v>0.97649439578132269</v>
      </c>
      <c r="R34" s="37">
        <v>0.1590858499666099</v>
      </c>
      <c r="S34" s="17">
        <v>0.21404665314401616</v>
      </c>
      <c r="T34" s="19">
        <v>0.21372881355932205</v>
      </c>
      <c r="U34" s="16">
        <f t="shared" si="5"/>
        <v>0.16349445668566687</v>
      </c>
      <c r="V34" s="17">
        <f t="shared" si="6"/>
        <v>5.1153405034461683E-4</v>
      </c>
      <c r="W34" s="17">
        <f t="shared" si="7"/>
        <v>1.317524322069596</v>
      </c>
      <c r="X34" s="17">
        <f t="shared" si="8"/>
        <v>3.8559722816117248E-2</v>
      </c>
      <c r="Y34" s="17">
        <f t="shared" si="9"/>
        <v>3.7402928495098867E-2</v>
      </c>
      <c r="Z34" s="17">
        <f t="shared" si="10"/>
        <v>5.7655197669892466E-4</v>
      </c>
      <c r="AA34" s="19">
        <f t="shared" si="11"/>
        <v>6.0947780533363763E-2</v>
      </c>
      <c r="AB34" s="20">
        <f t="shared" si="12"/>
        <v>4.479300183168955E-4</v>
      </c>
      <c r="AC34" s="20">
        <f t="shared" si="13"/>
        <v>1.4014631516290872E-6</v>
      </c>
      <c r="AD34" s="20">
        <f t="shared" si="14"/>
        <v>3.6096556769030026E-3</v>
      </c>
      <c r="AE34" s="20">
        <f t="shared" si="15"/>
        <v>1.0564307620854041E-4</v>
      </c>
      <c r="AF34" s="20">
        <f t="shared" si="16"/>
        <v>1.02473776698901E-4</v>
      </c>
      <c r="AG34" s="20">
        <f t="shared" si="17"/>
        <v>1.5795944567093826E-6</v>
      </c>
      <c r="AH34" s="20">
        <f t="shared" si="18"/>
        <v>1.6698022063935277E-4</v>
      </c>
      <c r="AI34" s="16">
        <f t="shared" si="19"/>
        <v>0.16349445668566687</v>
      </c>
      <c r="AJ34" s="17">
        <f t="shared" si="20"/>
        <v>5.1153405034461683E-4</v>
      </c>
      <c r="AK34" s="17">
        <f t="shared" si="21"/>
        <v>1.1079248454414727</v>
      </c>
      <c r="AL34" s="17">
        <f t="shared" si="22"/>
        <v>3.0306143201166393E-2</v>
      </c>
      <c r="AM34" s="17">
        <f t="shared" si="23"/>
        <v>2.9396956832938002E-2</v>
      </c>
      <c r="AN34" s="17">
        <f t="shared" si="24"/>
        <v>5.7655197669892466E-4</v>
      </c>
      <c r="AO34" s="19">
        <f t="shared" si="25"/>
        <v>4.7921483710893983E-2</v>
      </c>
      <c r="AP34" s="37">
        <f t="shared" si="26"/>
        <v>4.479300183168955E-4</v>
      </c>
      <c r="AQ34" s="37">
        <f t="shared" si="27"/>
        <v>1.4014631516290872E-6</v>
      </c>
      <c r="AR34" s="37">
        <f t="shared" si="28"/>
        <v>3.0354105354560897E-3</v>
      </c>
      <c r="AS34" s="37">
        <f t="shared" si="29"/>
        <v>8.3030529318264088E-5</v>
      </c>
      <c r="AT34" s="37">
        <f t="shared" si="30"/>
        <v>8.0539607761473983E-5</v>
      </c>
      <c r="AU34" s="37">
        <f t="shared" si="31"/>
        <v>1.5795944567093826E-6</v>
      </c>
      <c r="AV34" s="37">
        <f t="shared" si="32"/>
        <v>1.312917361942301E-4</v>
      </c>
      <c r="AW34" s="67">
        <f t="shared" si="33"/>
        <v>0</v>
      </c>
      <c r="AX34" s="37">
        <f t="shared" si="34"/>
        <v>0</v>
      </c>
      <c r="AY34" s="37">
        <f t="shared" si="35"/>
        <v>0.20959947662812328</v>
      </c>
      <c r="AZ34" s="37">
        <f t="shared" si="36"/>
        <v>8.2535796149508546E-3</v>
      </c>
      <c r="BA34" s="37">
        <f t="shared" si="37"/>
        <v>8.0059716621608649E-3</v>
      </c>
      <c r="BB34" s="37">
        <f t="shared" si="38"/>
        <v>0</v>
      </c>
      <c r="BC34" s="76">
        <f t="shared" si="39"/>
        <v>1.3026296822469779E-2</v>
      </c>
      <c r="BD34" s="37">
        <f t="shared" si="40"/>
        <v>0</v>
      </c>
      <c r="BE34" s="37">
        <f t="shared" si="41"/>
        <v>0</v>
      </c>
      <c r="BF34" s="37">
        <f t="shared" si="42"/>
        <v>5.7424514144691291E-4</v>
      </c>
      <c r="BG34" s="37">
        <f t="shared" si="43"/>
        <v>2.2612546890276317E-5</v>
      </c>
      <c r="BH34" s="37">
        <f t="shared" si="44"/>
        <v>2.1934168937427019E-5</v>
      </c>
      <c r="BI34" s="37">
        <f t="shared" si="45"/>
        <v>0</v>
      </c>
      <c r="BJ34" s="37">
        <f t="shared" si="46"/>
        <v>3.5688484445122663E-5</v>
      </c>
      <c r="BK34" s="17" t="s">
        <v>4</v>
      </c>
      <c r="BL34" s="19"/>
    </row>
    <row r="35" spans="1:64" ht="30" x14ac:dyDescent="0.25">
      <c r="A35" s="59">
        <v>34019</v>
      </c>
      <c r="B35" s="59" t="s">
        <v>16</v>
      </c>
      <c r="C35" s="59" t="s">
        <v>3</v>
      </c>
      <c r="D35" s="59">
        <v>2285002009</v>
      </c>
      <c r="E35" s="60" t="s">
        <v>33</v>
      </c>
      <c r="F35" s="60" t="s">
        <v>34</v>
      </c>
      <c r="G35" s="60" t="s">
        <v>35</v>
      </c>
      <c r="H35" s="60" t="s">
        <v>39</v>
      </c>
      <c r="I35" s="61" t="s">
        <v>37</v>
      </c>
      <c r="J35" s="46">
        <v>27.770779999999998</v>
      </c>
      <c r="K35" s="59">
        <v>8.688796E-2</v>
      </c>
      <c r="L35" s="59">
        <v>223.79150000000001</v>
      </c>
      <c r="M35" s="59">
        <v>6.5496639999999999</v>
      </c>
      <c r="N35" s="59">
        <v>6.3531740000000001</v>
      </c>
      <c r="O35" s="59">
        <v>9.7931760000000007E-2</v>
      </c>
      <c r="P35" s="68">
        <v>10.352449999999999</v>
      </c>
      <c r="Q35" s="143">
        <f>(1.0879-1)*6/7+1</f>
        <v>1.0753428571428572</v>
      </c>
      <c r="R35" s="37">
        <v>0.1590858499666099</v>
      </c>
      <c r="S35" s="17">
        <v>0.21404665314401616</v>
      </c>
      <c r="T35" s="19">
        <v>0.21372881355932205</v>
      </c>
      <c r="U35" s="16">
        <f t="shared" si="5"/>
        <v>29.863109910285711</v>
      </c>
      <c r="V35" s="17">
        <f t="shared" si="6"/>
        <v>9.3434347157714287E-2</v>
      </c>
      <c r="W35" s="17">
        <f t="shared" si="7"/>
        <v>240.65259101428572</v>
      </c>
      <c r="X35" s="17">
        <f t="shared" si="8"/>
        <v>7.043134399085714</v>
      </c>
      <c r="Y35" s="17">
        <f t="shared" si="9"/>
        <v>6.8318402810857144</v>
      </c>
      <c r="Z35" s="17">
        <f t="shared" si="10"/>
        <v>0.10531021860342858</v>
      </c>
      <c r="AA35" s="19">
        <f t="shared" si="11"/>
        <v>11.132433161428571</v>
      </c>
      <c r="AB35" s="20">
        <f t="shared" si="12"/>
        <v>8.1816739480234824E-2</v>
      </c>
      <c r="AC35" s="20">
        <f t="shared" si="13"/>
        <v>2.5598451276086107E-4</v>
      </c>
      <c r="AD35" s="20">
        <f t="shared" si="14"/>
        <v>0.65932216716242664</v>
      </c>
      <c r="AE35" s="20">
        <f t="shared" si="15"/>
        <v>1.9296258627632092E-2</v>
      </c>
      <c r="AF35" s="20">
        <f t="shared" si="16"/>
        <v>1.8717370633111546E-2</v>
      </c>
      <c r="AG35" s="20">
        <f t="shared" si="17"/>
        <v>2.8852114685870843E-4</v>
      </c>
      <c r="AH35" s="20">
        <f t="shared" si="18"/>
        <v>3.049981688062622E-2</v>
      </c>
      <c r="AI35" s="16">
        <f t="shared" si="19"/>
        <v>29.863109910285711</v>
      </c>
      <c r="AJ35" s="17">
        <f t="shared" si="20"/>
        <v>9.3434347157714287E-2</v>
      </c>
      <c r="AK35" s="17">
        <f t="shared" si="21"/>
        <v>202.36816902611113</v>
      </c>
      <c r="AL35" s="17">
        <f t="shared" si="22"/>
        <v>5.5355750533179258</v>
      </c>
      <c r="AM35" s="17">
        <f t="shared" si="23"/>
        <v>5.3695077341048423</v>
      </c>
      <c r="AN35" s="17">
        <f t="shared" si="24"/>
        <v>0.10531021860342858</v>
      </c>
      <c r="AO35" s="19">
        <f t="shared" si="25"/>
        <v>8.7531114298079888</v>
      </c>
      <c r="AP35" s="37">
        <f t="shared" si="26"/>
        <v>8.1816739480234824E-2</v>
      </c>
      <c r="AQ35" s="37">
        <f t="shared" si="27"/>
        <v>2.5598451276086107E-4</v>
      </c>
      <c r="AR35" s="37">
        <f t="shared" si="28"/>
        <v>0.55443333979756471</v>
      </c>
      <c r="AS35" s="37">
        <f t="shared" si="29"/>
        <v>1.5165959050186098E-2</v>
      </c>
      <c r="AT35" s="37">
        <f t="shared" si="30"/>
        <v>1.4710980093437924E-2</v>
      </c>
      <c r="AU35" s="37">
        <f t="shared" si="31"/>
        <v>2.8852114685870843E-4</v>
      </c>
      <c r="AV35" s="37">
        <f t="shared" si="32"/>
        <v>2.3981127204953392E-2</v>
      </c>
      <c r="AW35" s="67">
        <f t="shared" si="33"/>
        <v>0</v>
      </c>
      <c r="AX35" s="37">
        <f t="shared" si="34"/>
        <v>0</v>
      </c>
      <c r="AY35" s="37">
        <f t="shared" si="35"/>
        <v>38.284421988174586</v>
      </c>
      <c r="AZ35" s="37">
        <f t="shared" si="36"/>
        <v>1.5075593457677883</v>
      </c>
      <c r="BA35" s="37">
        <f t="shared" si="37"/>
        <v>1.4623325469808721</v>
      </c>
      <c r="BB35" s="37">
        <f t="shared" si="38"/>
        <v>0</v>
      </c>
      <c r="BC35" s="76">
        <f t="shared" si="39"/>
        <v>2.3793217316205819</v>
      </c>
      <c r="BD35" s="37">
        <f t="shared" si="40"/>
        <v>0</v>
      </c>
      <c r="BE35" s="37">
        <f t="shared" si="41"/>
        <v>0</v>
      </c>
      <c r="BF35" s="37">
        <f t="shared" si="42"/>
        <v>0.10488882736486194</v>
      </c>
      <c r="BG35" s="37">
        <f t="shared" si="43"/>
        <v>4.1302995774459943E-3</v>
      </c>
      <c r="BH35" s="37">
        <f t="shared" si="44"/>
        <v>4.0063905396736221E-3</v>
      </c>
      <c r="BI35" s="37">
        <f t="shared" si="45"/>
        <v>0</v>
      </c>
      <c r="BJ35" s="37">
        <f t="shared" si="46"/>
        <v>6.5186896756728278E-3</v>
      </c>
      <c r="BK35" s="59" t="s">
        <v>4</v>
      </c>
      <c r="BL35" s="63"/>
    </row>
    <row r="36" spans="1:64" ht="30" x14ac:dyDescent="0.25">
      <c r="A36" s="17">
        <v>34021</v>
      </c>
      <c r="B36" s="17" t="s">
        <v>17</v>
      </c>
      <c r="C36" s="17" t="s">
        <v>3</v>
      </c>
      <c r="D36" s="17">
        <v>2285002006</v>
      </c>
      <c r="E36" s="55" t="s">
        <v>33</v>
      </c>
      <c r="F36" s="55" t="s">
        <v>34</v>
      </c>
      <c r="G36" s="55" t="s">
        <v>35</v>
      </c>
      <c r="H36" s="55" t="s">
        <v>40</v>
      </c>
      <c r="I36" s="56" t="s">
        <v>37</v>
      </c>
      <c r="J36" s="16">
        <v>10.58836</v>
      </c>
      <c r="K36" s="17">
        <v>3.3127999999999998E-2</v>
      </c>
      <c r="L36" s="17">
        <v>53.597709999999999</v>
      </c>
      <c r="M36" s="17">
        <v>1.5686990000000001</v>
      </c>
      <c r="N36" s="17">
        <v>1.521617</v>
      </c>
      <c r="O36" s="17">
        <v>3.7338999999999997E-2</v>
      </c>
      <c r="P36" s="18">
        <v>2.4713020000000001</v>
      </c>
      <c r="Q36" s="143">
        <v>0.97649439578132269</v>
      </c>
      <c r="R36" s="37">
        <v>0.1590858499666099</v>
      </c>
      <c r="S36" s="17">
        <v>0.21404665314401616</v>
      </c>
      <c r="T36" s="19">
        <v>0.21372881355932205</v>
      </c>
      <c r="U36" s="16">
        <f t="shared" si="5"/>
        <v>10.339474200515125</v>
      </c>
      <c r="V36" s="17">
        <f t="shared" si="6"/>
        <v>3.2349306343443657E-2</v>
      </c>
      <c r="W36" s="17">
        <f t="shared" si="7"/>
        <v>52.337863441712557</v>
      </c>
      <c r="X36" s="17">
        <f t="shared" si="8"/>
        <v>1.5318257821677652</v>
      </c>
      <c r="Y36" s="17">
        <f t="shared" si="9"/>
        <v>1.4858504730255888</v>
      </c>
      <c r="Z36" s="17">
        <f t="shared" si="10"/>
        <v>3.6461324244078802E-2</v>
      </c>
      <c r="AA36" s="19">
        <f t="shared" si="11"/>
        <v>2.4132125532831745</v>
      </c>
      <c r="AB36" s="20">
        <f t="shared" si="12"/>
        <v>2.832732657675377E-2</v>
      </c>
      <c r="AC36" s="20">
        <f t="shared" si="13"/>
        <v>8.8628236557379878E-5</v>
      </c>
      <c r="AD36" s="20">
        <f t="shared" si="14"/>
        <v>0.14339140668962344</v>
      </c>
      <c r="AE36" s="20">
        <f t="shared" si="15"/>
        <v>4.1967829648431928E-3</v>
      </c>
      <c r="AF36" s="20">
        <f t="shared" si="16"/>
        <v>4.0708232137687365E-3</v>
      </c>
      <c r="AG36" s="20">
        <f t="shared" si="17"/>
        <v>9.9894039024873437E-5</v>
      </c>
      <c r="AH36" s="20">
        <f t="shared" si="18"/>
        <v>6.6115412418717113E-3</v>
      </c>
      <c r="AI36" s="16">
        <f t="shared" si="19"/>
        <v>10.339474200515125</v>
      </c>
      <c r="AJ36" s="17">
        <f t="shared" si="20"/>
        <v>3.2349306343443657E-2</v>
      </c>
      <c r="AK36" s="17">
        <f t="shared" si="21"/>
        <v>44.011649950651353</v>
      </c>
      <c r="AL36" s="17">
        <f t="shared" si="22"/>
        <v>1.2039436002950403</v>
      </c>
      <c r="AM36" s="17">
        <f t="shared" si="23"/>
        <v>1.1678091522020082</v>
      </c>
      <c r="AN36" s="17">
        <f t="shared" si="24"/>
        <v>3.6461324244078802E-2</v>
      </c>
      <c r="AO36" s="19">
        <f t="shared" si="25"/>
        <v>1.8974394974034994</v>
      </c>
      <c r="AP36" s="37">
        <f t="shared" si="26"/>
        <v>2.832732657675377E-2</v>
      </c>
      <c r="AQ36" s="37">
        <f t="shared" si="27"/>
        <v>8.8628236557379878E-5</v>
      </c>
      <c r="AR36" s="37">
        <f t="shared" si="28"/>
        <v>0.12057986287849685</v>
      </c>
      <c r="AS36" s="37">
        <f t="shared" si="29"/>
        <v>3.298475617246686E-3</v>
      </c>
      <c r="AT36" s="37">
        <f t="shared" si="30"/>
        <v>3.1994771293205704E-3</v>
      </c>
      <c r="AU36" s="37">
        <f t="shared" si="31"/>
        <v>9.9894039024873437E-5</v>
      </c>
      <c r="AV36" s="37">
        <f t="shared" si="32"/>
        <v>5.1984643764479439E-3</v>
      </c>
      <c r="AW36" s="67">
        <f t="shared" si="33"/>
        <v>0</v>
      </c>
      <c r="AX36" s="37">
        <f t="shared" si="34"/>
        <v>0</v>
      </c>
      <c r="AY36" s="37">
        <f t="shared" si="35"/>
        <v>8.3262134910612033</v>
      </c>
      <c r="AZ36" s="37">
        <f t="shared" si="36"/>
        <v>0.32788218187272489</v>
      </c>
      <c r="BA36" s="37">
        <f t="shared" si="37"/>
        <v>0.31804132082358061</v>
      </c>
      <c r="BB36" s="37">
        <f t="shared" si="38"/>
        <v>0</v>
      </c>
      <c r="BC36" s="76">
        <f t="shared" si="39"/>
        <v>0.51577305587967515</v>
      </c>
      <c r="BD36" s="37">
        <f t="shared" si="40"/>
        <v>0</v>
      </c>
      <c r="BE36" s="37">
        <f t="shared" si="41"/>
        <v>0</v>
      </c>
      <c r="BF36" s="37">
        <f t="shared" si="42"/>
        <v>2.2811543811126586E-2</v>
      </c>
      <c r="BG36" s="37">
        <f t="shared" si="43"/>
        <v>8.983073475965068E-4</v>
      </c>
      <c r="BH36" s="37">
        <f t="shared" si="44"/>
        <v>8.7134608444816618E-4</v>
      </c>
      <c r="BI36" s="37">
        <f t="shared" si="45"/>
        <v>0</v>
      </c>
      <c r="BJ36" s="37">
        <f t="shared" si="46"/>
        <v>1.4130768654237675E-3</v>
      </c>
      <c r="BK36" s="17" t="s">
        <v>4</v>
      </c>
      <c r="BL36" s="19"/>
    </row>
    <row r="37" spans="1:64" ht="30" x14ac:dyDescent="0.25">
      <c r="A37" s="17">
        <v>34021</v>
      </c>
      <c r="B37" s="17" t="s">
        <v>17</v>
      </c>
      <c r="C37" s="17" t="s">
        <v>3</v>
      </c>
      <c r="D37" s="17">
        <v>2285002007</v>
      </c>
      <c r="E37" s="55" t="s">
        <v>33</v>
      </c>
      <c r="F37" s="55" t="s">
        <v>34</v>
      </c>
      <c r="G37" s="55" t="s">
        <v>35</v>
      </c>
      <c r="H37" s="55" t="s">
        <v>38</v>
      </c>
      <c r="I37" s="56" t="s">
        <v>37</v>
      </c>
      <c r="J37" s="16">
        <v>4.8252829999999997E-2</v>
      </c>
      <c r="K37" s="17">
        <v>1.5097130000000001E-4</v>
      </c>
      <c r="L37" s="17">
        <v>0.35924970000000001</v>
      </c>
      <c r="M37" s="17">
        <v>1.0556289999999999E-2</v>
      </c>
      <c r="N37" s="17">
        <v>1.02396E-2</v>
      </c>
      <c r="O37" s="17">
        <v>1.701603E-4</v>
      </c>
      <c r="P37" s="18">
        <v>1.667774E-2</v>
      </c>
      <c r="Q37" s="143">
        <v>0.97649439578132269</v>
      </c>
      <c r="R37" s="37">
        <v>0.1590858499666099</v>
      </c>
      <c r="S37" s="17">
        <v>0.21404665314401616</v>
      </c>
      <c r="T37" s="19">
        <v>0.21372881355932205</v>
      </c>
      <c r="U37" s="16">
        <f t="shared" si="5"/>
        <v>4.7118618075588876E-2</v>
      </c>
      <c r="V37" s="17">
        <f t="shared" si="6"/>
        <v>1.474226283738208E-4</v>
      </c>
      <c r="W37" s="17">
        <f t="shared" si="7"/>
        <v>0.35080531873612142</v>
      </c>
      <c r="X37" s="17">
        <f t="shared" si="8"/>
        <v>1.0308158025242419E-2</v>
      </c>
      <c r="Y37" s="17">
        <f t="shared" si="9"/>
        <v>9.9989120150424313E-3</v>
      </c>
      <c r="Z37" s="17">
        <f t="shared" si="10"/>
        <v>1.661605793344686E-4</v>
      </c>
      <c r="AA37" s="19">
        <f t="shared" si="11"/>
        <v>1.6285719644297997E-2</v>
      </c>
      <c r="AB37" s="20">
        <f t="shared" si="12"/>
        <v>1.2909210431668184E-4</v>
      </c>
      <c r="AC37" s="20">
        <f t="shared" si="13"/>
        <v>4.038976119830707E-7</v>
      </c>
      <c r="AD37" s="20">
        <f t="shared" si="14"/>
        <v>9.611104622907436E-4</v>
      </c>
      <c r="AE37" s="20">
        <f t="shared" si="15"/>
        <v>2.82415288362806E-5</v>
      </c>
      <c r="AF37" s="20">
        <f t="shared" si="16"/>
        <v>2.7394279493266935E-5</v>
      </c>
      <c r="AG37" s="20">
        <f t="shared" si="17"/>
        <v>4.5523446393005099E-7</v>
      </c>
      <c r="AH37" s="20">
        <f t="shared" si="18"/>
        <v>4.4618409984378077E-5</v>
      </c>
      <c r="AI37" s="16">
        <f t="shared" si="19"/>
        <v>4.7118618075588876E-2</v>
      </c>
      <c r="AJ37" s="17">
        <f t="shared" si="20"/>
        <v>1.474226283738208E-4</v>
      </c>
      <c r="AK37" s="17">
        <f t="shared" si="21"/>
        <v>0.29499715643217805</v>
      </c>
      <c r="AL37" s="17">
        <f t="shared" si="22"/>
        <v>8.1017312998596484E-3</v>
      </c>
      <c r="AM37" s="17">
        <f t="shared" si="23"/>
        <v>7.8586783631411083E-3</v>
      </c>
      <c r="AN37" s="17">
        <f t="shared" si="24"/>
        <v>1.661605793344686E-4</v>
      </c>
      <c r="AO37" s="19">
        <f t="shared" si="25"/>
        <v>1.2804992106762442E-2</v>
      </c>
      <c r="AP37" s="37">
        <f t="shared" si="26"/>
        <v>1.2909210431668184E-4</v>
      </c>
      <c r="AQ37" s="37">
        <f t="shared" si="27"/>
        <v>4.038976119830707E-7</v>
      </c>
      <c r="AR37" s="37">
        <f t="shared" si="28"/>
        <v>8.0821138748541938E-4</v>
      </c>
      <c r="AS37" s="37">
        <f t="shared" si="29"/>
        <v>2.2196524109204518E-5</v>
      </c>
      <c r="AT37" s="37">
        <f t="shared" si="30"/>
        <v>2.1530625652441394E-5</v>
      </c>
      <c r="AU37" s="37">
        <f t="shared" si="31"/>
        <v>4.5523446393005099E-7</v>
      </c>
      <c r="AV37" s="37">
        <f t="shared" si="32"/>
        <v>3.508217015551354E-5</v>
      </c>
      <c r="AW37" s="67">
        <f t="shared" si="33"/>
        <v>0</v>
      </c>
      <c r="AX37" s="37">
        <f t="shared" si="34"/>
        <v>0</v>
      </c>
      <c r="AY37" s="37">
        <f t="shared" si="35"/>
        <v>5.5808162303943365E-2</v>
      </c>
      <c r="AZ37" s="37">
        <f t="shared" si="36"/>
        <v>2.2064267253827704E-3</v>
      </c>
      <c r="BA37" s="37">
        <f t="shared" si="37"/>
        <v>2.1402336519013229E-3</v>
      </c>
      <c r="BB37" s="37">
        <f t="shared" si="38"/>
        <v>0</v>
      </c>
      <c r="BC37" s="76">
        <f t="shared" si="39"/>
        <v>3.4807275375355554E-3</v>
      </c>
      <c r="BD37" s="37">
        <f t="shared" si="40"/>
        <v>0</v>
      </c>
      <c r="BE37" s="37">
        <f t="shared" si="41"/>
        <v>0</v>
      </c>
      <c r="BF37" s="37">
        <f t="shared" si="42"/>
        <v>1.5289907480532422E-4</v>
      </c>
      <c r="BG37" s="37">
        <f t="shared" si="43"/>
        <v>6.0450047270760818E-6</v>
      </c>
      <c r="BH37" s="37">
        <f t="shared" si="44"/>
        <v>5.8636538408255417E-6</v>
      </c>
      <c r="BI37" s="37">
        <f t="shared" si="45"/>
        <v>0</v>
      </c>
      <c r="BJ37" s="37">
        <f t="shared" si="46"/>
        <v>9.5362398288645364E-6</v>
      </c>
      <c r="BK37" s="17" t="s">
        <v>4</v>
      </c>
      <c r="BL37" s="19"/>
    </row>
    <row r="38" spans="1:64" ht="30" x14ac:dyDescent="0.25">
      <c r="A38" s="59">
        <v>34021</v>
      </c>
      <c r="B38" s="59" t="s">
        <v>17</v>
      </c>
      <c r="C38" s="59" t="s">
        <v>3</v>
      </c>
      <c r="D38" s="59">
        <v>2285002009</v>
      </c>
      <c r="E38" s="60" t="s">
        <v>33</v>
      </c>
      <c r="F38" s="60" t="s">
        <v>34</v>
      </c>
      <c r="G38" s="60" t="s">
        <v>35</v>
      </c>
      <c r="H38" s="60" t="s">
        <v>39</v>
      </c>
      <c r="I38" s="61" t="s">
        <v>37</v>
      </c>
      <c r="J38" s="46">
        <v>7.2972460000000003</v>
      </c>
      <c r="K38" s="59">
        <v>2.2831299999999999E-2</v>
      </c>
      <c r="L38" s="59">
        <v>58.805039999999998</v>
      </c>
      <c r="M38" s="59">
        <v>1.721036</v>
      </c>
      <c r="N38" s="59">
        <v>1.669405</v>
      </c>
      <c r="O38" s="59">
        <v>2.5733240000000001E-2</v>
      </c>
      <c r="P38" s="68">
        <v>2.7202820000000001</v>
      </c>
      <c r="Q38" s="143">
        <f>(1.0879-1)*6/7+1</f>
        <v>1.0753428571428572</v>
      </c>
      <c r="R38" s="37">
        <v>0.1590858499666099</v>
      </c>
      <c r="S38" s="17">
        <v>0.21404665314401616</v>
      </c>
      <c r="T38" s="19">
        <v>0.21372881355932205</v>
      </c>
      <c r="U38" s="16">
        <f t="shared" si="5"/>
        <v>7.8470413629142861</v>
      </c>
      <c r="V38" s="17">
        <f t="shared" si="6"/>
        <v>2.4551475374285713E-2</v>
      </c>
      <c r="W38" s="17">
        <f t="shared" si="7"/>
        <v>63.235579727999998</v>
      </c>
      <c r="X38" s="17">
        <f t="shared" si="8"/>
        <v>1.8507037694857142</v>
      </c>
      <c r="Y38" s="17">
        <f t="shared" si="9"/>
        <v>1.7951827424285716</v>
      </c>
      <c r="Z38" s="17">
        <f t="shared" si="10"/>
        <v>2.7672055825142858E-2</v>
      </c>
      <c r="AA38" s="19">
        <f t="shared" si="11"/>
        <v>2.9252358181142859</v>
      </c>
      <c r="AB38" s="20">
        <f t="shared" si="12"/>
        <v>2.1498743460039139E-2</v>
      </c>
      <c r="AC38" s="20">
        <f t="shared" si="13"/>
        <v>6.7264316093933456E-5</v>
      </c>
      <c r="AD38" s="20">
        <f t="shared" si="14"/>
        <v>0.17324816363835616</v>
      </c>
      <c r="AE38" s="20">
        <f t="shared" si="15"/>
        <v>5.0704212862622312E-3</v>
      </c>
      <c r="AF38" s="20">
        <f t="shared" si="16"/>
        <v>4.9183088833659495E-3</v>
      </c>
      <c r="AG38" s="20">
        <f t="shared" si="17"/>
        <v>7.5813851575733853E-5</v>
      </c>
      <c r="AH38" s="20">
        <f t="shared" si="18"/>
        <v>8.0143447071624272E-3</v>
      </c>
      <c r="AI38" s="16">
        <f t="shared" si="19"/>
        <v>7.8470413629142861</v>
      </c>
      <c r="AJ38" s="17">
        <f t="shared" si="20"/>
        <v>2.4551475374285713E-2</v>
      </c>
      <c r="AK38" s="17">
        <f t="shared" si="21"/>
        <v>53.175693778839793</v>
      </c>
      <c r="AL38" s="17">
        <f t="shared" si="22"/>
        <v>1.4545668216662824</v>
      </c>
      <c r="AM38" s="17">
        <f t="shared" si="23"/>
        <v>1.4109298846298395</v>
      </c>
      <c r="AN38" s="17">
        <f t="shared" si="24"/>
        <v>2.7672055825142858E-2</v>
      </c>
      <c r="AO38" s="19">
        <f t="shared" si="25"/>
        <v>2.300028637327487</v>
      </c>
      <c r="AP38" s="37">
        <f t="shared" si="26"/>
        <v>2.1498743460039139E-2</v>
      </c>
      <c r="AQ38" s="37">
        <f t="shared" si="27"/>
        <v>6.7264316093933456E-5</v>
      </c>
      <c r="AR38" s="37">
        <f t="shared" si="28"/>
        <v>0.14568683227079396</v>
      </c>
      <c r="AS38" s="37">
        <f t="shared" si="29"/>
        <v>3.9851145799076233E-3</v>
      </c>
      <c r="AT38" s="37">
        <f t="shared" si="30"/>
        <v>3.8655613277529849E-3</v>
      </c>
      <c r="AU38" s="37">
        <f t="shared" si="31"/>
        <v>7.5813851575733853E-5</v>
      </c>
      <c r="AV38" s="37">
        <f t="shared" si="32"/>
        <v>6.3014483214451694E-3</v>
      </c>
      <c r="AW38" s="67">
        <f t="shared" si="33"/>
        <v>0</v>
      </c>
      <c r="AX38" s="37">
        <f t="shared" si="34"/>
        <v>0</v>
      </c>
      <c r="AY38" s="37">
        <f t="shared" si="35"/>
        <v>10.059885949160204</v>
      </c>
      <c r="AZ38" s="37">
        <f t="shared" si="36"/>
        <v>0.39613694781943187</v>
      </c>
      <c r="BA38" s="37">
        <f t="shared" si="37"/>
        <v>0.38425285779873208</v>
      </c>
      <c r="BB38" s="37">
        <f t="shared" si="38"/>
        <v>0</v>
      </c>
      <c r="BC38" s="76">
        <f t="shared" si="39"/>
        <v>0.62520718078679893</v>
      </c>
      <c r="BD38" s="37">
        <f t="shared" si="40"/>
        <v>0</v>
      </c>
      <c r="BE38" s="37">
        <f t="shared" si="41"/>
        <v>0</v>
      </c>
      <c r="BF38" s="37">
        <f t="shared" si="42"/>
        <v>2.7561331367562197E-2</v>
      </c>
      <c r="BG38" s="37">
        <f t="shared" si="43"/>
        <v>1.0853067063546079E-3</v>
      </c>
      <c r="BH38" s="37">
        <f t="shared" si="44"/>
        <v>1.0527475556129646E-3</v>
      </c>
      <c r="BI38" s="37">
        <f t="shared" si="45"/>
        <v>0</v>
      </c>
      <c r="BJ38" s="37">
        <f t="shared" si="46"/>
        <v>1.7128963857172578E-3</v>
      </c>
      <c r="BK38" s="59" t="s">
        <v>4</v>
      </c>
      <c r="BL38" s="63"/>
    </row>
    <row r="39" spans="1:64" x14ac:dyDescent="0.25">
      <c r="A39" s="17">
        <v>34023</v>
      </c>
      <c r="B39" s="17" t="s">
        <v>7</v>
      </c>
      <c r="C39" s="17" t="s">
        <v>6</v>
      </c>
      <c r="D39" s="17">
        <v>28500201</v>
      </c>
      <c r="E39" s="55" t="s">
        <v>33</v>
      </c>
      <c r="F39" s="55" t="s">
        <v>34</v>
      </c>
      <c r="G39" s="55" t="s">
        <v>35</v>
      </c>
      <c r="H39" s="55" t="s">
        <v>36</v>
      </c>
      <c r="I39" s="56" t="s">
        <v>37</v>
      </c>
      <c r="J39" s="16">
        <v>10.0258436</v>
      </c>
      <c r="K39" s="17">
        <v>3.0027188999999999E-2</v>
      </c>
      <c r="L39" s="17">
        <v>64.206823999999997</v>
      </c>
      <c r="M39" s="17">
        <v>1.6826392999999999</v>
      </c>
      <c r="N39" s="17">
        <v>1.6321595</v>
      </c>
      <c r="O39" s="17">
        <v>3.3840958999999997E-2</v>
      </c>
      <c r="P39" s="18">
        <v>4.2050071000000004</v>
      </c>
      <c r="Q39" s="143">
        <v>0.97649439578132269</v>
      </c>
      <c r="R39" s="37">
        <v>0.1590858499666099</v>
      </c>
      <c r="S39" s="17">
        <v>0.21404665314401616</v>
      </c>
      <c r="T39" s="19">
        <v>0.21372881355932205</v>
      </c>
      <c r="U39" s="16">
        <f t="shared" si="5"/>
        <v>9.7901800883800405</v>
      </c>
      <c r="V39" s="17">
        <f t="shared" si="6"/>
        <v>2.9321381779566578E-2</v>
      </c>
      <c r="W39" s="17">
        <f t="shared" si="7"/>
        <v>62.697603806917726</v>
      </c>
      <c r="X39" s="17">
        <f t="shared" si="8"/>
        <v>1.6430878465714076</v>
      </c>
      <c r="Y39" s="17">
        <f t="shared" si="9"/>
        <v>1.5937946047712457</v>
      </c>
      <c r="Z39" s="17">
        <f t="shared" si="10"/>
        <v>3.3045506811365512E-2</v>
      </c>
      <c r="AA39" s="19">
        <f t="shared" si="11"/>
        <v>4.106165867370672</v>
      </c>
      <c r="AB39" s="20">
        <f t="shared" si="12"/>
        <v>2.6822411201041205E-2</v>
      </c>
      <c r="AC39" s="20">
        <f t="shared" si="13"/>
        <v>8.0332552820730358E-5</v>
      </c>
      <c r="AD39" s="20">
        <f t="shared" si="14"/>
        <v>0.17177425700525403</v>
      </c>
      <c r="AE39" s="20">
        <f t="shared" si="15"/>
        <v>4.5016105385518018E-3</v>
      </c>
      <c r="AF39" s="20">
        <f t="shared" si="16"/>
        <v>4.3665605610171115E-3</v>
      </c>
      <c r="AG39" s="20">
        <f t="shared" si="17"/>
        <v>9.0535635099631536E-5</v>
      </c>
      <c r="AH39" s="20">
        <f t="shared" si="18"/>
        <v>1.1249769499645677E-2</v>
      </c>
      <c r="AI39" s="16">
        <f t="shared" si="19"/>
        <v>9.7901800883800405</v>
      </c>
      <c r="AJ39" s="17">
        <f t="shared" si="20"/>
        <v>2.9321381779566578E-2</v>
      </c>
      <c r="AK39" s="17">
        <f t="shared" si="21"/>
        <v>52.723302214424464</v>
      </c>
      <c r="AL39" s="17">
        <f t="shared" si="22"/>
        <v>1.2913903921911891</v>
      </c>
      <c r="AM39" s="17">
        <f t="shared" si="23"/>
        <v>1.2526482038209705</v>
      </c>
      <c r="AN39" s="17">
        <f t="shared" si="24"/>
        <v>3.3045506811365512E-2</v>
      </c>
      <c r="AO39" s="19">
        <f t="shared" si="25"/>
        <v>3.2285599082597538</v>
      </c>
      <c r="AP39" s="37">
        <f t="shared" si="26"/>
        <v>2.6822411201041205E-2</v>
      </c>
      <c r="AQ39" s="37">
        <f t="shared" si="27"/>
        <v>8.0332552820730358E-5</v>
      </c>
      <c r="AR39" s="37">
        <f t="shared" si="28"/>
        <v>0.1444474033271903</v>
      </c>
      <c r="AS39" s="37">
        <f t="shared" si="29"/>
        <v>3.5380558690169565E-3</v>
      </c>
      <c r="AT39" s="37">
        <f t="shared" si="30"/>
        <v>3.4319128871807413E-3</v>
      </c>
      <c r="AU39" s="37">
        <f t="shared" si="31"/>
        <v>9.0535635099631536E-5</v>
      </c>
      <c r="AV39" s="37">
        <f t="shared" si="32"/>
        <v>8.8453696116705584E-3</v>
      </c>
      <c r="AW39" s="67">
        <f t="shared" si="33"/>
        <v>0</v>
      </c>
      <c r="AX39" s="37">
        <f t="shared" si="34"/>
        <v>0</v>
      </c>
      <c r="AY39" s="37">
        <f t="shared" si="35"/>
        <v>9.9743015924932621</v>
      </c>
      <c r="AZ39" s="37">
        <f t="shared" si="36"/>
        <v>0.35169745438021849</v>
      </c>
      <c r="BA39" s="37">
        <f t="shared" si="37"/>
        <v>0.34114640095027515</v>
      </c>
      <c r="BB39" s="37">
        <f t="shared" si="38"/>
        <v>0</v>
      </c>
      <c r="BC39" s="76">
        <f t="shared" si="39"/>
        <v>0.87760595911091821</v>
      </c>
      <c r="BD39" s="37">
        <f t="shared" si="40"/>
        <v>0</v>
      </c>
      <c r="BE39" s="37">
        <f t="shared" si="41"/>
        <v>0</v>
      </c>
      <c r="BF39" s="37">
        <f t="shared" si="42"/>
        <v>2.7326853678063728E-2</v>
      </c>
      <c r="BG39" s="37">
        <f t="shared" si="43"/>
        <v>9.6355466953484525E-4</v>
      </c>
      <c r="BH39" s="37">
        <f t="shared" si="44"/>
        <v>9.346476738363702E-4</v>
      </c>
      <c r="BI39" s="37">
        <f t="shared" si="45"/>
        <v>0</v>
      </c>
      <c r="BJ39" s="37">
        <f t="shared" si="46"/>
        <v>2.4043998879751186E-3</v>
      </c>
      <c r="BK39" s="17" t="s">
        <v>4</v>
      </c>
      <c r="BL39" s="19"/>
    </row>
    <row r="40" spans="1:64" ht="30" x14ac:dyDescent="0.25">
      <c r="A40" s="17">
        <v>34023</v>
      </c>
      <c r="B40" s="17" t="s">
        <v>7</v>
      </c>
      <c r="C40" s="17" t="s">
        <v>3</v>
      </c>
      <c r="D40" s="17">
        <v>2285002006</v>
      </c>
      <c r="E40" s="55" t="s">
        <v>33</v>
      </c>
      <c r="F40" s="55" t="s">
        <v>34</v>
      </c>
      <c r="G40" s="55" t="s">
        <v>35</v>
      </c>
      <c r="H40" s="55" t="s">
        <v>40</v>
      </c>
      <c r="I40" s="56" t="s">
        <v>37</v>
      </c>
      <c r="J40" s="16">
        <v>19.183309999999999</v>
      </c>
      <c r="K40" s="17">
        <v>6.0019999999999997E-2</v>
      </c>
      <c r="L40" s="17">
        <v>97.104900000000001</v>
      </c>
      <c r="M40" s="17">
        <v>2.842069</v>
      </c>
      <c r="N40" s="17">
        <v>2.7567680000000001</v>
      </c>
      <c r="O40" s="17">
        <v>6.7649000000000001E-2</v>
      </c>
      <c r="P40" s="18">
        <v>4.477347</v>
      </c>
      <c r="Q40" s="143">
        <v>0.97649439578132269</v>
      </c>
      <c r="R40" s="37">
        <v>0.1590858499666099</v>
      </c>
      <c r="S40" s="17">
        <v>0.21404665314401616</v>
      </c>
      <c r="T40" s="19">
        <v>0.21372881355932205</v>
      </c>
      <c r="U40" s="16">
        <f t="shared" si="5"/>
        <v>18.732394707535803</v>
      </c>
      <c r="V40" s="17">
        <f t="shared" si="6"/>
        <v>5.8609193634794984E-2</v>
      </c>
      <c r="W40" s="17">
        <f t="shared" si="7"/>
        <v>94.822390652905767</v>
      </c>
      <c r="X40" s="17">
        <f t="shared" si="8"/>
        <v>2.775264450923828</v>
      </c>
      <c r="Y40" s="17">
        <f t="shared" si="9"/>
        <v>2.6919685024692854</v>
      </c>
      <c r="Z40" s="17">
        <f t="shared" si="10"/>
        <v>6.6058869380210702E-2</v>
      </c>
      <c r="AA40" s="19">
        <f t="shared" si="11"/>
        <v>4.3721042534683177</v>
      </c>
      <c r="AB40" s="20">
        <f t="shared" si="12"/>
        <v>5.1321629335714533E-2</v>
      </c>
      <c r="AC40" s="20">
        <f t="shared" si="13"/>
        <v>1.6057313324601365E-4</v>
      </c>
      <c r="AD40" s="20">
        <f t="shared" si="14"/>
        <v>0.25978737165179661</v>
      </c>
      <c r="AE40" s="20">
        <f t="shared" si="15"/>
        <v>7.6034642491063778E-3</v>
      </c>
      <c r="AF40" s="20">
        <f t="shared" si="16"/>
        <v>7.3752561711487273E-3</v>
      </c>
      <c r="AG40" s="20">
        <f t="shared" si="17"/>
        <v>1.8098320378139918E-4</v>
      </c>
      <c r="AH40" s="20">
        <f t="shared" si="18"/>
        <v>1.1978367817721419E-2</v>
      </c>
      <c r="AI40" s="16">
        <f t="shared" si="19"/>
        <v>18.732394707535803</v>
      </c>
      <c r="AJ40" s="17">
        <f t="shared" si="20"/>
        <v>5.8609193634794984E-2</v>
      </c>
      <c r="AK40" s="17">
        <f t="shared" si="21"/>
        <v>79.737490040022323</v>
      </c>
      <c r="AL40" s="17">
        <f t="shared" si="22"/>
        <v>2.1812283836140169</v>
      </c>
      <c r="AM40" s="17">
        <f t="shared" si="23"/>
        <v>2.1157616541466258</v>
      </c>
      <c r="AN40" s="17">
        <f t="shared" si="24"/>
        <v>6.6058869380210702E-2</v>
      </c>
      <c r="AO40" s="19">
        <f t="shared" si="25"/>
        <v>3.4376595986168685</v>
      </c>
      <c r="AP40" s="37">
        <f t="shared" si="26"/>
        <v>5.1321629335714533E-2</v>
      </c>
      <c r="AQ40" s="37">
        <f t="shared" si="27"/>
        <v>1.6057313324601365E-4</v>
      </c>
      <c r="AR40" s="37">
        <f t="shared" si="28"/>
        <v>0.21845887682197895</v>
      </c>
      <c r="AS40" s="37">
        <f t="shared" si="29"/>
        <v>5.9759681742849778E-3</v>
      </c>
      <c r="AT40" s="37">
        <f t="shared" si="30"/>
        <v>5.7966072716345912E-3</v>
      </c>
      <c r="AU40" s="37">
        <f t="shared" si="31"/>
        <v>1.8098320378139918E-4</v>
      </c>
      <c r="AV40" s="37">
        <f t="shared" si="32"/>
        <v>9.4182454756626538E-3</v>
      </c>
      <c r="AW40" s="67">
        <f t="shared" si="33"/>
        <v>0</v>
      </c>
      <c r="AX40" s="37">
        <f t="shared" si="34"/>
        <v>0</v>
      </c>
      <c r="AY40" s="37">
        <f t="shared" si="35"/>
        <v>15.084900612883445</v>
      </c>
      <c r="AZ40" s="37">
        <f t="shared" si="36"/>
        <v>0.59403606730981107</v>
      </c>
      <c r="BA40" s="37">
        <f t="shared" si="37"/>
        <v>0.57620684832265967</v>
      </c>
      <c r="BB40" s="37">
        <f t="shared" si="38"/>
        <v>0</v>
      </c>
      <c r="BC40" s="76">
        <f t="shared" si="39"/>
        <v>0.93444465485144912</v>
      </c>
      <c r="BD40" s="37">
        <f t="shared" si="40"/>
        <v>0</v>
      </c>
      <c r="BE40" s="37">
        <f t="shared" si="41"/>
        <v>0</v>
      </c>
      <c r="BF40" s="37">
        <f t="shared" si="42"/>
        <v>4.1328494829817652E-2</v>
      </c>
      <c r="BG40" s="37">
        <f t="shared" si="43"/>
        <v>1.6274960748213999E-3</v>
      </c>
      <c r="BH40" s="37">
        <f t="shared" si="44"/>
        <v>1.5786488995141361E-3</v>
      </c>
      <c r="BI40" s="37">
        <f t="shared" si="45"/>
        <v>0</v>
      </c>
      <c r="BJ40" s="37">
        <f t="shared" si="46"/>
        <v>2.5601223420587647E-3</v>
      </c>
      <c r="BK40" s="17" t="s">
        <v>4</v>
      </c>
      <c r="BL40" s="19"/>
    </row>
    <row r="41" spans="1:64" ht="30" x14ac:dyDescent="0.25">
      <c r="A41" s="17">
        <v>34023</v>
      </c>
      <c r="B41" s="17" t="s">
        <v>7</v>
      </c>
      <c r="C41" s="17" t="s">
        <v>3</v>
      </c>
      <c r="D41" s="17">
        <v>2285002007</v>
      </c>
      <c r="E41" s="55" t="s">
        <v>33</v>
      </c>
      <c r="F41" s="55" t="s">
        <v>34</v>
      </c>
      <c r="G41" s="55" t="s">
        <v>35</v>
      </c>
      <c r="H41" s="55" t="s">
        <v>38</v>
      </c>
      <c r="I41" s="56" t="s">
        <v>37</v>
      </c>
      <c r="J41" s="16">
        <v>8.6817349999999998</v>
      </c>
      <c r="K41" s="17">
        <v>2.716302E-2</v>
      </c>
      <c r="L41" s="17">
        <v>65.104879999999994</v>
      </c>
      <c r="M41" s="17">
        <v>1.912336</v>
      </c>
      <c r="N41" s="17">
        <v>1.8549659999999999</v>
      </c>
      <c r="O41" s="17">
        <v>3.0615549999999998E-2</v>
      </c>
      <c r="P41" s="18">
        <v>3.0214050000000001</v>
      </c>
      <c r="Q41" s="143">
        <v>0.97649439578132269</v>
      </c>
      <c r="R41" s="37">
        <v>0.1590858499666099</v>
      </c>
      <c r="S41" s="17">
        <v>0.21404665314401616</v>
      </c>
      <c r="T41" s="19">
        <v>0.21372881355932205</v>
      </c>
      <c r="U41" s="16">
        <f t="shared" si="5"/>
        <v>8.4776655731585606</v>
      </c>
      <c r="V41" s="17">
        <f t="shared" si="6"/>
        <v>2.6524536802495984E-2</v>
      </c>
      <c r="W41" s="17">
        <f t="shared" si="7"/>
        <v>63.574550458015516</v>
      </c>
      <c r="X41" s="17">
        <f t="shared" si="8"/>
        <v>1.8673853868508716</v>
      </c>
      <c r="Y41" s="17">
        <f t="shared" si="9"/>
        <v>1.8113639033648969</v>
      </c>
      <c r="Z41" s="17">
        <f t="shared" si="10"/>
        <v>2.9895912998762871E-2</v>
      </c>
      <c r="AA41" s="19">
        <f t="shared" si="11"/>
        <v>2.9503850498856674</v>
      </c>
      <c r="AB41" s="20">
        <f t="shared" si="12"/>
        <v>2.3226481022352221E-2</v>
      </c>
      <c r="AC41" s="20">
        <f t="shared" si="13"/>
        <v>7.2669963842454747E-5</v>
      </c>
      <c r="AD41" s="20">
        <f t="shared" si="14"/>
        <v>0.17417685056990553</v>
      </c>
      <c r="AE41" s="20">
        <f t="shared" si="15"/>
        <v>5.1161243475366346E-3</v>
      </c>
      <c r="AF41" s="20">
        <f t="shared" si="16"/>
        <v>4.9626408311367037E-3</v>
      </c>
      <c r="AG41" s="20">
        <f t="shared" si="17"/>
        <v>8.190661095551472E-5</v>
      </c>
      <c r="AH41" s="20">
        <f t="shared" si="18"/>
        <v>8.0832467120155269E-3</v>
      </c>
      <c r="AI41" s="16">
        <f t="shared" si="19"/>
        <v>8.4776655731585606</v>
      </c>
      <c r="AJ41" s="17">
        <f t="shared" si="20"/>
        <v>2.6524536802495984E-2</v>
      </c>
      <c r="AK41" s="17">
        <f t="shared" si="21"/>
        <v>53.460739062156989</v>
      </c>
      <c r="AL41" s="17">
        <f t="shared" si="22"/>
        <v>1.4676777946653987</v>
      </c>
      <c r="AM41" s="17">
        <f t="shared" si="23"/>
        <v>1.4236475222237597</v>
      </c>
      <c r="AN41" s="17">
        <f t="shared" si="24"/>
        <v>2.9895912998762871E-2</v>
      </c>
      <c r="AO41" s="19">
        <f t="shared" si="25"/>
        <v>2.3198027536304426</v>
      </c>
      <c r="AP41" s="37">
        <f t="shared" si="26"/>
        <v>2.3226481022352221E-2</v>
      </c>
      <c r="AQ41" s="37">
        <f t="shared" si="27"/>
        <v>7.2669963842454747E-5</v>
      </c>
      <c r="AR41" s="37">
        <f t="shared" si="28"/>
        <v>0.14646777825248491</v>
      </c>
      <c r="AS41" s="37">
        <f t="shared" si="29"/>
        <v>4.0210350538778051E-3</v>
      </c>
      <c r="AT41" s="37">
        <f t="shared" si="30"/>
        <v>3.900404170476054E-3</v>
      </c>
      <c r="AU41" s="37">
        <f t="shared" si="31"/>
        <v>8.190661095551472E-5</v>
      </c>
      <c r="AV41" s="37">
        <f t="shared" si="32"/>
        <v>6.3556239825491578E-3</v>
      </c>
      <c r="AW41" s="67">
        <f t="shared" si="33"/>
        <v>0</v>
      </c>
      <c r="AX41" s="37">
        <f t="shared" si="34"/>
        <v>0</v>
      </c>
      <c r="AY41" s="37">
        <f t="shared" si="35"/>
        <v>10.113811395858527</v>
      </c>
      <c r="AZ41" s="37">
        <f t="shared" si="36"/>
        <v>0.39970759218547292</v>
      </c>
      <c r="BA41" s="37">
        <f t="shared" si="37"/>
        <v>0.38771638114113727</v>
      </c>
      <c r="BB41" s="37">
        <f t="shared" si="38"/>
        <v>0</v>
      </c>
      <c r="BC41" s="76">
        <f t="shared" si="39"/>
        <v>0.63058229625522477</v>
      </c>
      <c r="BD41" s="37">
        <f t="shared" si="40"/>
        <v>0</v>
      </c>
      <c r="BE41" s="37">
        <f t="shared" si="41"/>
        <v>0</v>
      </c>
      <c r="BF41" s="37">
        <f t="shared" si="42"/>
        <v>2.7709072317420619E-2</v>
      </c>
      <c r="BG41" s="37">
        <f t="shared" si="43"/>
        <v>1.0950892936588295E-3</v>
      </c>
      <c r="BH41" s="37">
        <f t="shared" si="44"/>
        <v>1.0622366606606497E-3</v>
      </c>
      <c r="BI41" s="37">
        <f t="shared" si="45"/>
        <v>0</v>
      </c>
      <c r="BJ41" s="37">
        <f t="shared" si="46"/>
        <v>1.7276227294663691E-3</v>
      </c>
      <c r="BK41" s="17" t="s">
        <v>4</v>
      </c>
      <c r="BL41" s="19"/>
    </row>
    <row r="42" spans="1:64" ht="30" x14ac:dyDescent="0.25">
      <c r="A42" s="59">
        <v>34023</v>
      </c>
      <c r="B42" s="59" t="s">
        <v>7</v>
      </c>
      <c r="C42" s="59" t="s">
        <v>3</v>
      </c>
      <c r="D42" s="59">
        <v>2285002009</v>
      </c>
      <c r="E42" s="60" t="s">
        <v>33</v>
      </c>
      <c r="F42" s="60" t="s">
        <v>34</v>
      </c>
      <c r="G42" s="60" t="s">
        <v>35</v>
      </c>
      <c r="H42" s="60" t="s">
        <v>39</v>
      </c>
      <c r="I42" s="61" t="s">
        <v>37</v>
      </c>
      <c r="J42" s="46">
        <v>27.733360000000001</v>
      </c>
      <c r="K42" s="59">
        <v>8.6770890000000003E-2</v>
      </c>
      <c r="L42" s="59">
        <v>223.49</v>
      </c>
      <c r="M42" s="59">
        <v>6.5408390000000001</v>
      </c>
      <c r="N42" s="59">
        <v>6.3446129999999998</v>
      </c>
      <c r="O42" s="59">
        <v>9.7799810000000001E-2</v>
      </c>
      <c r="P42" s="68">
        <v>10.3385</v>
      </c>
      <c r="Q42" s="143">
        <f>(1.0879-1)*6/7+1</f>
        <v>1.0753428571428572</v>
      </c>
      <c r="R42" s="37">
        <v>0.1590858499666099</v>
      </c>
      <c r="S42" s="17">
        <v>0.21404665314401616</v>
      </c>
      <c r="T42" s="19">
        <v>0.21372881355932205</v>
      </c>
      <c r="U42" s="16">
        <f t="shared" si="5"/>
        <v>29.822870580571429</v>
      </c>
      <c r="V42" s="17">
        <f t="shared" si="6"/>
        <v>9.3308456769428574E-2</v>
      </c>
      <c r="W42" s="17">
        <f t="shared" si="7"/>
        <v>240.32837514285717</v>
      </c>
      <c r="X42" s="17">
        <f t="shared" si="8"/>
        <v>7.0336444983714284</v>
      </c>
      <c r="Y42" s="17">
        <f t="shared" si="9"/>
        <v>6.8226342708857146</v>
      </c>
      <c r="Z42" s="17">
        <f t="shared" si="10"/>
        <v>0.10516832711342858</v>
      </c>
      <c r="AA42" s="19">
        <f t="shared" si="11"/>
        <v>11.117432128571428</v>
      </c>
      <c r="AB42" s="20">
        <f t="shared" si="12"/>
        <v>8.1706494741291588E-2</v>
      </c>
      <c r="AC42" s="20">
        <f t="shared" si="13"/>
        <v>2.5563960758747555E-4</v>
      </c>
      <c r="AD42" s="20">
        <f t="shared" si="14"/>
        <v>0.6584339045009785</v>
      </c>
      <c r="AE42" s="20">
        <f t="shared" si="15"/>
        <v>1.9270258899647751E-2</v>
      </c>
      <c r="AF42" s="20">
        <f t="shared" si="16"/>
        <v>1.8692148687358121E-2</v>
      </c>
      <c r="AG42" s="20">
        <f t="shared" si="17"/>
        <v>2.8813240305048928E-4</v>
      </c>
      <c r="AH42" s="20">
        <f t="shared" si="18"/>
        <v>3.0458718160469665E-2</v>
      </c>
      <c r="AI42" s="16">
        <f t="shared" si="19"/>
        <v>29.822870580571429</v>
      </c>
      <c r="AJ42" s="17">
        <f t="shared" si="20"/>
        <v>9.3308456769428574E-2</v>
      </c>
      <c r="AK42" s="17">
        <f t="shared" si="21"/>
        <v>202.09553131216146</v>
      </c>
      <c r="AL42" s="17">
        <f t="shared" si="22"/>
        <v>5.5281164340902018</v>
      </c>
      <c r="AM42" s="17">
        <f t="shared" si="23"/>
        <v>5.3622722395769626</v>
      </c>
      <c r="AN42" s="17">
        <f t="shared" si="24"/>
        <v>0.10516832711342858</v>
      </c>
      <c r="AO42" s="19">
        <f t="shared" si="25"/>
        <v>8.7413165499055676</v>
      </c>
      <c r="AP42" s="37">
        <f t="shared" si="26"/>
        <v>8.1706494741291588E-2</v>
      </c>
      <c r="AQ42" s="37">
        <f t="shared" si="27"/>
        <v>2.5563960758747555E-4</v>
      </c>
      <c r="AR42" s="37">
        <f t="shared" si="28"/>
        <v>0.55368638715660667</v>
      </c>
      <c r="AS42" s="37">
        <f t="shared" si="29"/>
        <v>1.5145524476959457E-2</v>
      </c>
      <c r="AT42" s="37">
        <f t="shared" si="30"/>
        <v>1.4691156820758802E-2</v>
      </c>
      <c r="AU42" s="37">
        <f t="shared" si="31"/>
        <v>2.8813240305048928E-4</v>
      </c>
      <c r="AV42" s="37">
        <f t="shared" si="32"/>
        <v>2.3948812465494705E-2</v>
      </c>
      <c r="AW42" s="67">
        <f t="shared" si="33"/>
        <v>0</v>
      </c>
      <c r="AX42" s="37">
        <f t="shared" si="34"/>
        <v>0</v>
      </c>
      <c r="AY42" s="37">
        <f t="shared" si="35"/>
        <v>38.232843830695714</v>
      </c>
      <c r="AZ42" s="37">
        <f t="shared" si="36"/>
        <v>1.5055280642812265</v>
      </c>
      <c r="BA42" s="37">
        <f t="shared" si="37"/>
        <v>1.460362031308752</v>
      </c>
      <c r="BB42" s="37">
        <f t="shared" si="38"/>
        <v>0</v>
      </c>
      <c r="BC42" s="76">
        <f t="shared" si="39"/>
        <v>2.3761155786658605</v>
      </c>
      <c r="BD42" s="37">
        <f t="shared" si="40"/>
        <v>0</v>
      </c>
      <c r="BE42" s="37">
        <f t="shared" si="41"/>
        <v>0</v>
      </c>
      <c r="BF42" s="37">
        <f t="shared" si="42"/>
        <v>0.10474751734437182</v>
      </c>
      <c r="BG42" s="37">
        <f t="shared" si="43"/>
        <v>4.1247344226882938E-3</v>
      </c>
      <c r="BH42" s="37">
        <f t="shared" si="44"/>
        <v>4.000991866599319E-3</v>
      </c>
      <c r="BI42" s="37">
        <f t="shared" si="45"/>
        <v>0</v>
      </c>
      <c r="BJ42" s="37">
        <f t="shared" si="46"/>
        <v>6.5099056949749594E-3</v>
      </c>
      <c r="BK42" s="59" t="s">
        <v>4</v>
      </c>
      <c r="BL42" s="63"/>
    </row>
    <row r="43" spans="1:64" ht="30" x14ac:dyDescent="0.25">
      <c r="A43" s="17">
        <v>34025</v>
      </c>
      <c r="B43" s="17" t="s">
        <v>21</v>
      </c>
      <c r="C43" s="17" t="s">
        <v>3</v>
      </c>
      <c r="D43" s="17">
        <v>2285002007</v>
      </c>
      <c r="E43" s="55" t="s">
        <v>33</v>
      </c>
      <c r="F43" s="55" t="s">
        <v>34</v>
      </c>
      <c r="G43" s="55" t="s">
        <v>35</v>
      </c>
      <c r="H43" s="55" t="s">
        <v>38</v>
      </c>
      <c r="I43" s="56" t="s">
        <v>37</v>
      </c>
      <c r="J43" s="16">
        <v>0.78626759999999996</v>
      </c>
      <c r="K43" s="17">
        <v>2.4600389999999998E-3</v>
      </c>
      <c r="L43" s="17">
        <v>6.1124520000000002</v>
      </c>
      <c r="M43" s="17">
        <v>0.17921090000000001</v>
      </c>
      <c r="N43" s="17">
        <v>0.17383460000000001</v>
      </c>
      <c r="O43" s="17">
        <v>2.7727189999999999E-3</v>
      </c>
      <c r="P43" s="18">
        <v>0.28320459999999997</v>
      </c>
      <c r="Q43" s="143">
        <v>0.97649439578132269</v>
      </c>
      <c r="R43" s="37">
        <v>0.1590858499666099</v>
      </c>
      <c r="S43" s="17">
        <v>0.21404665314401616</v>
      </c>
      <c r="T43" s="19">
        <v>0.21372881355932205</v>
      </c>
      <c r="U43" s="16">
        <f t="shared" si="5"/>
        <v>0.76778590498443067</v>
      </c>
      <c r="V43" s="17">
        <f t="shared" si="6"/>
        <v>2.4022142969034889E-3</v>
      </c>
      <c r="W43" s="17">
        <f t="shared" si="7"/>
        <v>5.968775122482338</v>
      </c>
      <c r="X43" s="17">
        <f t="shared" si="8"/>
        <v>0.17499843951292704</v>
      </c>
      <c r="Y43" s="17">
        <f t="shared" si="9"/>
        <v>0.16974851269288793</v>
      </c>
      <c r="Z43" s="17">
        <f t="shared" si="10"/>
        <v>2.7075445645763931E-3</v>
      </c>
      <c r="AA43" s="19">
        <f t="shared" si="11"/>
        <v>0.27654770475949114</v>
      </c>
      <c r="AB43" s="20">
        <f t="shared" si="12"/>
        <v>2.1035230273546046E-3</v>
      </c>
      <c r="AC43" s="20">
        <f t="shared" si="13"/>
        <v>6.5814090326122989E-6</v>
      </c>
      <c r="AD43" s="20">
        <f t="shared" si="14"/>
        <v>1.6352808554746131E-2</v>
      </c>
      <c r="AE43" s="20">
        <f t="shared" si="15"/>
        <v>4.7944777948747135E-4</v>
      </c>
      <c r="AF43" s="20">
        <f t="shared" si="16"/>
        <v>4.6506441833667927E-4</v>
      </c>
      <c r="AG43" s="20">
        <f t="shared" si="17"/>
        <v>7.417930313907926E-6</v>
      </c>
      <c r="AH43" s="20">
        <f t="shared" si="18"/>
        <v>7.5766494454655112E-4</v>
      </c>
      <c r="AI43" s="16">
        <f t="shared" si="19"/>
        <v>0.76778590498443067</v>
      </c>
      <c r="AJ43" s="17">
        <f t="shared" si="20"/>
        <v>2.4022142969034889E-3</v>
      </c>
      <c r="AK43" s="17">
        <f t="shared" si="21"/>
        <v>5.0192274588626793</v>
      </c>
      <c r="AL43" s="17">
        <f t="shared" si="22"/>
        <v>0.13754060922975944</v>
      </c>
      <c r="AM43" s="17">
        <f t="shared" si="23"/>
        <v>0.13341441167480073</v>
      </c>
      <c r="AN43" s="17">
        <f t="shared" si="24"/>
        <v>2.7075445645763931E-3</v>
      </c>
      <c r="AO43" s="19">
        <f t="shared" si="25"/>
        <v>0.21744149192869142</v>
      </c>
      <c r="AP43" s="37">
        <f t="shared" si="26"/>
        <v>2.1035230273546046E-3</v>
      </c>
      <c r="AQ43" s="37">
        <f t="shared" si="27"/>
        <v>6.5814090326122989E-6</v>
      </c>
      <c r="AR43" s="37">
        <f t="shared" si="28"/>
        <v>1.3751308106473095E-2</v>
      </c>
      <c r="AS43" s="37">
        <f t="shared" si="29"/>
        <v>3.7682358693084776E-4</v>
      </c>
      <c r="AT43" s="37">
        <f t="shared" si="30"/>
        <v>3.6551893609534447E-4</v>
      </c>
      <c r="AU43" s="37">
        <f t="shared" si="31"/>
        <v>7.417930313907926E-6</v>
      </c>
      <c r="AV43" s="37">
        <f t="shared" si="32"/>
        <v>5.9573011487312711E-4</v>
      </c>
      <c r="AW43" s="67">
        <f t="shared" si="33"/>
        <v>0</v>
      </c>
      <c r="AX43" s="37">
        <f t="shared" si="34"/>
        <v>0</v>
      </c>
      <c r="AY43" s="37">
        <f t="shared" si="35"/>
        <v>0.9495476636196587</v>
      </c>
      <c r="AZ43" s="37">
        <f t="shared" si="36"/>
        <v>3.7457830283167598E-2</v>
      </c>
      <c r="BA43" s="37">
        <f t="shared" si="37"/>
        <v>3.6334101018087206E-2</v>
      </c>
      <c r="BB43" s="37">
        <f t="shared" si="38"/>
        <v>0</v>
      </c>
      <c r="BC43" s="76">
        <f t="shared" si="39"/>
        <v>5.9106212830799726E-2</v>
      </c>
      <c r="BD43" s="37">
        <f t="shared" si="40"/>
        <v>0</v>
      </c>
      <c r="BE43" s="37">
        <f t="shared" si="41"/>
        <v>0</v>
      </c>
      <c r="BF43" s="37">
        <f t="shared" si="42"/>
        <v>2.6015004482730364E-3</v>
      </c>
      <c r="BG43" s="37">
        <f t="shared" si="43"/>
        <v>1.0262419255662359E-4</v>
      </c>
      <c r="BH43" s="37">
        <f t="shared" si="44"/>
        <v>9.9545482241334793E-5</v>
      </c>
      <c r="BI43" s="37">
        <f t="shared" si="45"/>
        <v>0</v>
      </c>
      <c r="BJ43" s="37">
        <f t="shared" si="46"/>
        <v>1.6193482967342401E-4</v>
      </c>
      <c r="BK43" s="17" t="s">
        <v>4</v>
      </c>
      <c r="BL43" s="19"/>
    </row>
    <row r="44" spans="1:64" ht="30" x14ac:dyDescent="0.25">
      <c r="A44" s="59">
        <v>34025</v>
      </c>
      <c r="B44" s="59" t="s">
        <v>21</v>
      </c>
      <c r="C44" s="59" t="s">
        <v>3</v>
      </c>
      <c r="D44" s="59">
        <v>2285002009</v>
      </c>
      <c r="E44" s="60" t="s">
        <v>33</v>
      </c>
      <c r="F44" s="60" t="s">
        <v>34</v>
      </c>
      <c r="G44" s="60" t="s">
        <v>35</v>
      </c>
      <c r="H44" s="60" t="s">
        <v>39</v>
      </c>
      <c r="I44" s="61" t="s">
        <v>37</v>
      </c>
      <c r="J44" s="46">
        <v>69.999750000000006</v>
      </c>
      <c r="K44" s="59">
        <v>0.21901209999999999</v>
      </c>
      <c r="L44" s="59">
        <v>564.09479999999996</v>
      </c>
      <c r="M44" s="59">
        <v>16.509260000000001</v>
      </c>
      <c r="N44" s="59">
        <v>16.01398</v>
      </c>
      <c r="O44" s="59">
        <v>0.2468494</v>
      </c>
      <c r="P44" s="68">
        <v>26.094650000000001</v>
      </c>
      <c r="Q44" s="143">
        <f>(1.0879-1)*6/7+1</f>
        <v>1.0753428571428572</v>
      </c>
      <c r="R44" s="37">
        <v>0.1590858499666099</v>
      </c>
      <c r="S44" s="17">
        <v>0.21404665314401616</v>
      </c>
      <c r="T44" s="19">
        <v>0.21372881355932205</v>
      </c>
      <c r="U44" s="16">
        <f t="shared" si="5"/>
        <v>75.273731164285721</v>
      </c>
      <c r="V44" s="17">
        <f t="shared" si="6"/>
        <v>0.23551309736285714</v>
      </c>
      <c r="W44" s="17">
        <f t="shared" si="7"/>
        <v>606.59531393142856</v>
      </c>
      <c r="X44" s="17">
        <f t="shared" si="8"/>
        <v>17.753114817714287</v>
      </c>
      <c r="Y44" s="17">
        <f t="shared" si="9"/>
        <v>17.220519007428571</v>
      </c>
      <c r="Z44" s="17">
        <f t="shared" si="10"/>
        <v>0.26544773908000002</v>
      </c>
      <c r="AA44" s="19">
        <f t="shared" si="11"/>
        <v>28.060695487142858</v>
      </c>
      <c r="AB44" s="20">
        <f t="shared" si="12"/>
        <v>0.20622940045009786</v>
      </c>
      <c r="AC44" s="20">
        <f t="shared" si="13"/>
        <v>6.4524136263796475E-4</v>
      </c>
      <c r="AD44" s="20">
        <f t="shared" si="14"/>
        <v>1.6619049696751467</v>
      </c>
      <c r="AE44" s="20">
        <f t="shared" si="15"/>
        <v>4.8638670733463799E-2</v>
      </c>
      <c r="AF44" s="20">
        <f t="shared" si="16"/>
        <v>4.7179504129941291E-2</v>
      </c>
      <c r="AG44" s="20">
        <f t="shared" si="17"/>
        <v>7.2725407967123292E-4</v>
      </c>
      <c r="AH44" s="20">
        <f t="shared" si="18"/>
        <v>7.6878617772994137E-2</v>
      </c>
      <c r="AI44" s="16">
        <f t="shared" si="19"/>
        <v>75.273731164285721</v>
      </c>
      <c r="AJ44" s="17">
        <f t="shared" si="20"/>
        <v>0.23551309736285714</v>
      </c>
      <c r="AK44" s="17">
        <f t="shared" si="21"/>
        <v>510.09458282888471</v>
      </c>
      <c r="AL44" s="17">
        <f t="shared" si="22"/>
        <v>13.953120008101104</v>
      </c>
      <c r="AM44" s="17">
        <f t="shared" si="23"/>
        <v>13.534524548485571</v>
      </c>
      <c r="AN44" s="17">
        <f t="shared" si="24"/>
        <v>0.26544773908000002</v>
      </c>
      <c r="AO44" s="19">
        <f t="shared" si="25"/>
        <v>22.063316333026393</v>
      </c>
      <c r="AP44" s="37">
        <f t="shared" si="26"/>
        <v>0.20622940045009786</v>
      </c>
      <c r="AQ44" s="37">
        <f t="shared" si="27"/>
        <v>6.4524136263796475E-4</v>
      </c>
      <c r="AR44" s="37">
        <f t="shared" si="28"/>
        <v>1.397519405010643</v>
      </c>
      <c r="AS44" s="37">
        <f t="shared" si="29"/>
        <v>3.8227726049592063E-2</v>
      </c>
      <c r="AT44" s="37">
        <f t="shared" si="30"/>
        <v>3.7080889173933068E-2</v>
      </c>
      <c r="AU44" s="37">
        <f t="shared" si="31"/>
        <v>7.2725407967123292E-4</v>
      </c>
      <c r="AV44" s="37">
        <f t="shared" si="32"/>
        <v>6.044744200829149E-2</v>
      </c>
      <c r="AW44" s="67">
        <f t="shared" si="33"/>
        <v>0</v>
      </c>
      <c r="AX44" s="37">
        <f t="shared" si="34"/>
        <v>0</v>
      </c>
      <c r="AY44" s="37">
        <f t="shared" si="35"/>
        <v>96.500731102543853</v>
      </c>
      <c r="AZ44" s="37">
        <f t="shared" si="36"/>
        <v>3.7999948096131835</v>
      </c>
      <c r="BA44" s="37">
        <f t="shared" si="37"/>
        <v>3.685994458943</v>
      </c>
      <c r="BB44" s="37">
        <f t="shared" si="38"/>
        <v>0</v>
      </c>
      <c r="BC44" s="76">
        <f t="shared" si="39"/>
        <v>5.9973791541164658</v>
      </c>
      <c r="BD44" s="37">
        <f t="shared" si="40"/>
        <v>0</v>
      </c>
      <c r="BE44" s="37">
        <f t="shared" si="41"/>
        <v>0</v>
      </c>
      <c r="BF44" s="37">
        <f t="shared" si="42"/>
        <v>0.26438556466450369</v>
      </c>
      <c r="BG44" s="37">
        <f t="shared" si="43"/>
        <v>1.0410944683871735E-2</v>
      </c>
      <c r="BH44" s="37">
        <f t="shared" si="44"/>
        <v>1.0098614956008223E-2</v>
      </c>
      <c r="BI44" s="37">
        <f t="shared" si="45"/>
        <v>0</v>
      </c>
      <c r="BJ44" s="37">
        <f t="shared" si="46"/>
        <v>1.6431175764702648E-2</v>
      </c>
      <c r="BK44" s="59" t="s">
        <v>4</v>
      </c>
      <c r="BL44" s="63"/>
    </row>
    <row r="45" spans="1:64" x14ac:dyDescent="0.25">
      <c r="A45" s="17">
        <v>34027</v>
      </c>
      <c r="B45" s="17" t="s">
        <v>5</v>
      </c>
      <c r="C45" s="17" t="s">
        <v>6</v>
      </c>
      <c r="D45" s="17">
        <v>28500201</v>
      </c>
      <c r="E45" s="55" t="s">
        <v>33</v>
      </c>
      <c r="F45" s="55" t="s">
        <v>34</v>
      </c>
      <c r="G45" s="55" t="s">
        <v>35</v>
      </c>
      <c r="H45" s="55" t="s">
        <v>36</v>
      </c>
      <c r="I45" s="56" t="s">
        <v>37</v>
      </c>
      <c r="J45" s="16">
        <v>0.76695550000000001</v>
      </c>
      <c r="K45" s="17">
        <v>2.2970159999999998E-3</v>
      </c>
      <c r="L45" s="17">
        <v>4.9116840000000002</v>
      </c>
      <c r="M45" s="17">
        <v>0.12871827999999999</v>
      </c>
      <c r="N45" s="17">
        <v>0.12485673</v>
      </c>
      <c r="O45" s="17">
        <v>2.5887610000000002E-3</v>
      </c>
      <c r="P45" s="18">
        <v>0.32167400000000002</v>
      </c>
      <c r="Q45" s="143">
        <v>0.97649439578132269</v>
      </c>
      <c r="R45" s="37">
        <v>0.1590858499666099</v>
      </c>
      <c r="S45" s="17">
        <v>0.21404665314401616</v>
      </c>
      <c r="T45" s="19">
        <v>0.21372881355932205</v>
      </c>
      <c r="U45" s="16">
        <f t="shared" si="5"/>
        <v>0.74892774756366221</v>
      </c>
      <c r="V45" s="17">
        <f t="shared" si="6"/>
        <v>2.2430232510200305E-3</v>
      </c>
      <c r="W45" s="17">
        <f t="shared" si="7"/>
        <v>4.7962318998487907</v>
      </c>
      <c r="X45" s="17">
        <f t="shared" si="8"/>
        <v>0.1256926790546111</v>
      </c>
      <c r="Y45" s="17">
        <f t="shared" si="9"/>
        <v>0.12192189712058174</v>
      </c>
      <c r="Z45" s="17">
        <f t="shared" si="10"/>
        <v>2.527910608517253E-3</v>
      </c>
      <c r="AA45" s="19">
        <f t="shared" si="11"/>
        <v>0.31411285826856122</v>
      </c>
      <c r="AB45" s="20">
        <f t="shared" si="12"/>
        <v>2.0518568426401702E-3</v>
      </c>
      <c r="AC45" s="20">
        <f t="shared" si="13"/>
        <v>6.1452691808767958E-6</v>
      </c>
      <c r="AD45" s="20">
        <f t="shared" si="14"/>
        <v>1.3140361369448742E-2</v>
      </c>
      <c r="AE45" s="20">
        <f t="shared" si="15"/>
        <v>3.4436350425920848E-4</v>
      </c>
      <c r="AF45" s="20">
        <f t="shared" si="16"/>
        <v>3.3403259485090888E-4</v>
      </c>
      <c r="AG45" s="20">
        <f t="shared" si="17"/>
        <v>6.9257824890883643E-6</v>
      </c>
      <c r="AH45" s="20">
        <f t="shared" si="18"/>
        <v>8.6058317333852392E-4</v>
      </c>
      <c r="AI45" s="16">
        <f t="shared" si="19"/>
        <v>0.74892774756366221</v>
      </c>
      <c r="AJ45" s="17">
        <f t="shared" si="20"/>
        <v>2.2430232510200305E-3</v>
      </c>
      <c r="AK45" s="17">
        <f t="shared" si="21"/>
        <v>4.033219271424378</v>
      </c>
      <c r="AL45" s="17">
        <f t="shared" si="22"/>
        <v>9.8788581778266604E-2</v>
      </c>
      <c r="AM45" s="17">
        <f t="shared" si="23"/>
        <v>9.5824923096952161E-2</v>
      </c>
      <c r="AN45" s="17">
        <f t="shared" si="24"/>
        <v>2.527910608517253E-3</v>
      </c>
      <c r="AO45" s="19">
        <f t="shared" si="25"/>
        <v>0.24697788974709414</v>
      </c>
      <c r="AP45" s="37">
        <f t="shared" si="26"/>
        <v>2.0518568426401702E-3</v>
      </c>
      <c r="AQ45" s="37">
        <f t="shared" si="27"/>
        <v>6.1452691808767958E-6</v>
      </c>
      <c r="AR45" s="37">
        <f t="shared" si="28"/>
        <v>1.1049915812121584E-2</v>
      </c>
      <c r="AS45" s="37">
        <f t="shared" si="29"/>
        <v>2.7065364870757972E-4</v>
      </c>
      <c r="AT45" s="37">
        <f t="shared" si="30"/>
        <v>2.625340358820607E-4</v>
      </c>
      <c r="AU45" s="37">
        <f t="shared" si="31"/>
        <v>6.9257824890883643E-6</v>
      </c>
      <c r="AV45" s="37">
        <f t="shared" si="32"/>
        <v>6.7665175273176473E-4</v>
      </c>
      <c r="AW45" s="67">
        <f t="shared" si="33"/>
        <v>0</v>
      </c>
      <c r="AX45" s="37">
        <f t="shared" si="34"/>
        <v>0</v>
      </c>
      <c r="AY45" s="37">
        <f t="shared" si="35"/>
        <v>0.76301262842441275</v>
      </c>
      <c r="AZ45" s="37">
        <f t="shared" si="36"/>
        <v>2.6904097276344491E-2</v>
      </c>
      <c r="BA45" s="37">
        <f t="shared" si="37"/>
        <v>2.6096974023629579E-2</v>
      </c>
      <c r="BB45" s="37">
        <f t="shared" si="38"/>
        <v>0</v>
      </c>
      <c r="BC45" s="76">
        <f t="shared" si="39"/>
        <v>6.7134968521467081E-2</v>
      </c>
      <c r="BD45" s="37">
        <f t="shared" si="40"/>
        <v>0</v>
      </c>
      <c r="BE45" s="37">
        <f t="shared" si="41"/>
        <v>0</v>
      </c>
      <c r="BF45" s="37">
        <f t="shared" si="42"/>
        <v>2.0904455573271582E-3</v>
      </c>
      <c r="BG45" s="37">
        <f t="shared" si="43"/>
        <v>7.3709855551628764E-5</v>
      </c>
      <c r="BH45" s="37">
        <f t="shared" si="44"/>
        <v>7.1498558968848176E-5</v>
      </c>
      <c r="BI45" s="37">
        <f t="shared" si="45"/>
        <v>0</v>
      </c>
      <c r="BJ45" s="37">
        <f t="shared" si="46"/>
        <v>1.8393142060675919E-4</v>
      </c>
      <c r="BK45" s="17" t="s">
        <v>4</v>
      </c>
      <c r="BL45" s="19"/>
    </row>
    <row r="46" spans="1:64" ht="30" x14ac:dyDescent="0.25">
      <c r="A46" s="17">
        <v>34027</v>
      </c>
      <c r="B46" s="17" t="s">
        <v>5</v>
      </c>
      <c r="C46" s="17" t="s">
        <v>3</v>
      </c>
      <c r="D46" s="17">
        <v>2285002007</v>
      </c>
      <c r="E46" s="55" t="s">
        <v>33</v>
      </c>
      <c r="F46" s="55" t="s">
        <v>34</v>
      </c>
      <c r="G46" s="55" t="s">
        <v>35</v>
      </c>
      <c r="H46" s="55" t="s">
        <v>38</v>
      </c>
      <c r="I46" s="56" t="s">
        <v>37</v>
      </c>
      <c r="J46" s="16">
        <v>1.204175</v>
      </c>
      <c r="K46" s="17">
        <v>3.7675690000000001E-3</v>
      </c>
      <c r="L46" s="17">
        <v>9.703875</v>
      </c>
      <c r="M46" s="17">
        <v>0.28400150000000002</v>
      </c>
      <c r="N46" s="17">
        <v>0.27548139999999999</v>
      </c>
      <c r="O46" s="17">
        <v>4.2464419999999996E-3</v>
      </c>
      <c r="P46" s="18">
        <v>0.44889479999999998</v>
      </c>
      <c r="Q46" s="143">
        <v>0.97649439578132269</v>
      </c>
      <c r="R46" s="37">
        <v>0.1590858499666099</v>
      </c>
      <c r="S46" s="17">
        <v>0.21404665314401616</v>
      </c>
      <c r="T46" s="19">
        <v>0.21372881355932205</v>
      </c>
      <c r="U46" s="16">
        <f t="shared" si="5"/>
        <v>1.1758701390399742</v>
      </c>
      <c r="V46" s="17">
        <f t="shared" si="6"/>
        <v>3.6790100142194424E-3</v>
      </c>
      <c r="W46" s="17">
        <f t="shared" si="7"/>
        <v>9.4757795548624824</v>
      </c>
      <c r="X46" s="17">
        <f t="shared" si="8"/>
        <v>0.27732587314348933</v>
      </c>
      <c r="Y46" s="17">
        <f t="shared" si="9"/>
        <v>0.26900604324199284</v>
      </c>
      <c r="Z46" s="17">
        <f t="shared" si="10"/>
        <v>4.1466268150104311E-3</v>
      </c>
      <c r="AA46" s="19">
        <f t="shared" si="11"/>
        <v>0.4383432564953777</v>
      </c>
      <c r="AB46" s="20">
        <f t="shared" si="12"/>
        <v>3.2215620247670524E-3</v>
      </c>
      <c r="AC46" s="20">
        <f t="shared" si="13"/>
        <v>1.007947949101217E-5</v>
      </c>
      <c r="AD46" s="20">
        <f t="shared" si="14"/>
        <v>2.5961039876335568E-2</v>
      </c>
      <c r="AE46" s="20">
        <f t="shared" si="15"/>
        <v>7.597969127218886E-4</v>
      </c>
      <c r="AF46" s="20">
        <f t="shared" si="16"/>
        <v>7.3700285819724065E-4</v>
      </c>
      <c r="AG46" s="20">
        <f t="shared" si="17"/>
        <v>1.1360621410987483E-5</v>
      </c>
      <c r="AH46" s="20">
        <f t="shared" si="18"/>
        <v>1.2009404287544594E-3</v>
      </c>
      <c r="AI46" s="16">
        <f t="shared" si="19"/>
        <v>1.1758701390399742</v>
      </c>
      <c r="AJ46" s="17">
        <f t="shared" si="20"/>
        <v>3.6790100142194424E-3</v>
      </c>
      <c r="AK46" s="17">
        <f t="shared" si="21"/>
        <v>7.9683171102809602</v>
      </c>
      <c r="AL46" s="17">
        <f t="shared" si="22"/>
        <v>0.21796519816688345</v>
      </c>
      <c r="AM46" s="17">
        <f t="shared" si="23"/>
        <v>0.21142620001052978</v>
      </c>
      <c r="AN46" s="17">
        <f t="shared" si="24"/>
        <v>4.1466268150104311E-3</v>
      </c>
      <c r="AO46" s="19">
        <f t="shared" si="25"/>
        <v>0.34465667235289105</v>
      </c>
      <c r="AP46" s="37">
        <f t="shared" si="26"/>
        <v>3.2215620247670524E-3</v>
      </c>
      <c r="AQ46" s="37">
        <f t="shared" si="27"/>
        <v>1.007947949101217E-5</v>
      </c>
      <c r="AR46" s="37">
        <f t="shared" si="28"/>
        <v>2.183100578159167E-2</v>
      </c>
      <c r="AS46" s="37">
        <f t="shared" si="29"/>
        <v>5.9716492648461219E-4</v>
      </c>
      <c r="AT46" s="37">
        <f t="shared" si="30"/>
        <v>5.7924986304254736E-4</v>
      </c>
      <c r="AU46" s="37">
        <f t="shared" si="31"/>
        <v>1.1360621410987483E-5</v>
      </c>
      <c r="AV46" s="37">
        <f t="shared" si="32"/>
        <v>9.4426485576134536E-4</v>
      </c>
      <c r="AW46" s="67">
        <f t="shared" si="33"/>
        <v>0</v>
      </c>
      <c r="AX46" s="37">
        <f t="shared" si="34"/>
        <v>0</v>
      </c>
      <c r="AY46" s="37">
        <f t="shared" si="35"/>
        <v>1.5074624445815221</v>
      </c>
      <c r="AZ46" s="37">
        <f t="shared" si="36"/>
        <v>5.9360674976605882E-2</v>
      </c>
      <c r="BA46" s="37">
        <f t="shared" si="37"/>
        <v>5.7579843231463063E-2</v>
      </c>
      <c r="BB46" s="37">
        <f t="shared" si="38"/>
        <v>0</v>
      </c>
      <c r="BC46" s="76">
        <f t="shared" si="39"/>
        <v>9.3686584142486651E-2</v>
      </c>
      <c r="BD46" s="37">
        <f t="shared" si="40"/>
        <v>0</v>
      </c>
      <c r="BE46" s="37">
        <f t="shared" si="41"/>
        <v>0</v>
      </c>
      <c r="BF46" s="37">
        <f t="shared" si="42"/>
        <v>4.1300340947438979E-3</v>
      </c>
      <c r="BG46" s="37">
        <f t="shared" si="43"/>
        <v>1.6263198623727641E-4</v>
      </c>
      <c r="BH46" s="37">
        <f t="shared" si="44"/>
        <v>1.5775299515469329E-4</v>
      </c>
      <c r="BI46" s="37">
        <f t="shared" si="45"/>
        <v>0</v>
      </c>
      <c r="BJ46" s="37">
        <f t="shared" si="46"/>
        <v>2.5667557299311405E-4</v>
      </c>
      <c r="BK46" s="17" t="s">
        <v>4</v>
      </c>
      <c r="BL46" s="19"/>
    </row>
    <row r="47" spans="1:64" ht="30" x14ac:dyDescent="0.25">
      <c r="A47" s="59">
        <v>34027</v>
      </c>
      <c r="B47" s="59" t="s">
        <v>5</v>
      </c>
      <c r="C47" s="59" t="s">
        <v>3</v>
      </c>
      <c r="D47" s="59">
        <v>2285002009</v>
      </c>
      <c r="E47" s="60" t="s">
        <v>33</v>
      </c>
      <c r="F47" s="60" t="s">
        <v>34</v>
      </c>
      <c r="G47" s="60" t="s">
        <v>35</v>
      </c>
      <c r="H47" s="60" t="s">
        <v>39</v>
      </c>
      <c r="I47" s="61" t="s">
        <v>37</v>
      </c>
      <c r="J47" s="46">
        <v>37.530610000000003</v>
      </c>
      <c r="K47" s="59">
        <v>0.1174241</v>
      </c>
      <c r="L47" s="59">
        <v>302.44130000000001</v>
      </c>
      <c r="M47" s="59">
        <v>8.8514940000000006</v>
      </c>
      <c r="N47" s="59">
        <v>8.5859489999999994</v>
      </c>
      <c r="O47" s="59">
        <v>0.1323491</v>
      </c>
      <c r="P47" s="68">
        <v>13.990740000000001</v>
      </c>
      <c r="Q47" s="143">
        <f>(1.0879-1)*6/7+1</f>
        <v>1.0753428571428572</v>
      </c>
      <c r="R47" s="37">
        <v>0.1590858499666099</v>
      </c>
      <c r="S47" s="17">
        <v>0.21404665314401616</v>
      </c>
      <c r="T47" s="19">
        <v>0.21372881355932205</v>
      </c>
      <c r="U47" s="16">
        <f t="shared" si="5"/>
        <v>40.358273387714291</v>
      </c>
      <c r="V47" s="17">
        <f t="shared" si="6"/>
        <v>0.12627116719142858</v>
      </c>
      <c r="W47" s="17">
        <f t="shared" si="7"/>
        <v>325.22809166000002</v>
      </c>
      <c r="X47" s="17">
        <f t="shared" si="8"/>
        <v>9.5183908479428574</v>
      </c>
      <c r="Y47" s="17">
        <f t="shared" si="9"/>
        <v>9.2328389289428561</v>
      </c>
      <c r="Z47" s="17">
        <f t="shared" si="10"/>
        <v>0.14232065933428573</v>
      </c>
      <c r="AA47" s="19">
        <f t="shared" si="11"/>
        <v>15.044842325142858</v>
      </c>
      <c r="AB47" s="20">
        <f t="shared" si="12"/>
        <v>0.11057061202113505</v>
      </c>
      <c r="AC47" s="20">
        <f t="shared" si="13"/>
        <v>3.4594840326418789E-4</v>
      </c>
      <c r="AD47" s="20">
        <f t="shared" si="14"/>
        <v>0.89103586756164388</v>
      </c>
      <c r="AE47" s="20">
        <f t="shared" si="15"/>
        <v>2.6077783145048924E-2</v>
      </c>
      <c r="AF47" s="20">
        <f t="shared" si="16"/>
        <v>2.5295449120391385E-2</v>
      </c>
      <c r="AG47" s="20">
        <f t="shared" si="17"/>
        <v>3.8991961461448145E-4</v>
      </c>
      <c r="AH47" s="20">
        <f t="shared" si="18"/>
        <v>4.1218746096281803E-2</v>
      </c>
      <c r="AI47" s="16">
        <f t="shared" si="19"/>
        <v>40.358273387714291</v>
      </c>
      <c r="AJ47" s="17">
        <f t="shared" si="20"/>
        <v>0.12627116719142858</v>
      </c>
      <c r="AK47" s="17">
        <f t="shared" si="21"/>
        <v>273.48890426525043</v>
      </c>
      <c r="AL47" s="17">
        <f t="shared" si="22"/>
        <v>7.4810111436240545</v>
      </c>
      <c r="AM47" s="17">
        <f t="shared" si="23"/>
        <v>7.2565806571848546</v>
      </c>
      <c r="AN47" s="17">
        <f t="shared" si="24"/>
        <v>0.14232065933428573</v>
      </c>
      <c r="AO47" s="19">
        <f t="shared" si="25"/>
        <v>11.829326024803002</v>
      </c>
      <c r="AP47" s="37">
        <f t="shared" si="26"/>
        <v>0.11057061202113505</v>
      </c>
      <c r="AQ47" s="37">
        <f t="shared" si="27"/>
        <v>3.4594840326418789E-4</v>
      </c>
      <c r="AR47" s="37">
        <f t="shared" si="28"/>
        <v>0.74928466921986414</v>
      </c>
      <c r="AS47" s="37">
        <f t="shared" si="29"/>
        <v>2.0495920941435767E-2</v>
      </c>
      <c r="AT47" s="37">
        <f t="shared" si="30"/>
        <v>1.9881042896396861E-2</v>
      </c>
      <c r="AU47" s="37">
        <f t="shared" si="31"/>
        <v>3.8991961461448145E-4</v>
      </c>
      <c r="AV47" s="37">
        <f t="shared" si="32"/>
        <v>3.2409112396720556E-2</v>
      </c>
      <c r="AW47" s="67">
        <f t="shared" si="33"/>
        <v>0</v>
      </c>
      <c r="AX47" s="37">
        <f t="shared" si="34"/>
        <v>0</v>
      </c>
      <c r="AY47" s="37">
        <f t="shared" si="35"/>
        <v>51.739187394749592</v>
      </c>
      <c r="AZ47" s="37">
        <f t="shared" si="36"/>
        <v>2.0373797043188029</v>
      </c>
      <c r="BA47" s="37">
        <f t="shared" si="37"/>
        <v>1.9762582717580015</v>
      </c>
      <c r="BB47" s="37">
        <f t="shared" si="38"/>
        <v>0</v>
      </c>
      <c r="BC47" s="76">
        <f t="shared" si="39"/>
        <v>3.2155163003398552</v>
      </c>
      <c r="BD47" s="37">
        <f t="shared" si="40"/>
        <v>0</v>
      </c>
      <c r="BE47" s="37">
        <f t="shared" si="41"/>
        <v>0</v>
      </c>
      <c r="BF47" s="37">
        <f t="shared" si="42"/>
        <v>0.14175119834177974</v>
      </c>
      <c r="BG47" s="37">
        <f t="shared" si="43"/>
        <v>5.5818622036131575E-3</v>
      </c>
      <c r="BH47" s="37">
        <f t="shared" si="44"/>
        <v>5.4144062239945244E-3</v>
      </c>
      <c r="BI47" s="37">
        <f t="shared" si="45"/>
        <v>0</v>
      </c>
      <c r="BJ47" s="37">
        <f t="shared" si="46"/>
        <v>8.8096336995612465E-3</v>
      </c>
      <c r="BK47" s="59" t="s">
        <v>4</v>
      </c>
      <c r="BL47" s="63"/>
    </row>
    <row r="48" spans="1:64" ht="30" x14ac:dyDescent="0.25">
      <c r="A48" s="17">
        <v>34029</v>
      </c>
      <c r="B48" s="17" t="s">
        <v>24</v>
      </c>
      <c r="C48" s="17" t="s">
        <v>3</v>
      </c>
      <c r="D48" s="17">
        <v>2285002007</v>
      </c>
      <c r="E48" s="55" t="s">
        <v>33</v>
      </c>
      <c r="F48" s="55" t="s">
        <v>34</v>
      </c>
      <c r="G48" s="55" t="s">
        <v>35</v>
      </c>
      <c r="H48" s="55" t="s">
        <v>38</v>
      </c>
      <c r="I48" s="56" t="s">
        <v>37</v>
      </c>
      <c r="J48" s="16">
        <v>1.039021E-2</v>
      </c>
      <c r="K48" s="17">
        <v>3.2508419999999997E-5</v>
      </c>
      <c r="L48" s="17">
        <v>7.73567E-2</v>
      </c>
      <c r="M48" s="17">
        <v>2.273069E-3</v>
      </c>
      <c r="N48" s="17">
        <v>2.2048770000000001E-3</v>
      </c>
      <c r="O48" s="17">
        <v>3.664036E-5</v>
      </c>
      <c r="P48" s="18">
        <v>3.5911929999999999E-3</v>
      </c>
      <c r="Q48" s="143">
        <v>0.97649439578132269</v>
      </c>
      <c r="R48" s="37">
        <v>0.1590858499666099</v>
      </c>
      <c r="S48" s="17">
        <v>0.21404665314401616</v>
      </c>
      <c r="T48" s="19">
        <v>0.21372881355932205</v>
      </c>
      <c r="U48" s="16">
        <f t="shared" si="5"/>
        <v>1.0145981835991058E-2</v>
      </c>
      <c r="V48" s="17">
        <f t="shared" si="6"/>
        <v>3.1744289945705466E-5</v>
      </c>
      <c r="W48" s="17">
        <f t="shared" si="7"/>
        <v>7.5538384026137051E-2</v>
      </c>
      <c r="X48" s="17">
        <f t="shared" si="8"/>
        <v>2.2196391397242554E-3</v>
      </c>
      <c r="Y48" s="17">
        <f t="shared" si="9"/>
        <v>2.1530500338871354E-3</v>
      </c>
      <c r="Z48" s="17">
        <f t="shared" si="10"/>
        <v>3.5779106199410144E-5</v>
      </c>
      <c r="AA48" s="19">
        <f t="shared" si="11"/>
        <v>3.5067798386691153E-3</v>
      </c>
      <c r="AB48" s="20">
        <f t="shared" si="12"/>
        <v>2.7797210509564541E-5</v>
      </c>
      <c r="AC48" s="20">
        <f t="shared" si="13"/>
        <v>8.6970657385494427E-8</v>
      </c>
      <c r="AD48" s="20">
        <f t="shared" si="14"/>
        <v>2.0695447678393712E-4</v>
      </c>
      <c r="AE48" s="20">
        <f t="shared" si="15"/>
        <v>6.0812031225322065E-6</v>
      </c>
      <c r="AF48" s="20">
        <f t="shared" si="16"/>
        <v>5.8987672161291376E-6</v>
      </c>
      <c r="AG48" s="20">
        <f t="shared" si="17"/>
        <v>9.8024948491534638E-8</v>
      </c>
      <c r="AH48" s="20">
        <f t="shared" si="18"/>
        <v>9.6076159963537397E-6</v>
      </c>
      <c r="AI48" s="16">
        <f t="shared" si="19"/>
        <v>1.0145981835991058E-2</v>
      </c>
      <c r="AJ48" s="17">
        <f t="shared" si="20"/>
        <v>3.1744289945705466E-5</v>
      </c>
      <c r="AK48" s="17">
        <f t="shared" si="21"/>
        <v>6.3521295998234847E-2</v>
      </c>
      <c r="AL48" s="17">
        <f t="shared" si="22"/>
        <v>1.7445328106788153E-3</v>
      </c>
      <c r="AM48" s="17">
        <f t="shared" si="23"/>
        <v>1.6921968800819834E-3</v>
      </c>
      <c r="AN48" s="17">
        <f t="shared" si="24"/>
        <v>3.5779106199410144E-5</v>
      </c>
      <c r="AO48" s="19">
        <f t="shared" si="25"/>
        <v>2.7572799443366146E-3</v>
      </c>
      <c r="AP48" s="37">
        <f t="shared" si="26"/>
        <v>2.7797210509564541E-5</v>
      </c>
      <c r="AQ48" s="37">
        <f t="shared" si="27"/>
        <v>8.6970657385494427E-8</v>
      </c>
      <c r="AR48" s="37">
        <f t="shared" si="28"/>
        <v>1.7403094794036944E-4</v>
      </c>
      <c r="AS48" s="37">
        <f t="shared" si="29"/>
        <v>4.7795419470652473E-6</v>
      </c>
      <c r="AT48" s="37">
        <f t="shared" si="30"/>
        <v>4.6361558358410501E-6</v>
      </c>
      <c r="AU48" s="37">
        <f t="shared" si="31"/>
        <v>9.8024948491534638E-8</v>
      </c>
      <c r="AV48" s="37">
        <f t="shared" si="32"/>
        <v>7.5541916283194925E-6</v>
      </c>
      <c r="AW48" s="67">
        <f t="shared" si="33"/>
        <v>0</v>
      </c>
      <c r="AX48" s="37">
        <f t="shared" si="34"/>
        <v>0</v>
      </c>
      <c r="AY48" s="37">
        <f t="shared" si="35"/>
        <v>1.2017088027902204E-2</v>
      </c>
      <c r="AZ48" s="37">
        <f t="shared" si="36"/>
        <v>4.7510632904544008E-4</v>
      </c>
      <c r="BA48" s="37">
        <f t="shared" si="37"/>
        <v>4.6085315380515199E-4</v>
      </c>
      <c r="BB48" s="37">
        <f t="shared" si="38"/>
        <v>0</v>
      </c>
      <c r="BC48" s="76">
        <f t="shared" si="39"/>
        <v>7.4949989433250068E-4</v>
      </c>
      <c r="BD48" s="37">
        <f t="shared" si="40"/>
        <v>0</v>
      </c>
      <c r="BE48" s="37">
        <f t="shared" si="41"/>
        <v>0</v>
      </c>
      <c r="BF48" s="37">
        <f t="shared" si="42"/>
        <v>3.2923528843567675E-5</v>
      </c>
      <c r="BG48" s="37">
        <f t="shared" si="43"/>
        <v>1.3016611754669592E-6</v>
      </c>
      <c r="BH48" s="37">
        <f t="shared" si="44"/>
        <v>1.2626113802880875E-6</v>
      </c>
      <c r="BI48" s="37">
        <f t="shared" si="45"/>
        <v>0</v>
      </c>
      <c r="BJ48" s="37">
        <f t="shared" si="46"/>
        <v>2.0534243680342472E-6</v>
      </c>
      <c r="BK48" s="17" t="s">
        <v>4</v>
      </c>
      <c r="BL48" s="19"/>
    </row>
    <row r="49" spans="1:64" ht="30" x14ac:dyDescent="0.25">
      <c r="A49" s="59">
        <v>34029</v>
      </c>
      <c r="B49" s="59" t="s">
        <v>24</v>
      </c>
      <c r="C49" s="59" t="s">
        <v>3</v>
      </c>
      <c r="D49" s="59">
        <v>2285002009</v>
      </c>
      <c r="E49" s="60" t="s">
        <v>33</v>
      </c>
      <c r="F49" s="60" t="s">
        <v>34</v>
      </c>
      <c r="G49" s="60" t="s">
        <v>35</v>
      </c>
      <c r="H49" s="60" t="s">
        <v>39</v>
      </c>
      <c r="I49" s="61" t="s">
        <v>37</v>
      </c>
      <c r="J49" s="46">
        <v>2.8890989999999999</v>
      </c>
      <c r="K49" s="59">
        <v>9.0392819999999992E-3</v>
      </c>
      <c r="L49" s="59">
        <v>23.281870000000001</v>
      </c>
      <c r="M49" s="59">
        <v>0.68138620000000005</v>
      </c>
      <c r="N49" s="59">
        <v>0.66094459999999999</v>
      </c>
      <c r="O49" s="59">
        <v>1.018821E-2</v>
      </c>
      <c r="P49" s="68">
        <v>1.0770040000000001</v>
      </c>
      <c r="Q49" s="143">
        <f>(1.0879-1)*6/7+1</f>
        <v>1.0753428571428572</v>
      </c>
      <c r="R49" s="37">
        <v>0.1590858499666099</v>
      </c>
      <c r="S49" s="17">
        <v>0.21404665314401616</v>
      </c>
      <c r="T49" s="19">
        <v>0.21372881355932205</v>
      </c>
      <c r="U49" s="16">
        <f t="shared" si="5"/>
        <v>3.1067719732285712</v>
      </c>
      <c r="V49" s="17">
        <f t="shared" si="6"/>
        <v>9.720327332399999E-3</v>
      </c>
      <c r="W49" s="17">
        <f t="shared" si="7"/>
        <v>25.035992605428572</v>
      </c>
      <c r="X49" s="17">
        <f t="shared" si="8"/>
        <v>0.7327237831257144</v>
      </c>
      <c r="Y49" s="17">
        <f t="shared" si="9"/>
        <v>0.7107420545771429</v>
      </c>
      <c r="Z49" s="17">
        <f t="shared" si="10"/>
        <v>1.0955818850571428E-2</v>
      </c>
      <c r="AA49" s="19">
        <f t="shared" si="11"/>
        <v>1.1581485585142859</v>
      </c>
      <c r="AB49" s="20">
        <f t="shared" si="12"/>
        <v>8.5117040362426601E-3</v>
      </c>
      <c r="AC49" s="20">
        <f t="shared" si="13"/>
        <v>2.6631033787397257E-5</v>
      </c>
      <c r="AD49" s="20">
        <f t="shared" si="14"/>
        <v>6.8591760562818002E-2</v>
      </c>
      <c r="AE49" s="20">
        <f t="shared" si="15"/>
        <v>2.0074624195225051E-3</v>
      </c>
      <c r="AF49" s="20">
        <f t="shared" si="16"/>
        <v>1.9472385056908024E-3</v>
      </c>
      <c r="AG49" s="20">
        <f t="shared" si="17"/>
        <v>3.0015942056360078E-5</v>
      </c>
      <c r="AH49" s="20">
        <f t="shared" si="18"/>
        <v>3.1730097493542081E-3</v>
      </c>
      <c r="AI49" s="16">
        <f t="shared" si="19"/>
        <v>3.1067719732285712</v>
      </c>
      <c r="AJ49" s="17">
        <f t="shared" si="20"/>
        <v>9.720327332399999E-3</v>
      </c>
      <c r="AK49" s="17">
        <f t="shared" si="21"/>
        <v>21.053120442036207</v>
      </c>
      <c r="AL49" s="17">
        <f t="shared" si="22"/>
        <v>0.57588670966863331</v>
      </c>
      <c r="AM49" s="17">
        <f t="shared" si="23"/>
        <v>0.55861009654620375</v>
      </c>
      <c r="AN49" s="17">
        <f t="shared" si="24"/>
        <v>1.0955818850571428E-2</v>
      </c>
      <c r="AO49" s="19">
        <f t="shared" si="25"/>
        <v>0.91061884117758851</v>
      </c>
      <c r="AP49" s="37">
        <f t="shared" si="26"/>
        <v>8.5117040362426601E-3</v>
      </c>
      <c r="AQ49" s="37">
        <f t="shared" si="27"/>
        <v>2.6631033787397257E-5</v>
      </c>
      <c r="AR49" s="37">
        <f t="shared" si="28"/>
        <v>5.7679782032975906E-2</v>
      </c>
      <c r="AS49" s="37">
        <f t="shared" si="29"/>
        <v>1.5777718073113241E-3</v>
      </c>
      <c r="AT49" s="37">
        <f t="shared" si="30"/>
        <v>1.5304386206745307E-3</v>
      </c>
      <c r="AU49" s="37">
        <f t="shared" si="31"/>
        <v>3.0015942056360078E-5</v>
      </c>
      <c r="AV49" s="37">
        <f t="shared" si="32"/>
        <v>2.4948461402125714E-3</v>
      </c>
      <c r="AW49" s="67">
        <f t="shared" si="33"/>
        <v>0</v>
      </c>
      <c r="AX49" s="37">
        <f t="shared" si="34"/>
        <v>0</v>
      </c>
      <c r="AY49" s="37">
        <f t="shared" si="35"/>
        <v>3.9828721633923649</v>
      </c>
      <c r="AZ49" s="37">
        <f t="shared" si="36"/>
        <v>0.15683707345708109</v>
      </c>
      <c r="BA49" s="37">
        <f t="shared" si="37"/>
        <v>0.15213195803093915</v>
      </c>
      <c r="BB49" s="37">
        <f t="shared" si="38"/>
        <v>0</v>
      </c>
      <c r="BC49" s="76">
        <f t="shared" si="39"/>
        <v>0.24752971733669737</v>
      </c>
      <c r="BD49" s="37">
        <f t="shared" si="40"/>
        <v>0</v>
      </c>
      <c r="BE49" s="37">
        <f t="shared" si="41"/>
        <v>0</v>
      </c>
      <c r="BF49" s="37">
        <f t="shared" si="42"/>
        <v>1.0911978529842097E-2</v>
      </c>
      <c r="BG49" s="37">
        <f t="shared" si="43"/>
        <v>4.2969061221118099E-4</v>
      </c>
      <c r="BH49" s="37">
        <f t="shared" si="44"/>
        <v>4.1679988501627167E-4</v>
      </c>
      <c r="BI49" s="37">
        <f t="shared" si="45"/>
        <v>0</v>
      </c>
      <c r="BJ49" s="37">
        <f t="shared" si="46"/>
        <v>6.7816360914163673E-4</v>
      </c>
      <c r="BK49" s="59" t="s">
        <v>4</v>
      </c>
      <c r="BL49" s="63"/>
    </row>
    <row r="50" spans="1:64" ht="30" x14ac:dyDescent="0.25">
      <c r="A50" s="17">
        <v>34031</v>
      </c>
      <c r="B50" s="17" t="s">
        <v>18</v>
      </c>
      <c r="C50" s="17" t="s">
        <v>3</v>
      </c>
      <c r="D50" s="17">
        <v>2285002007</v>
      </c>
      <c r="E50" s="55" t="s">
        <v>33</v>
      </c>
      <c r="F50" s="55" t="s">
        <v>34</v>
      </c>
      <c r="G50" s="55" t="s">
        <v>35</v>
      </c>
      <c r="H50" s="55" t="s">
        <v>38</v>
      </c>
      <c r="I50" s="56" t="s">
        <v>37</v>
      </c>
      <c r="J50" s="16">
        <v>1.762637</v>
      </c>
      <c r="K50" s="17">
        <v>5.5148590000000004E-3</v>
      </c>
      <c r="L50" s="17">
        <v>14.20425</v>
      </c>
      <c r="M50" s="17">
        <v>0.4157132</v>
      </c>
      <c r="N50" s="17">
        <v>0.40324179999999998</v>
      </c>
      <c r="O50" s="17">
        <v>6.2158200000000004E-3</v>
      </c>
      <c r="P50" s="18">
        <v>0.65707939999999998</v>
      </c>
      <c r="Q50" s="143">
        <v>0.97649439578132269</v>
      </c>
      <c r="R50" s="37">
        <v>0.1590858499666099</v>
      </c>
      <c r="S50" s="17">
        <v>0.21404665314401616</v>
      </c>
      <c r="T50" s="19">
        <v>0.21372881355932205</v>
      </c>
      <c r="U50" s="16">
        <f t="shared" si="5"/>
        <v>1.7212051522968033</v>
      </c>
      <c r="V50" s="17">
        <f t="shared" si="6"/>
        <v>5.3852289070241898E-3</v>
      </c>
      <c r="W50" s="17">
        <f t="shared" si="7"/>
        <v>13.870370521276852</v>
      </c>
      <c r="X50" s="17">
        <f t="shared" si="8"/>
        <v>0.40594161005232016</v>
      </c>
      <c r="Y50" s="17">
        <f t="shared" si="9"/>
        <v>0.39376335784477295</v>
      </c>
      <c r="Z50" s="17">
        <f t="shared" si="10"/>
        <v>6.0697133951854616E-3</v>
      </c>
      <c r="AA50" s="19">
        <f t="shared" si="11"/>
        <v>0.64163435168335403</v>
      </c>
      <c r="AB50" s="20">
        <f t="shared" si="12"/>
        <v>4.7156305542378173E-3</v>
      </c>
      <c r="AC50" s="20">
        <f t="shared" si="13"/>
        <v>1.4754051800066274E-5</v>
      </c>
      <c r="AD50" s="20">
        <f t="shared" si="14"/>
        <v>3.8001015126785893E-2</v>
      </c>
      <c r="AE50" s="20">
        <f t="shared" si="15"/>
        <v>1.1121687946638909E-3</v>
      </c>
      <c r="AF50" s="20">
        <f t="shared" si="16"/>
        <v>1.0788037201226656E-3</v>
      </c>
      <c r="AG50" s="20">
        <f t="shared" si="17"/>
        <v>1.6629351767631401E-5</v>
      </c>
      <c r="AH50" s="20">
        <f t="shared" si="18"/>
        <v>1.7579023333790522E-3</v>
      </c>
      <c r="AI50" s="16">
        <f t="shared" si="19"/>
        <v>1.7212051522968033</v>
      </c>
      <c r="AJ50" s="17">
        <f t="shared" si="20"/>
        <v>5.3852289070241898E-3</v>
      </c>
      <c r="AK50" s="17">
        <f t="shared" si="21"/>
        <v>11.663790837547714</v>
      </c>
      <c r="AL50" s="17">
        <f t="shared" si="22"/>
        <v>0.31905116704872771</v>
      </c>
      <c r="AM50" s="17">
        <f t="shared" si="23"/>
        <v>0.30947962896734971</v>
      </c>
      <c r="AN50" s="17">
        <f t="shared" si="24"/>
        <v>6.0697133951854616E-3</v>
      </c>
      <c r="AO50" s="19">
        <f t="shared" si="25"/>
        <v>0.50449860295916593</v>
      </c>
      <c r="AP50" s="37">
        <f t="shared" si="26"/>
        <v>4.7156305542378173E-3</v>
      </c>
      <c r="AQ50" s="37">
        <f t="shared" si="27"/>
        <v>1.4754051800066274E-5</v>
      </c>
      <c r="AR50" s="37">
        <f t="shared" si="28"/>
        <v>3.1955591335747158E-2</v>
      </c>
      <c r="AS50" s="37">
        <f t="shared" si="29"/>
        <v>8.7411278643487048E-4</v>
      </c>
      <c r="AT50" s="37">
        <f t="shared" si="30"/>
        <v>8.478893944310951E-4</v>
      </c>
      <c r="AU50" s="37">
        <f t="shared" si="31"/>
        <v>1.6629351767631401E-5</v>
      </c>
      <c r="AV50" s="37">
        <f t="shared" si="32"/>
        <v>1.3821879533127833E-3</v>
      </c>
      <c r="AW50" s="67">
        <f t="shared" si="33"/>
        <v>0</v>
      </c>
      <c r="AX50" s="37">
        <f t="shared" si="34"/>
        <v>0</v>
      </c>
      <c r="AY50" s="37">
        <f t="shared" si="35"/>
        <v>2.2065796837291387</v>
      </c>
      <c r="AZ50" s="37">
        <f t="shared" si="36"/>
        <v>8.6890443003592444E-2</v>
      </c>
      <c r="BA50" s="37">
        <f t="shared" si="37"/>
        <v>8.4283728877423247E-2</v>
      </c>
      <c r="BB50" s="37">
        <f t="shared" si="38"/>
        <v>0</v>
      </c>
      <c r="BC50" s="76">
        <f t="shared" si="39"/>
        <v>0.1371357487241881</v>
      </c>
      <c r="BD50" s="37">
        <f t="shared" si="40"/>
        <v>0</v>
      </c>
      <c r="BE50" s="37">
        <f t="shared" si="41"/>
        <v>0</v>
      </c>
      <c r="BF50" s="37">
        <f t="shared" si="42"/>
        <v>6.0454237910387357E-3</v>
      </c>
      <c r="BG50" s="37">
        <f t="shared" si="43"/>
        <v>2.3805600822902038E-4</v>
      </c>
      <c r="BH50" s="37">
        <f t="shared" si="44"/>
        <v>2.3091432569157053E-4</v>
      </c>
      <c r="BI50" s="37">
        <f t="shared" si="45"/>
        <v>0</v>
      </c>
      <c r="BJ50" s="37">
        <f t="shared" si="46"/>
        <v>3.757143800662689E-4</v>
      </c>
      <c r="BK50" s="17" t="s">
        <v>4</v>
      </c>
      <c r="BL50" s="19"/>
    </row>
    <row r="51" spans="1:64" ht="30" x14ac:dyDescent="0.25">
      <c r="A51" s="59">
        <v>34031</v>
      </c>
      <c r="B51" s="59" t="s">
        <v>18</v>
      </c>
      <c r="C51" s="59" t="s">
        <v>3</v>
      </c>
      <c r="D51" s="59">
        <v>2285002009</v>
      </c>
      <c r="E51" s="60" t="s">
        <v>33</v>
      </c>
      <c r="F51" s="60" t="s">
        <v>34</v>
      </c>
      <c r="G51" s="60" t="s">
        <v>35</v>
      </c>
      <c r="H51" s="60" t="s">
        <v>39</v>
      </c>
      <c r="I51" s="61" t="s">
        <v>37</v>
      </c>
      <c r="J51" s="46">
        <v>37.025790000000001</v>
      </c>
      <c r="K51" s="59">
        <v>0.11584460000000001</v>
      </c>
      <c r="L51" s="59">
        <v>298.37329999999997</v>
      </c>
      <c r="M51" s="59">
        <v>8.7324350000000006</v>
      </c>
      <c r="N51" s="59">
        <v>8.4704619999999995</v>
      </c>
      <c r="O51" s="59">
        <v>0.13056899999999999</v>
      </c>
      <c r="P51" s="68">
        <v>13.80255</v>
      </c>
      <c r="Q51" s="143">
        <f>(1.0879-1)*6/7+1</f>
        <v>1.0753428571428572</v>
      </c>
      <c r="R51" s="37">
        <v>0.1590858499666099</v>
      </c>
      <c r="S51" s="17">
        <v>0.21404665314401616</v>
      </c>
      <c r="T51" s="19">
        <v>0.21372881355932205</v>
      </c>
      <c r="U51" s="16">
        <f t="shared" si="5"/>
        <v>39.815418806571429</v>
      </c>
      <c r="V51" s="17">
        <f t="shared" si="6"/>
        <v>0.12457266314857143</v>
      </c>
      <c r="W51" s="17">
        <f t="shared" si="7"/>
        <v>320.85359691714285</v>
      </c>
      <c r="X51" s="17">
        <f t="shared" si="8"/>
        <v>9.390361602714286</v>
      </c>
      <c r="Y51" s="17">
        <f t="shared" si="9"/>
        <v>9.1086508084000002</v>
      </c>
      <c r="Z51" s="17">
        <f t="shared" si="10"/>
        <v>0.14040644151428572</v>
      </c>
      <c r="AA51" s="19">
        <f t="shared" si="11"/>
        <v>14.842473552857143</v>
      </c>
      <c r="AB51" s="20">
        <f t="shared" si="12"/>
        <v>0.10908333919608611</v>
      </c>
      <c r="AC51" s="20">
        <f t="shared" si="13"/>
        <v>3.4129496753033267E-4</v>
      </c>
      <c r="AD51" s="20">
        <f t="shared" si="14"/>
        <v>0.87905095045792558</v>
      </c>
      <c r="AE51" s="20">
        <f t="shared" si="15"/>
        <v>2.5727018089628181E-2</v>
      </c>
      <c r="AF51" s="20">
        <f t="shared" si="16"/>
        <v>2.4955207694246577E-2</v>
      </c>
      <c r="AG51" s="20">
        <f t="shared" si="17"/>
        <v>3.8467518223091977E-4</v>
      </c>
      <c r="AH51" s="20">
        <f t="shared" si="18"/>
        <v>4.0664311103718202E-2</v>
      </c>
      <c r="AI51" s="16">
        <f t="shared" si="19"/>
        <v>39.815418806571429</v>
      </c>
      <c r="AJ51" s="17">
        <f t="shared" si="20"/>
        <v>0.12457266314857143</v>
      </c>
      <c r="AK51" s="17">
        <f t="shared" si="21"/>
        <v>269.81032973673513</v>
      </c>
      <c r="AL51" s="17">
        <f t="shared" si="22"/>
        <v>7.3803861298412139</v>
      </c>
      <c r="AM51" s="17">
        <f t="shared" si="23"/>
        <v>7.1589745882044431</v>
      </c>
      <c r="AN51" s="17">
        <f t="shared" si="24"/>
        <v>0.14040644151428572</v>
      </c>
      <c r="AO51" s="19">
        <f t="shared" si="25"/>
        <v>11.67020929011937</v>
      </c>
      <c r="AP51" s="37">
        <f t="shared" si="26"/>
        <v>0.10908333919608611</v>
      </c>
      <c r="AQ51" s="37">
        <f t="shared" si="27"/>
        <v>3.4129496753033267E-4</v>
      </c>
      <c r="AR51" s="37">
        <f t="shared" si="28"/>
        <v>0.73920638284037021</v>
      </c>
      <c r="AS51" s="37">
        <f t="shared" si="29"/>
        <v>2.0220235972167711E-2</v>
      </c>
      <c r="AT51" s="37">
        <f t="shared" si="30"/>
        <v>1.9613629008779297E-2</v>
      </c>
      <c r="AU51" s="37">
        <f t="shared" si="31"/>
        <v>3.8467518223091977E-4</v>
      </c>
      <c r="AV51" s="37">
        <f t="shared" si="32"/>
        <v>3.197317613731334E-2</v>
      </c>
      <c r="AW51" s="67">
        <f t="shared" si="33"/>
        <v>0</v>
      </c>
      <c r="AX51" s="37">
        <f t="shared" si="34"/>
        <v>0</v>
      </c>
      <c r="AY51" s="37">
        <f t="shared" si="35"/>
        <v>51.043267180407724</v>
      </c>
      <c r="AZ51" s="37">
        <f t="shared" si="36"/>
        <v>2.0099754728730721</v>
      </c>
      <c r="BA51" s="37">
        <f t="shared" si="37"/>
        <v>1.9496762201955571</v>
      </c>
      <c r="BB51" s="37">
        <f t="shared" si="38"/>
        <v>0</v>
      </c>
      <c r="BC51" s="76">
        <f t="shared" si="39"/>
        <v>3.1722642627377731</v>
      </c>
      <c r="BD51" s="37">
        <f t="shared" si="40"/>
        <v>0</v>
      </c>
      <c r="BE51" s="37">
        <f t="shared" si="41"/>
        <v>0</v>
      </c>
      <c r="BF51" s="37">
        <f t="shared" si="42"/>
        <v>0.13984456761755537</v>
      </c>
      <c r="BG51" s="37">
        <f t="shared" si="43"/>
        <v>5.5067821174604702E-3</v>
      </c>
      <c r="BH51" s="37">
        <f t="shared" si="44"/>
        <v>5.3415786854672798E-3</v>
      </c>
      <c r="BI51" s="37">
        <f t="shared" si="45"/>
        <v>0</v>
      </c>
      <c r="BJ51" s="37">
        <f t="shared" si="46"/>
        <v>8.6911349664048621E-3</v>
      </c>
      <c r="BK51" s="59" t="s">
        <v>4</v>
      </c>
      <c r="BL51" s="63"/>
    </row>
    <row r="52" spans="1:64" ht="30" x14ac:dyDescent="0.25">
      <c r="A52" s="17">
        <v>34033</v>
      </c>
      <c r="B52" s="17" t="s">
        <v>19</v>
      </c>
      <c r="C52" s="17" t="s">
        <v>3</v>
      </c>
      <c r="D52" s="17">
        <v>2285002007</v>
      </c>
      <c r="E52" s="55" t="s">
        <v>33</v>
      </c>
      <c r="F52" s="55" t="s">
        <v>34</v>
      </c>
      <c r="G52" s="55" t="s">
        <v>35</v>
      </c>
      <c r="H52" s="55" t="s">
        <v>38</v>
      </c>
      <c r="I52" s="56" t="s">
        <v>37</v>
      </c>
      <c r="J52" s="16">
        <v>5.3755620000000004</v>
      </c>
      <c r="K52" s="17">
        <v>1.6818820000000002E-2</v>
      </c>
      <c r="L52" s="17">
        <v>43.027560000000001</v>
      </c>
      <c r="M52" s="17">
        <v>1.259695</v>
      </c>
      <c r="N52" s="17">
        <v>1.2219040000000001</v>
      </c>
      <c r="O52" s="17">
        <v>1.8956549999999999E-2</v>
      </c>
      <c r="P52" s="18">
        <v>1.9910080000000001</v>
      </c>
      <c r="Q52" s="143">
        <v>0.97649439578132269</v>
      </c>
      <c r="R52" s="37">
        <v>0.1590858499666099</v>
      </c>
      <c r="S52" s="17">
        <v>0.21404665314401616</v>
      </c>
      <c r="T52" s="19">
        <v>0.21372881355932205</v>
      </c>
      <c r="U52" s="16">
        <f t="shared" si="5"/>
        <v>5.2492061671750392</v>
      </c>
      <c r="V52" s="17">
        <f t="shared" si="6"/>
        <v>1.6423483473654826E-2</v>
      </c>
      <c r="W52" s="17">
        <f t="shared" si="7"/>
        <v>42.016171204144612</v>
      </c>
      <c r="X52" s="17">
        <f t="shared" si="8"/>
        <v>1.2300851078937534</v>
      </c>
      <c r="Y52" s="17">
        <f t="shared" si="9"/>
        <v>1.1931824081827813</v>
      </c>
      <c r="Z52" s="17">
        <f t="shared" si="10"/>
        <v>1.851096483834843E-2</v>
      </c>
      <c r="AA52" s="19">
        <f t="shared" si="11"/>
        <v>1.9442081539557798</v>
      </c>
      <c r="AB52" s="20">
        <f t="shared" si="12"/>
        <v>1.4381386759383668E-2</v>
      </c>
      <c r="AC52" s="20">
        <f t="shared" si="13"/>
        <v>4.4995845133300892E-5</v>
      </c>
      <c r="AD52" s="20">
        <f t="shared" si="14"/>
        <v>0.11511279781957429</v>
      </c>
      <c r="AE52" s="20">
        <f t="shared" si="15"/>
        <v>3.3700961860102831E-3</v>
      </c>
      <c r="AF52" s="20">
        <f t="shared" si="16"/>
        <v>3.2689928991309078E-3</v>
      </c>
      <c r="AG52" s="20">
        <f t="shared" si="17"/>
        <v>5.0714972159858714E-5</v>
      </c>
      <c r="AH52" s="20">
        <f t="shared" si="18"/>
        <v>5.3265976820706298E-3</v>
      </c>
      <c r="AI52" s="16">
        <f t="shared" si="19"/>
        <v>5.2492061671750392</v>
      </c>
      <c r="AJ52" s="17">
        <f t="shared" si="20"/>
        <v>1.6423483473654826E-2</v>
      </c>
      <c r="AK52" s="17">
        <f t="shared" si="21"/>
        <v>35.33199289579067</v>
      </c>
      <c r="AL52" s="17">
        <f t="shared" si="22"/>
        <v>0.96678950746679948</v>
      </c>
      <c r="AM52" s="17">
        <f t="shared" si="23"/>
        <v>0.93778570712093956</v>
      </c>
      <c r="AN52" s="17">
        <f t="shared" si="24"/>
        <v>1.851096483834843E-2</v>
      </c>
      <c r="AO52" s="19">
        <f t="shared" si="25"/>
        <v>1.5286748518984512</v>
      </c>
      <c r="AP52" s="37">
        <f t="shared" si="26"/>
        <v>1.4381386759383668E-2</v>
      </c>
      <c r="AQ52" s="37">
        <f t="shared" si="27"/>
        <v>4.4995845133300892E-5</v>
      </c>
      <c r="AR52" s="37">
        <f t="shared" si="28"/>
        <v>9.6799980536412797E-2</v>
      </c>
      <c r="AS52" s="37">
        <f t="shared" si="29"/>
        <v>2.6487383766213685E-3</v>
      </c>
      <c r="AT52" s="37">
        <f t="shared" si="30"/>
        <v>2.5692759099203823E-3</v>
      </c>
      <c r="AU52" s="37">
        <f t="shared" si="31"/>
        <v>5.0714972159858714E-5</v>
      </c>
      <c r="AV52" s="37">
        <f t="shared" si="32"/>
        <v>4.1881502791738393E-3</v>
      </c>
      <c r="AW52" s="67">
        <f t="shared" si="33"/>
        <v>0</v>
      </c>
      <c r="AX52" s="37">
        <f t="shared" si="34"/>
        <v>0</v>
      </c>
      <c r="AY52" s="37">
        <f t="shared" si="35"/>
        <v>6.6841783083539426</v>
      </c>
      <c r="AZ52" s="37">
        <f t="shared" si="36"/>
        <v>0.26329560042695388</v>
      </c>
      <c r="BA52" s="37">
        <f t="shared" si="37"/>
        <v>0.25539670106184176</v>
      </c>
      <c r="BB52" s="37">
        <f t="shared" si="38"/>
        <v>0</v>
      </c>
      <c r="BC52" s="76">
        <f t="shared" si="39"/>
        <v>0.41553330205732864</v>
      </c>
      <c r="BD52" s="37">
        <f t="shared" si="40"/>
        <v>0</v>
      </c>
      <c r="BE52" s="37">
        <f t="shared" si="41"/>
        <v>0</v>
      </c>
      <c r="BF52" s="37">
        <f t="shared" si="42"/>
        <v>1.8312817283161489E-2</v>
      </c>
      <c r="BG52" s="37">
        <f t="shared" si="43"/>
        <v>7.2135780938891456E-4</v>
      </c>
      <c r="BH52" s="37">
        <f t="shared" si="44"/>
        <v>6.9971698921052553E-4</v>
      </c>
      <c r="BI52" s="37">
        <f t="shared" si="45"/>
        <v>0</v>
      </c>
      <c r="BJ52" s="37">
        <f t="shared" si="46"/>
        <v>1.1384474028967905E-3</v>
      </c>
      <c r="BK52" s="17" t="s">
        <v>4</v>
      </c>
      <c r="BL52" s="19"/>
    </row>
    <row r="53" spans="1:64" x14ac:dyDescent="0.25">
      <c r="A53" s="17">
        <v>34035</v>
      </c>
      <c r="B53" s="17" t="s">
        <v>20</v>
      </c>
      <c r="C53" s="17" t="s">
        <v>6</v>
      </c>
      <c r="D53" s="17">
        <v>28500201</v>
      </c>
      <c r="E53" s="55" t="s">
        <v>33</v>
      </c>
      <c r="F53" s="55" t="s">
        <v>34</v>
      </c>
      <c r="G53" s="55" t="s">
        <v>35</v>
      </c>
      <c r="H53" s="55" t="s">
        <v>36</v>
      </c>
      <c r="I53" s="56" t="s">
        <v>37</v>
      </c>
      <c r="J53" s="16">
        <v>7.6001991599999998</v>
      </c>
      <c r="K53" s="17">
        <v>2.2762431100000001E-2</v>
      </c>
      <c r="L53" s="17">
        <v>48.6726715</v>
      </c>
      <c r="M53" s="17">
        <v>1.275542739</v>
      </c>
      <c r="N53" s="17">
        <v>1.2372764430000001</v>
      </c>
      <c r="O53" s="17">
        <v>2.56535125E-2</v>
      </c>
      <c r="P53" s="18">
        <v>3.1876509</v>
      </c>
      <c r="Q53" s="143">
        <v>0.97649439578132269</v>
      </c>
      <c r="R53" s="37">
        <v>0.1590858499666099</v>
      </c>
      <c r="S53" s="17">
        <v>0.21404665314401616</v>
      </c>
      <c r="T53" s="19">
        <v>0.21372881355932205</v>
      </c>
      <c r="U53" s="16">
        <f t="shared" si="5"/>
        <v>7.4215518865619163</v>
      </c>
      <c r="V53" s="17">
        <f t="shared" si="6"/>
        <v>2.2227386403508489E-2</v>
      </c>
      <c r="W53" s="17">
        <f t="shared" si="7"/>
        <v>47.528590947455307</v>
      </c>
      <c r="X53" s="17">
        <f t="shared" si="8"/>
        <v>1.2455603362130585</v>
      </c>
      <c r="Y53" s="17">
        <f t="shared" si="9"/>
        <v>1.2081935126217491</v>
      </c>
      <c r="Z53" s="17">
        <f t="shared" si="10"/>
        <v>2.5050511188356109E-2</v>
      </c>
      <c r="AA53" s="19">
        <f t="shared" si="11"/>
        <v>3.1127232395572895</v>
      </c>
      <c r="AB53" s="20">
        <f t="shared" si="12"/>
        <v>2.0333018867292923E-2</v>
      </c>
      <c r="AC53" s="20">
        <f t="shared" si="13"/>
        <v>6.0896949050708187E-5</v>
      </c>
      <c r="AD53" s="20">
        <f t="shared" si="14"/>
        <v>0.13021531766426112</v>
      </c>
      <c r="AE53" s="20">
        <f t="shared" si="15"/>
        <v>3.4124940718165985E-3</v>
      </c>
      <c r="AF53" s="20">
        <f t="shared" si="16"/>
        <v>3.3101192126623264E-3</v>
      </c>
      <c r="AG53" s="20">
        <f t="shared" si="17"/>
        <v>6.8631537502345503E-5</v>
      </c>
      <c r="AH53" s="20">
        <f t="shared" si="18"/>
        <v>8.5280088754994231E-3</v>
      </c>
      <c r="AI53" s="16">
        <f t="shared" si="19"/>
        <v>7.4215518865619163</v>
      </c>
      <c r="AJ53" s="17">
        <f t="shared" si="20"/>
        <v>2.2227386403508489E-2</v>
      </c>
      <c r="AK53" s="17">
        <f t="shared" si="21"/>
        <v>39.96746465886406</v>
      </c>
      <c r="AL53" s="17">
        <f t="shared" si="22"/>
        <v>0.97895231495771784</v>
      </c>
      <c r="AM53" s="17">
        <f t="shared" si="23"/>
        <v>0.94958373489475112</v>
      </c>
      <c r="AN53" s="17">
        <f t="shared" si="24"/>
        <v>2.5050511188356109E-2</v>
      </c>
      <c r="AO53" s="19">
        <f t="shared" si="25"/>
        <v>2.4474445946281804</v>
      </c>
      <c r="AP53" s="37">
        <f t="shared" si="26"/>
        <v>2.0333018867292923E-2</v>
      </c>
      <c r="AQ53" s="37">
        <f t="shared" si="27"/>
        <v>6.0896949050708187E-5</v>
      </c>
      <c r="AR53" s="37">
        <f t="shared" si="28"/>
        <v>0.10949990317497002</v>
      </c>
      <c r="AS53" s="37">
        <f t="shared" si="29"/>
        <v>2.6820611368704598E-3</v>
      </c>
      <c r="AT53" s="37">
        <f t="shared" si="30"/>
        <v>2.6015992736842498E-3</v>
      </c>
      <c r="AU53" s="37">
        <f t="shared" si="31"/>
        <v>6.8631537502345503E-5</v>
      </c>
      <c r="AV53" s="37">
        <f t="shared" si="32"/>
        <v>6.7053276565155629E-3</v>
      </c>
      <c r="AW53" s="67">
        <f t="shared" si="33"/>
        <v>0</v>
      </c>
      <c r="AX53" s="37">
        <f t="shared" si="34"/>
        <v>0</v>
      </c>
      <c r="AY53" s="37">
        <f t="shared" si="35"/>
        <v>7.5611262885912467</v>
      </c>
      <c r="AZ53" s="37">
        <f t="shared" si="36"/>
        <v>0.26660802125534067</v>
      </c>
      <c r="BA53" s="37">
        <f t="shared" si="37"/>
        <v>0.258609777726998</v>
      </c>
      <c r="BB53" s="37">
        <f t="shared" si="38"/>
        <v>0</v>
      </c>
      <c r="BC53" s="76">
        <f t="shared" si="39"/>
        <v>0.66527864492910904</v>
      </c>
      <c r="BD53" s="37">
        <f t="shared" si="40"/>
        <v>0</v>
      </c>
      <c r="BE53" s="37">
        <f t="shared" si="41"/>
        <v>0</v>
      </c>
      <c r="BF53" s="37">
        <f t="shared" si="42"/>
        <v>2.0715414489291095E-2</v>
      </c>
      <c r="BG53" s="37">
        <f t="shared" si="43"/>
        <v>7.3043293494613878E-4</v>
      </c>
      <c r="BH53" s="37">
        <f t="shared" si="44"/>
        <v>7.0851993897807662E-4</v>
      </c>
      <c r="BI53" s="37">
        <f t="shared" si="45"/>
        <v>0</v>
      </c>
      <c r="BJ53" s="37">
        <f t="shared" si="46"/>
        <v>1.8226812189838602E-3</v>
      </c>
      <c r="BK53" s="17" t="s">
        <v>4</v>
      </c>
      <c r="BL53" s="19"/>
    </row>
    <row r="54" spans="1:64" ht="30" x14ac:dyDescent="0.25">
      <c r="A54" s="17">
        <v>34035</v>
      </c>
      <c r="B54" s="17" t="s">
        <v>20</v>
      </c>
      <c r="C54" s="17" t="s">
        <v>3</v>
      </c>
      <c r="D54" s="17">
        <v>2285002006</v>
      </c>
      <c r="E54" s="55" t="s">
        <v>33</v>
      </c>
      <c r="F54" s="55" t="s">
        <v>34</v>
      </c>
      <c r="G54" s="55" t="s">
        <v>35</v>
      </c>
      <c r="H54" s="55" t="s">
        <v>40</v>
      </c>
      <c r="I54" s="56" t="s">
        <v>37</v>
      </c>
      <c r="J54" s="16">
        <v>26.551950000000001</v>
      </c>
      <c r="K54" s="17">
        <v>8.3073999999999995E-2</v>
      </c>
      <c r="L54" s="17">
        <v>134.40450000000001</v>
      </c>
      <c r="M54" s="17">
        <v>3.9337559999999998</v>
      </c>
      <c r="N54" s="17">
        <v>3.8156889999999999</v>
      </c>
      <c r="O54" s="17">
        <v>9.3632999999999994E-2</v>
      </c>
      <c r="P54" s="18">
        <v>6.1971720000000001</v>
      </c>
      <c r="Q54" s="143">
        <v>0.97649439578132269</v>
      </c>
      <c r="R54" s="37">
        <v>0.1590858499666099</v>
      </c>
      <c r="S54" s="17">
        <v>0.21404665314401616</v>
      </c>
      <c r="T54" s="19">
        <v>0.21372881355932205</v>
      </c>
      <c r="U54" s="16">
        <f t="shared" si="5"/>
        <v>25.927830372065891</v>
      </c>
      <c r="V54" s="17">
        <f t="shared" si="6"/>
        <v>8.1121295435137603E-2</v>
      </c>
      <c r="W54" s="17">
        <f t="shared" si="7"/>
        <v>131.24524101779079</v>
      </c>
      <c r="X54" s="17">
        <f t="shared" si="8"/>
        <v>3.8412906883711528</v>
      </c>
      <c r="Y54" s="17">
        <f t="shared" si="9"/>
        <v>3.7259989245444394</v>
      </c>
      <c r="Z54" s="17">
        <f t="shared" si="10"/>
        <v>9.1432099760192578E-2</v>
      </c>
      <c r="AA54" s="19">
        <f t="shared" si="11"/>
        <v>6.0515037276929311</v>
      </c>
      <c r="AB54" s="20">
        <f t="shared" si="12"/>
        <v>7.1035151704290117E-2</v>
      </c>
      <c r="AC54" s="20">
        <f t="shared" si="13"/>
        <v>2.2225012447982904E-4</v>
      </c>
      <c r="AD54" s="20">
        <f t="shared" si="14"/>
        <v>0.35957600278846791</v>
      </c>
      <c r="AE54" s="20">
        <f t="shared" si="15"/>
        <v>1.0524084077729185E-2</v>
      </c>
      <c r="AF54" s="20">
        <f t="shared" si="16"/>
        <v>1.0208216231628601E-2</v>
      </c>
      <c r="AG54" s="20">
        <f t="shared" si="17"/>
        <v>2.5049890345258243E-4</v>
      </c>
      <c r="AH54" s="20">
        <f t="shared" si="18"/>
        <v>1.6579462267651866E-2</v>
      </c>
      <c r="AI54" s="16">
        <f t="shared" si="19"/>
        <v>25.927830372065891</v>
      </c>
      <c r="AJ54" s="17">
        <f t="shared" si="20"/>
        <v>8.1121295435137603E-2</v>
      </c>
      <c r="AK54" s="17">
        <f t="shared" si="21"/>
        <v>110.36598029640297</v>
      </c>
      <c r="AL54" s="17">
        <f t="shared" si="22"/>
        <v>3.0190752727720338</v>
      </c>
      <c r="AM54" s="17">
        <f t="shared" si="23"/>
        <v>2.9284613251274987</v>
      </c>
      <c r="AN54" s="17">
        <f t="shared" si="24"/>
        <v>9.1432099760192578E-2</v>
      </c>
      <c r="AO54" s="19">
        <f t="shared" si="25"/>
        <v>4.7581230157233065</v>
      </c>
      <c r="AP54" s="37">
        <f t="shared" si="26"/>
        <v>7.1035151704290117E-2</v>
      </c>
      <c r="AQ54" s="37">
        <f t="shared" si="27"/>
        <v>2.2225012447982904E-4</v>
      </c>
      <c r="AR54" s="37">
        <f t="shared" si="28"/>
        <v>0.30237254875726838</v>
      </c>
      <c r="AS54" s="37">
        <f t="shared" si="29"/>
        <v>8.2714391034850246E-3</v>
      </c>
      <c r="AT54" s="37">
        <f t="shared" si="30"/>
        <v>8.0231817126780788E-3</v>
      </c>
      <c r="AU54" s="37">
        <f t="shared" si="31"/>
        <v>2.5049890345258243E-4</v>
      </c>
      <c r="AV54" s="37">
        <f t="shared" si="32"/>
        <v>1.3035953467735086E-2</v>
      </c>
      <c r="AW54" s="67">
        <f t="shared" si="33"/>
        <v>0</v>
      </c>
      <c r="AX54" s="37">
        <f t="shared" si="34"/>
        <v>0</v>
      </c>
      <c r="AY54" s="37">
        <f t="shared" si="35"/>
        <v>20.879260721387823</v>
      </c>
      <c r="AZ54" s="37">
        <f t="shared" si="36"/>
        <v>0.82221541559911904</v>
      </c>
      <c r="BA54" s="37">
        <f t="shared" si="37"/>
        <v>0.79753759941694069</v>
      </c>
      <c r="BB54" s="37">
        <f t="shared" si="38"/>
        <v>0</v>
      </c>
      <c r="BC54" s="76">
        <f t="shared" si="39"/>
        <v>1.2933807119696246</v>
      </c>
      <c r="BD54" s="37">
        <f t="shared" si="40"/>
        <v>0</v>
      </c>
      <c r="BE54" s="37">
        <f t="shared" si="41"/>
        <v>0</v>
      </c>
      <c r="BF54" s="37">
        <f t="shared" si="42"/>
        <v>5.720345403119953E-2</v>
      </c>
      <c r="BG54" s="37">
        <f t="shared" si="43"/>
        <v>2.2526449742441609E-3</v>
      </c>
      <c r="BH54" s="37">
        <f t="shared" si="44"/>
        <v>2.1850345189505221E-3</v>
      </c>
      <c r="BI54" s="37">
        <f t="shared" si="45"/>
        <v>0</v>
      </c>
      <c r="BJ54" s="37">
        <f t="shared" si="46"/>
        <v>3.5435087999167794E-3</v>
      </c>
      <c r="BK54" s="17" t="s">
        <v>4</v>
      </c>
      <c r="BL54" s="19"/>
    </row>
    <row r="55" spans="1:64" ht="30" x14ac:dyDescent="0.25">
      <c r="A55" s="17">
        <v>34035</v>
      </c>
      <c r="B55" s="17" t="s">
        <v>20</v>
      </c>
      <c r="C55" s="17" t="s">
        <v>3</v>
      </c>
      <c r="D55" s="17">
        <v>2285002007</v>
      </c>
      <c r="E55" s="55" t="s">
        <v>33</v>
      </c>
      <c r="F55" s="55" t="s">
        <v>34</v>
      </c>
      <c r="G55" s="55" t="s">
        <v>35</v>
      </c>
      <c r="H55" s="55" t="s">
        <v>38</v>
      </c>
      <c r="I55" s="56" t="s">
        <v>37</v>
      </c>
      <c r="J55" s="16">
        <v>0.2080977</v>
      </c>
      <c r="K55" s="17">
        <v>6.5108660000000004E-4</v>
      </c>
      <c r="L55" s="17">
        <v>1.5493189999999999</v>
      </c>
      <c r="M55" s="17">
        <v>4.5525589999999998E-2</v>
      </c>
      <c r="N55" s="17">
        <v>4.4159820000000002E-2</v>
      </c>
      <c r="O55" s="17">
        <v>7.3384229999999995E-4</v>
      </c>
      <c r="P55" s="18">
        <v>7.1925299999999998E-2</v>
      </c>
      <c r="Q55" s="143">
        <v>0.97649439578132269</v>
      </c>
      <c r="R55" s="37">
        <v>0.1590858499666099</v>
      </c>
      <c r="S55" s="17">
        <v>0.21404665314401616</v>
      </c>
      <c r="T55" s="19">
        <v>0.21372881355932205</v>
      </c>
      <c r="U55" s="16">
        <f t="shared" si="5"/>
        <v>0.20320623782498295</v>
      </c>
      <c r="V55" s="17">
        <f t="shared" si="6"/>
        <v>6.3578241606831575E-4</v>
      </c>
      <c r="W55" s="17">
        <f t="shared" si="7"/>
        <v>1.512901320777523</v>
      </c>
      <c r="X55" s="17">
        <f t="shared" si="8"/>
        <v>4.4455483499638224E-2</v>
      </c>
      <c r="Y55" s="17">
        <f t="shared" si="9"/>
        <v>4.3121816748711975E-2</v>
      </c>
      <c r="Z55" s="17">
        <f t="shared" si="10"/>
        <v>7.1659289333727606E-4</v>
      </c>
      <c r="AA55" s="19">
        <f t="shared" si="11"/>
        <v>7.0234652364890363E-2</v>
      </c>
      <c r="AB55" s="20">
        <f t="shared" si="12"/>
        <v>5.5672941869858346E-4</v>
      </c>
      <c r="AC55" s="20">
        <f t="shared" si="13"/>
        <v>1.7418696330638788E-6</v>
      </c>
      <c r="AD55" s="20">
        <f t="shared" si="14"/>
        <v>4.1449351254178712E-3</v>
      </c>
      <c r="AE55" s="20">
        <f t="shared" si="15"/>
        <v>1.2179584520448829E-4</v>
      </c>
      <c r="AF55" s="20">
        <f t="shared" si="16"/>
        <v>1.1814196369510131E-4</v>
      </c>
      <c r="AG55" s="20">
        <f t="shared" si="17"/>
        <v>1.9632682009240441E-6</v>
      </c>
      <c r="AH55" s="20">
        <f t="shared" si="18"/>
        <v>1.9242370510928866E-4</v>
      </c>
      <c r="AI55" s="16">
        <f t="shared" si="19"/>
        <v>0.20320623782498295</v>
      </c>
      <c r="AJ55" s="17">
        <f t="shared" si="20"/>
        <v>6.3578241606831575E-4</v>
      </c>
      <c r="AK55" s="17">
        <f t="shared" si="21"/>
        <v>1.2722201282460242</v>
      </c>
      <c r="AL55" s="17">
        <f t="shared" si="22"/>
        <v>3.4939936042641624E-2</v>
      </c>
      <c r="AM55" s="17">
        <f t="shared" si="23"/>
        <v>3.3891736196160593E-2</v>
      </c>
      <c r="AN55" s="17">
        <f t="shared" si="24"/>
        <v>7.1659289333727606E-4</v>
      </c>
      <c r="AO55" s="19">
        <f t="shared" si="25"/>
        <v>5.522348344419091E-2</v>
      </c>
      <c r="AP55" s="37">
        <f t="shared" si="26"/>
        <v>5.5672941869858346E-4</v>
      </c>
      <c r="AQ55" s="37">
        <f t="shared" si="27"/>
        <v>1.7418696330638788E-6</v>
      </c>
      <c r="AR55" s="37">
        <f t="shared" si="28"/>
        <v>3.4855345979343129E-3</v>
      </c>
      <c r="AS55" s="37">
        <f t="shared" si="29"/>
        <v>9.5725852171620889E-5</v>
      </c>
      <c r="AT55" s="37">
        <f t="shared" si="30"/>
        <v>9.2854071770303001E-5</v>
      </c>
      <c r="AU55" s="37">
        <f t="shared" si="31"/>
        <v>1.9632682009240441E-6</v>
      </c>
      <c r="AV55" s="37">
        <f t="shared" si="32"/>
        <v>1.5129721491559153E-4</v>
      </c>
      <c r="AW55" s="67">
        <f t="shared" si="33"/>
        <v>0</v>
      </c>
      <c r="AX55" s="37">
        <f t="shared" si="34"/>
        <v>0</v>
      </c>
      <c r="AY55" s="37">
        <f t="shared" si="35"/>
        <v>0.24068119253149889</v>
      </c>
      <c r="AZ55" s="37">
        <f t="shared" si="36"/>
        <v>9.5155474569965995E-3</v>
      </c>
      <c r="BA55" s="37">
        <f t="shared" si="37"/>
        <v>9.2300805525513813E-3</v>
      </c>
      <c r="BB55" s="37">
        <f t="shared" si="38"/>
        <v>0</v>
      </c>
      <c r="BC55" s="76">
        <f t="shared" si="39"/>
        <v>1.5011168920699453E-2</v>
      </c>
      <c r="BD55" s="37">
        <f t="shared" si="40"/>
        <v>0</v>
      </c>
      <c r="BE55" s="37">
        <f t="shared" si="41"/>
        <v>0</v>
      </c>
      <c r="BF55" s="37">
        <f t="shared" si="42"/>
        <v>6.5940052748355822E-4</v>
      </c>
      <c r="BG55" s="37">
        <f t="shared" si="43"/>
        <v>2.6069993032867399E-5</v>
      </c>
      <c r="BH55" s="37">
        <f t="shared" si="44"/>
        <v>2.5287891924798305E-5</v>
      </c>
      <c r="BI55" s="37">
        <f t="shared" si="45"/>
        <v>0</v>
      </c>
      <c r="BJ55" s="37">
        <f t="shared" si="46"/>
        <v>4.1126490193697129E-5</v>
      </c>
      <c r="BK55" s="17" t="s">
        <v>4</v>
      </c>
      <c r="BL55" s="19"/>
    </row>
    <row r="56" spans="1:64" ht="30" x14ac:dyDescent="0.25">
      <c r="A56" s="59">
        <v>34035</v>
      </c>
      <c r="B56" s="59" t="s">
        <v>20</v>
      </c>
      <c r="C56" s="59" t="s">
        <v>3</v>
      </c>
      <c r="D56" s="59">
        <v>2285002009</v>
      </c>
      <c r="E56" s="60" t="s">
        <v>33</v>
      </c>
      <c r="F56" s="60" t="s">
        <v>34</v>
      </c>
      <c r="G56" s="60" t="s">
        <v>35</v>
      </c>
      <c r="H56" s="60" t="s">
        <v>39</v>
      </c>
      <c r="I56" s="61" t="s">
        <v>37</v>
      </c>
      <c r="J56" s="46">
        <v>28.340039999999998</v>
      </c>
      <c r="K56" s="59">
        <v>8.8669040000000005E-2</v>
      </c>
      <c r="L56" s="59">
        <v>228.37889999999999</v>
      </c>
      <c r="M56" s="59">
        <v>6.6839230000000001</v>
      </c>
      <c r="N56" s="59">
        <v>6.4834050000000003</v>
      </c>
      <c r="O56" s="59">
        <v>9.9939219999999995E-2</v>
      </c>
      <c r="P56" s="68">
        <v>10.56466</v>
      </c>
      <c r="Q56" s="143">
        <f>(1.0879-1)*6/7+1</f>
        <v>1.0753428571428572</v>
      </c>
      <c r="R56" s="37">
        <v>0.1590858499666099</v>
      </c>
      <c r="S56" s="17">
        <v>0.21404665314401616</v>
      </c>
      <c r="T56" s="19">
        <v>0.21372881355932205</v>
      </c>
      <c r="U56" s="16">
        <f t="shared" si="5"/>
        <v>30.475259585142854</v>
      </c>
      <c r="V56" s="17">
        <f t="shared" si="6"/>
        <v>9.5349618813714287E-2</v>
      </c>
      <c r="W56" s="17">
        <f t="shared" si="7"/>
        <v>245.58561883714285</v>
      </c>
      <c r="X56" s="17">
        <f t="shared" si="8"/>
        <v>7.1875088557428572</v>
      </c>
      <c r="Y56" s="17">
        <f t="shared" si="9"/>
        <v>6.9718832567142863</v>
      </c>
      <c r="Z56" s="17">
        <f t="shared" si="10"/>
        <v>0.10746892637542857</v>
      </c>
      <c r="AA56" s="19">
        <f t="shared" si="11"/>
        <v>11.360631669142856</v>
      </c>
      <c r="AB56" s="20">
        <f t="shared" si="12"/>
        <v>8.3493861877103712E-2</v>
      </c>
      <c r="AC56" s="20">
        <f t="shared" si="13"/>
        <v>2.6123183236634052E-4</v>
      </c>
      <c r="AD56" s="20">
        <f t="shared" si="14"/>
        <v>0.67283731188258311</v>
      </c>
      <c r="AE56" s="20">
        <f t="shared" si="15"/>
        <v>1.9691805084227007E-2</v>
      </c>
      <c r="AF56" s="20">
        <f t="shared" si="16"/>
        <v>1.9101050018395304E-2</v>
      </c>
      <c r="AG56" s="20">
        <f t="shared" si="17"/>
        <v>2.9443541472720154E-4</v>
      </c>
      <c r="AH56" s="20">
        <f t="shared" si="18"/>
        <v>3.1125018271624266E-2</v>
      </c>
      <c r="AI56" s="16">
        <f t="shared" si="19"/>
        <v>30.475259585142854</v>
      </c>
      <c r="AJ56" s="17">
        <f t="shared" si="20"/>
        <v>9.5349618813714287E-2</v>
      </c>
      <c r="AK56" s="17">
        <f t="shared" si="21"/>
        <v>206.51642192486008</v>
      </c>
      <c r="AL56" s="17">
        <f t="shared" si="22"/>
        <v>5.6490466407281215</v>
      </c>
      <c r="AM56" s="17">
        <f t="shared" si="23"/>
        <v>5.4795749795037896</v>
      </c>
      <c r="AN56" s="17">
        <f t="shared" si="24"/>
        <v>0.10746892637542857</v>
      </c>
      <c r="AO56" s="19">
        <f t="shared" si="25"/>
        <v>8.9325373412124929</v>
      </c>
      <c r="AP56" s="37">
        <f t="shared" si="26"/>
        <v>8.3493861877103712E-2</v>
      </c>
      <c r="AQ56" s="37">
        <f t="shared" si="27"/>
        <v>2.6123183236634052E-4</v>
      </c>
      <c r="AR56" s="37">
        <f t="shared" si="28"/>
        <v>0.56579841623249338</v>
      </c>
      <c r="AS56" s="37">
        <f t="shared" si="29"/>
        <v>1.5476840111583894E-2</v>
      </c>
      <c r="AT56" s="37">
        <f t="shared" si="30"/>
        <v>1.5012534190421341E-2</v>
      </c>
      <c r="AU56" s="37">
        <f t="shared" si="31"/>
        <v>2.9443541472720154E-4</v>
      </c>
      <c r="AV56" s="37">
        <f t="shared" si="32"/>
        <v>2.447270504441779E-2</v>
      </c>
      <c r="AW56" s="67">
        <f t="shared" si="33"/>
        <v>0</v>
      </c>
      <c r="AX56" s="37">
        <f t="shared" si="34"/>
        <v>0</v>
      </c>
      <c r="AY56" s="37">
        <f t="shared" si="35"/>
        <v>39.069196912282763</v>
      </c>
      <c r="AZ56" s="37">
        <f t="shared" si="36"/>
        <v>1.5384622150147358</v>
      </c>
      <c r="BA56" s="37">
        <f t="shared" si="37"/>
        <v>1.4923082772104967</v>
      </c>
      <c r="BB56" s="37">
        <f t="shared" si="38"/>
        <v>0</v>
      </c>
      <c r="BC56" s="76">
        <f t="shared" si="39"/>
        <v>2.4280943279303635</v>
      </c>
      <c r="BD56" s="37">
        <f t="shared" si="40"/>
        <v>0</v>
      </c>
      <c r="BE56" s="37">
        <f t="shared" si="41"/>
        <v>0</v>
      </c>
      <c r="BF56" s="37">
        <f t="shared" si="42"/>
        <v>0.10703889565008973</v>
      </c>
      <c r="BG56" s="37">
        <f t="shared" si="43"/>
        <v>4.2149649726431135E-3</v>
      </c>
      <c r="BH56" s="37">
        <f t="shared" si="44"/>
        <v>4.0885158279739629E-3</v>
      </c>
      <c r="BI56" s="37">
        <f t="shared" si="45"/>
        <v>0</v>
      </c>
      <c r="BJ56" s="37">
        <f t="shared" si="46"/>
        <v>6.6523132272064758E-3</v>
      </c>
      <c r="BK56" s="59" t="s">
        <v>4</v>
      </c>
      <c r="BL56" s="63"/>
    </row>
    <row r="57" spans="1:64" ht="30" x14ac:dyDescent="0.25">
      <c r="A57" s="17">
        <v>34037</v>
      </c>
      <c r="B57" s="17" t="s">
        <v>10</v>
      </c>
      <c r="C57" s="17" t="s">
        <v>3</v>
      </c>
      <c r="D57" s="17">
        <v>2285002007</v>
      </c>
      <c r="E57" s="55" t="s">
        <v>33</v>
      </c>
      <c r="F57" s="55" t="s">
        <v>34</v>
      </c>
      <c r="G57" s="55" t="s">
        <v>35</v>
      </c>
      <c r="H57" s="55" t="s">
        <v>38</v>
      </c>
      <c r="I57" s="56" t="s">
        <v>37</v>
      </c>
      <c r="J57" s="16">
        <v>3.2311200000000002</v>
      </c>
      <c r="K57" s="17">
        <v>1.0109379999999999E-2</v>
      </c>
      <c r="L57" s="17">
        <v>26.038060000000002</v>
      </c>
      <c r="M57" s="17">
        <v>0.76205089999999998</v>
      </c>
      <c r="N57" s="17">
        <v>0.7391894</v>
      </c>
      <c r="O57" s="17">
        <v>1.1394319999999999E-2</v>
      </c>
      <c r="P57" s="18">
        <v>1.2045030000000001</v>
      </c>
      <c r="Q57" s="143">
        <v>0.97649439578132269</v>
      </c>
      <c r="R57" s="37">
        <v>0.1590858499666099</v>
      </c>
      <c r="S57" s="17">
        <v>0.21404665314401616</v>
      </c>
      <c r="T57" s="19">
        <v>0.21372881355932205</v>
      </c>
      <c r="U57" s="16">
        <f t="shared" si="5"/>
        <v>3.1551705720969476</v>
      </c>
      <c r="V57" s="17">
        <f t="shared" si="6"/>
        <v>9.8717529148237872E-3</v>
      </c>
      <c r="W57" s="17">
        <f t="shared" si="7"/>
        <v>25.42601966701783</v>
      </c>
      <c r="X57" s="17">
        <f t="shared" si="8"/>
        <v>0.74413843315011319</v>
      </c>
      <c r="Y57" s="17">
        <f t="shared" si="9"/>
        <v>0.72181430652095846</v>
      </c>
      <c r="Z57" s="17">
        <f t="shared" si="10"/>
        <v>1.1126489623739039E-2</v>
      </c>
      <c r="AA57" s="19">
        <f t="shared" si="11"/>
        <v>1.1761904292017906</v>
      </c>
      <c r="AB57" s="20">
        <f t="shared" si="12"/>
        <v>8.644302937251911E-3</v>
      </c>
      <c r="AC57" s="20">
        <f t="shared" si="13"/>
        <v>2.7045898396777499E-5</v>
      </c>
      <c r="AD57" s="20">
        <f t="shared" si="14"/>
        <v>6.9660327854843371E-2</v>
      </c>
      <c r="AE57" s="20">
        <f t="shared" si="15"/>
        <v>2.0387354332879813E-3</v>
      </c>
      <c r="AF57" s="20">
        <f t="shared" si="16"/>
        <v>1.9775734425231738E-3</v>
      </c>
      <c r="AG57" s="20">
        <f t="shared" si="17"/>
        <v>3.0483533215723395E-5</v>
      </c>
      <c r="AH57" s="20">
        <f t="shared" si="18"/>
        <v>3.2224395320597002E-3</v>
      </c>
      <c r="AI57" s="16">
        <f t="shared" si="19"/>
        <v>3.1551705720969476</v>
      </c>
      <c r="AJ57" s="17">
        <f t="shared" si="20"/>
        <v>9.8717529148237872E-3</v>
      </c>
      <c r="AK57" s="17">
        <f t="shared" si="21"/>
        <v>21.381099717022558</v>
      </c>
      <c r="AL57" s="17">
        <f t="shared" si="22"/>
        <v>0.58485809205849926</v>
      </c>
      <c r="AM57" s="17">
        <f t="shared" si="23"/>
        <v>0.56731237001867829</v>
      </c>
      <c r="AN57" s="17">
        <f t="shared" si="24"/>
        <v>1.1126489623739039E-2</v>
      </c>
      <c r="AO57" s="19">
        <f t="shared" si="25"/>
        <v>0.92480464424866216</v>
      </c>
      <c r="AP57" s="37">
        <f t="shared" si="26"/>
        <v>8.644302937251911E-3</v>
      </c>
      <c r="AQ57" s="37">
        <f t="shared" si="27"/>
        <v>2.7045898396777499E-5</v>
      </c>
      <c r="AR57" s="37">
        <f t="shared" si="28"/>
        <v>5.8578355389102894E-2</v>
      </c>
      <c r="AS57" s="37">
        <f t="shared" si="29"/>
        <v>1.6023509371465732E-3</v>
      </c>
      <c r="AT57" s="37">
        <f t="shared" si="30"/>
        <v>1.5542804658045981E-3</v>
      </c>
      <c r="AU57" s="37">
        <f t="shared" si="31"/>
        <v>3.0483533215723395E-5</v>
      </c>
      <c r="AV57" s="37">
        <f t="shared" si="32"/>
        <v>2.5337113541059235E-3</v>
      </c>
      <c r="AW57" s="67">
        <f t="shared" si="33"/>
        <v>0</v>
      </c>
      <c r="AX57" s="37">
        <f t="shared" si="34"/>
        <v>0</v>
      </c>
      <c r="AY57" s="37">
        <f t="shared" si="35"/>
        <v>4.0449199499952719</v>
      </c>
      <c r="AZ57" s="37">
        <f t="shared" si="36"/>
        <v>0.15928034109161393</v>
      </c>
      <c r="BA57" s="37">
        <f t="shared" si="37"/>
        <v>0.15450193650228017</v>
      </c>
      <c r="BB57" s="37">
        <f t="shared" si="38"/>
        <v>0</v>
      </c>
      <c r="BC57" s="76">
        <f t="shared" si="39"/>
        <v>0.25138578495312847</v>
      </c>
      <c r="BD57" s="37">
        <f t="shared" si="40"/>
        <v>0</v>
      </c>
      <c r="BE57" s="37">
        <f t="shared" si="41"/>
        <v>0</v>
      </c>
      <c r="BF57" s="37">
        <f t="shared" si="42"/>
        <v>1.1081972465740476E-2</v>
      </c>
      <c r="BG57" s="37">
        <f t="shared" si="43"/>
        <v>4.3638449614140807E-4</v>
      </c>
      <c r="BH57" s="37">
        <f t="shared" si="44"/>
        <v>4.2329297671857562E-4</v>
      </c>
      <c r="BI57" s="37">
        <f t="shared" si="45"/>
        <v>0</v>
      </c>
      <c r="BJ57" s="37">
        <f t="shared" si="46"/>
        <v>6.8872817795377671E-4</v>
      </c>
      <c r="BK57" s="17" t="s">
        <v>4</v>
      </c>
      <c r="BL57" s="19"/>
    </row>
    <row r="58" spans="1:64" x14ac:dyDescent="0.25">
      <c r="A58" s="17">
        <v>34039</v>
      </c>
      <c r="B58" s="17" t="s">
        <v>11</v>
      </c>
      <c r="C58" s="17" t="s">
        <v>6</v>
      </c>
      <c r="D58" s="17">
        <v>28500201</v>
      </c>
      <c r="E58" s="55" t="s">
        <v>33</v>
      </c>
      <c r="F58" s="55" t="s">
        <v>34</v>
      </c>
      <c r="G58" s="55" t="s">
        <v>35</v>
      </c>
      <c r="H58" s="55" t="s">
        <v>36</v>
      </c>
      <c r="I58" s="56" t="s">
        <v>37</v>
      </c>
      <c r="J58" s="16">
        <v>13.520519999999999</v>
      </c>
      <c r="K58" s="17">
        <v>4.0493671000000002E-2</v>
      </c>
      <c r="L58" s="17">
        <v>86.587202000000005</v>
      </c>
      <c r="M58" s="17">
        <v>2.2691512</v>
      </c>
      <c r="N58" s="17">
        <v>2.2010768000000001</v>
      </c>
      <c r="O58" s="17">
        <v>4.5636797999999999E-2</v>
      </c>
      <c r="P58" s="18">
        <v>5.6707324000000003</v>
      </c>
      <c r="Q58" s="143">
        <v>0.97649439578132269</v>
      </c>
      <c r="R58" s="37">
        <v>0.1590858499666099</v>
      </c>
      <c r="S58" s="17">
        <v>0.21404665314401616</v>
      </c>
      <c r="T58" s="19">
        <v>0.21372881355932205</v>
      </c>
      <c r="U58" s="16">
        <f t="shared" si="5"/>
        <v>13.202712008049289</v>
      </c>
      <c r="V58" s="17">
        <f t="shared" si="6"/>
        <v>3.954184279611267E-2</v>
      </c>
      <c r="W58" s="17">
        <f t="shared" si="7"/>
        <v>84.55191749938534</v>
      </c>
      <c r="X58" s="17">
        <f t="shared" si="8"/>
        <v>2.2158134299804635</v>
      </c>
      <c r="Y58" s="17">
        <f t="shared" si="9"/>
        <v>2.1493391598842875</v>
      </c>
      <c r="Z58" s="17">
        <f t="shared" si="10"/>
        <v>4.4564077488404276E-2</v>
      </c>
      <c r="AA58" s="19">
        <f t="shared" si="11"/>
        <v>5.5374384085755706</v>
      </c>
      <c r="AB58" s="20">
        <f t="shared" si="12"/>
        <v>3.6171813720682983E-2</v>
      </c>
      <c r="AC58" s="20">
        <f t="shared" si="13"/>
        <v>1.0833381587976073E-4</v>
      </c>
      <c r="AD58" s="20">
        <f t="shared" si="14"/>
        <v>0.23164908903941189</v>
      </c>
      <c r="AE58" s="20">
        <f t="shared" si="15"/>
        <v>6.0707217259738724E-3</v>
      </c>
      <c r="AF58" s="20">
        <f t="shared" si="16"/>
        <v>5.8886004380391439E-3</v>
      </c>
      <c r="AG58" s="20">
        <f t="shared" si="17"/>
        <v>1.2209336298192952E-4</v>
      </c>
      <c r="AH58" s="20">
        <f t="shared" si="18"/>
        <v>1.5171064133083756E-2</v>
      </c>
      <c r="AI58" s="16">
        <f t="shared" si="19"/>
        <v>13.202712008049289</v>
      </c>
      <c r="AJ58" s="17">
        <f t="shared" si="20"/>
        <v>3.954184279611267E-2</v>
      </c>
      <c r="AK58" s="17">
        <f t="shared" si="21"/>
        <v>71.100903837688946</v>
      </c>
      <c r="AL58" s="17">
        <f t="shared" si="22"/>
        <v>1.7415259813015824</v>
      </c>
      <c r="AM58" s="17">
        <f t="shared" si="23"/>
        <v>1.6892803062396844</v>
      </c>
      <c r="AN58" s="17">
        <f t="shared" si="24"/>
        <v>4.4564077488404276E-2</v>
      </c>
      <c r="AO58" s="19">
        <f t="shared" si="25"/>
        <v>4.3539282673528934</v>
      </c>
      <c r="AP58" s="37">
        <f t="shared" si="26"/>
        <v>3.6171813720682983E-2</v>
      </c>
      <c r="AQ58" s="37">
        <f t="shared" si="27"/>
        <v>1.0833381587976073E-4</v>
      </c>
      <c r="AR58" s="37">
        <f t="shared" si="28"/>
        <v>0.19479699681558615</v>
      </c>
      <c r="AS58" s="37">
        <f t="shared" si="29"/>
        <v>4.7713040583605001E-3</v>
      </c>
      <c r="AT58" s="37">
        <f t="shared" si="30"/>
        <v>4.628165222574478E-3</v>
      </c>
      <c r="AU58" s="37">
        <f t="shared" si="31"/>
        <v>1.2209336298192952E-4</v>
      </c>
      <c r="AV58" s="37">
        <f t="shared" si="32"/>
        <v>1.1928570595487379E-2</v>
      </c>
      <c r="AW58" s="67">
        <f t="shared" si="33"/>
        <v>0</v>
      </c>
      <c r="AX58" s="37">
        <f t="shared" si="34"/>
        <v>0</v>
      </c>
      <c r="AY58" s="37">
        <f t="shared" si="35"/>
        <v>13.451013661696393</v>
      </c>
      <c r="AZ58" s="37">
        <f t="shared" si="36"/>
        <v>0.47428744867888106</v>
      </c>
      <c r="BA58" s="37">
        <f t="shared" si="37"/>
        <v>0.46005885364460308</v>
      </c>
      <c r="BB58" s="37">
        <f t="shared" si="38"/>
        <v>0</v>
      </c>
      <c r="BC58" s="76">
        <f t="shared" si="39"/>
        <v>1.1835101412226772</v>
      </c>
      <c r="BD58" s="37">
        <f t="shared" si="40"/>
        <v>0</v>
      </c>
      <c r="BE58" s="37">
        <f t="shared" si="41"/>
        <v>0</v>
      </c>
      <c r="BF58" s="37">
        <f t="shared" si="42"/>
        <v>3.6852092223825739E-2</v>
      </c>
      <c r="BG58" s="37">
        <f t="shared" si="43"/>
        <v>1.2994176676133723E-3</v>
      </c>
      <c r="BH58" s="37">
        <f t="shared" si="44"/>
        <v>1.2604352154646659E-3</v>
      </c>
      <c r="BI58" s="37">
        <f t="shared" si="45"/>
        <v>0</v>
      </c>
      <c r="BJ58" s="37">
        <f t="shared" si="46"/>
        <v>3.2424935375963762E-3</v>
      </c>
      <c r="BK58" s="17" t="s">
        <v>4</v>
      </c>
      <c r="BL58" s="19"/>
    </row>
    <row r="59" spans="1:64" ht="30" x14ac:dyDescent="0.25">
      <c r="A59" s="17">
        <v>34039</v>
      </c>
      <c r="B59" s="17" t="s">
        <v>11</v>
      </c>
      <c r="C59" s="17" t="s">
        <v>3</v>
      </c>
      <c r="D59" s="17">
        <v>2285002006</v>
      </c>
      <c r="E59" s="55" t="s">
        <v>33</v>
      </c>
      <c r="F59" s="55" t="s">
        <v>34</v>
      </c>
      <c r="G59" s="55" t="s">
        <v>35</v>
      </c>
      <c r="H59" s="55" t="s">
        <v>40</v>
      </c>
      <c r="I59" s="56" t="s">
        <v>37</v>
      </c>
      <c r="J59" s="16">
        <v>18.35643</v>
      </c>
      <c r="K59" s="17">
        <v>5.7432999999999998E-2</v>
      </c>
      <c r="L59" s="17">
        <v>92.919280000000001</v>
      </c>
      <c r="M59" s="17">
        <v>2.7195640000000001</v>
      </c>
      <c r="N59" s="17">
        <v>2.63794</v>
      </c>
      <c r="O59" s="17">
        <v>6.4732999999999999E-2</v>
      </c>
      <c r="P59" s="18">
        <v>4.2843549999999997</v>
      </c>
      <c r="Q59" s="143">
        <v>0.97649439578132269</v>
      </c>
      <c r="R59" s="37">
        <v>0.1590858499666099</v>
      </c>
      <c r="S59" s="17">
        <v>0.21404665314401616</v>
      </c>
      <c r="T59" s="19">
        <v>0.21372881355932205</v>
      </c>
      <c r="U59" s="16">
        <f t="shared" si="5"/>
        <v>17.924951021552143</v>
      </c>
      <c r="V59" s="17">
        <f t="shared" si="6"/>
        <v>5.6083002632908704E-2</v>
      </c>
      <c r="W59" s="17">
        <f t="shared" si="7"/>
        <v>90.735156180035546</v>
      </c>
      <c r="X59" s="17">
        <f t="shared" si="8"/>
        <v>2.6556390049686374</v>
      </c>
      <c r="Y59" s="17">
        <f t="shared" si="9"/>
        <v>2.5759336264073824</v>
      </c>
      <c r="Z59" s="17">
        <f t="shared" si="10"/>
        <v>6.3211411722112365E-2</v>
      </c>
      <c r="AA59" s="19">
        <f t="shared" si="11"/>
        <v>4.1836486470376881</v>
      </c>
      <c r="AB59" s="20">
        <f t="shared" si="12"/>
        <v>4.9109454853567519E-2</v>
      </c>
      <c r="AC59" s="20">
        <f t="shared" si="13"/>
        <v>1.5365206200796904E-4</v>
      </c>
      <c r="AD59" s="20">
        <f t="shared" si="14"/>
        <v>0.24858946898639875</v>
      </c>
      <c r="AE59" s="20">
        <f t="shared" si="15"/>
        <v>7.2757233012839383E-3</v>
      </c>
      <c r="AF59" s="20">
        <f t="shared" si="16"/>
        <v>7.0573524011161163E-3</v>
      </c>
      <c r="AG59" s="20">
        <f t="shared" si="17"/>
        <v>1.7318194992359552E-4</v>
      </c>
      <c r="AH59" s="20">
        <f t="shared" si="18"/>
        <v>1.1462051087774488E-2</v>
      </c>
      <c r="AI59" s="16">
        <f t="shared" si="19"/>
        <v>17.924951021552143</v>
      </c>
      <c r="AJ59" s="17">
        <f t="shared" si="20"/>
        <v>5.6083002632908704E-2</v>
      </c>
      <c r="AK59" s="17">
        <f t="shared" si="21"/>
        <v>76.3004767372815</v>
      </c>
      <c r="AL59" s="17">
        <f t="shared" si="22"/>
        <v>2.0872083639963952</v>
      </c>
      <c r="AM59" s="17">
        <f t="shared" si="23"/>
        <v>2.0245636549537536</v>
      </c>
      <c r="AN59" s="17">
        <f t="shared" si="24"/>
        <v>6.3211411722112365E-2</v>
      </c>
      <c r="AO59" s="19">
        <f t="shared" si="25"/>
        <v>3.2894823853572603</v>
      </c>
      <c r="AP59" s="37">
        <f t="shared" si="26"/>
        <v>4.9109454853567519E-2</v>
      </c>
      <c r="AQ59" s="37">
        <f t="shared" si="27"/>
        <v>1.5365206200796904E-4</v>
      </c>
      <c r="AR59" s="37">
        <f t="shared" si="28"/>
        <v>0.20904240201994931</v>
      </c>
      <c r="AS59" s="37">
        <f t="shared" si="29"/>
        <v>5.7183790794421785E-3</v>
      </c>
      <c r="AT59" s="37">
        <f t="shared" si="30"/>
        <v>5.5467497395993246E-3</v>
      </c>
      <c r="AU59" s="37">
        <f t="shared" si="31"/>
        <v>1.7318194992359552E-4</v>
      </c>
      <c r="AV59" s="37">
        <f t="shared" si="32"/>
        <v>9.0122805078281104E-3</v>
      </c>
      <c r="AW59" s="67">
        <f t="shared" si="33"/>
        <v>0</v>
      </c>
      <c r="AX59" s="37">
        <f t="shared" si="34"/>
        <v>0</v>
      </c>
      <c r="AY59" s="37">
        <f t="shared" si="35"/>
        <v>14.434679442754046</v>
      </c>
      <c r="AZ59" s="37">
        <f t="shared" si="36"/>
        <v>0.56843064097224216</v>
      </c>
      <c r="BA59" s="37">
        <f t="shared" si="37"/>
        <v>0.55136997145362887</v>
      </c>
      <c r="BB59" s="37">
        <f t="shared" si="38"/>
        <v>0</v>
      </c>
      <c r="BC59" s="76">
        <f t="shared" si="39"/>
        <v>0.89416626168042779</v>
      </c>
      <c r="BD59" s="37">
        <f t="shared" si="40"/>
        <v>0</v>
      </c>
      <c r="BE59" s="37">
        <f t="shared" si="41"/>
        <v>0</v>
      </c>
      <c r="BF59" s="37">
        <f t="shared" si="42"/>
        <v>3.954706696644944E-2</v>
      </c>
      <c r="BG59" s="37">
        <f t="shared" si="43"/>
        <v>1.5573442218417598E-3</v>
      </c>
      <c r="BH59" s="37">
        <f t="shared" si="44"/>
        <v>1.5106026615167916E-3</v>
      </c>
      <c r="BI59" s="37">
        <f t="shared" si="45"/>
        <v>0</v>
      </c>
      <c r="BJ59" s="37">
        <f t="shared" si="46"/>
        <v>2.4497705799463778E-3</v>
      </c>
      <c r="BK59" s="17" t="s">
        <v>4</v>
      </c>
      <c r="BL59" s="19"/>
    </row>
    <row r="60" spans="1:64" ht="30" x14ac:dyDescent="0.25">
      <c r="A60" s="17">
        <v>34039</v>
      </c>
      <c r="B60" s="17" t="s">
        <v>11</v>
      </c>
      <c r="C60" s="17" t="s">
        <v>3</v>
      </c>
      <c r="D60" s="17">
        <v>2285002007</v>
      </c>
      <c r="E60" s="55" t="s">
        <v>33</v>
      </c>
      <c r="F60" s="55" t="s">
        <v>34</v>
      </c>
      <c r="G60" s="55" t="s">
        <v>35</v>
      </c>
      <c r="H60" s="55" t="s">
        <v>38</v>
      </c>
      <c r="I60" s="56" t="s">
        <v>37</v>
      </c>
      <c r="J60" s="16">
        <v>4.7976049999999999</v>
      </c>
      <c r="K60" s="17">
        <v>1.5010529999999999E-2</v>
      </c>
      <c r="L60" s="17">
        <v>35.718910000000001</v>
      </c>
      <c r="M60" s="17">
        <v>1.049574</v>
      </c>
      <c r="N60" s="17">
        <v>1.018086</v>
      </c>
      <c r="O60" s="17">
        <v>1.6918430000000002E-2</v>
      </c>
      <c r="P60" s="18">
        <v>1.6582079999999999</v>
      </c>
      <c r="Q60" s="143">
        <v>0.97649439578132269</v>
      </c>
      <c r="R60" s="37">
        <v>0.1590858499666099</v>
      </c>
      <c r="S60" s="17">
        <v>0.21404665314401616</v>
      </c>
      <c r="T60" s="19">
        <v>0.21372881355932205</v>
      </c>
      <c r="U60" s="16">
        <f t="shared" si="5"/>
        <v>4.6848343956724525</v>
      </c>
      <c r="V60" s="17">
        <f t="shared" si="6"/>
        <v>1.4657698422707416E-2</v>
      </c>
      <c r="W60" s="17">
        <f t="shared" si="7"/>
        <v>34.879315438417443</v>
      </c>
      <c r="X60" s="17">
        <f t="shared" si="8"/>
        <v>1.0249031289577859</v>
      </c>
      <c r="Y60" s="17">
        <f t="shared" si="9"/>
        <v>0.99415527342342369</v>
      </c>
      <c r="Z60" s="17">
        <f t="shared" si="10"/>
        <v>1.6520752080418605E-2</v>
      </c>
      <c r="AA60" s="19">
        <f t="shared" si="11"/>
        <v>1.6192308190397555</v>
      </c>
      <c r="AB60" s="20">
        <f t="shared" si="12"/>
        <v>1.2835162727869732E-2</v>
      </c>
      <c r="AC60" s="20">
        <f t="shared" si="13"/>
        <v>4.0158077870431278E-5</v>
      </c>
      <c r="AD60" s="20">
        <f t="shared" si="14"/>
        <v>9.5559768324431346E-2</v>
      </c>
      <c r="AE60" s="20">
        <f t="shared" si="15"/>
        <v>2.8079537779665369E-3</v>
      </c>
      <c r="AF60" s="20">
        <f t="shared" si="16"/>
        <v>2.7237130778723939E-3</v>
      </c>
      <c r="AG60" s="20">
        <f t="shared" si="17"/>
        <v>4.526233446690029E-5</v>
      </c>
      <c r="AH60" s="20">
        <f t="shared" si="18"/>
        <v>4.4362488192870014E-3</v>
      </c>
      <c r="AI60" s="16">
        <f t="shared" si="19"/>
        <v>4.6848343956724525</v>
      </c>
      <c r="AJ60" s="17">
        <f t="shared" si="20"/>
        <v>1.4657698422707416E-2</v>
      </c>
      <c r="AK60" s="17">
        <f t="shared" si="21"/>
        <v>29.330509895643306</v>
      </c>
      <c r="AL60" s="17">
        <f t="shared" si="22"/>
        <v>0.80552604440754183</v>
      </c>
      <c r="AM60" s="17">
        <f t="shared" si="23"/>
        <v>0.7813596644416656</v>
      </c>
      <c r="AN60" s="17">
        <f t="shared" si="24"/>
        <v>1.6520752080418605E-2</v>
      </c>
      <c r="AO60" s="19">
        <f t="shared" si="25"/>
        <v>1.2731545372076993</v>
      </c>
      <c r="AP60" s="37">
        <f t="shared" si="26"/>
        <v>1.2835162727869732E-2</v>
      </c>
      <c r="AQ60" s="37">
        <f t="shared" si="27"/>
        <v>4.0158077870431278E-5</v>
      </c>
      <c r="AR60" s="37">
        <f t="shared" si="28"/>
        <v>8.0357561357926863E-2</v>
      </c>
      <c r="AS60" s="37">
        <f t="shared" si="29"/>
        <v>2.2069206696097039E-3</v>
      </c>
      <c r="AT60" s="37">
        <f t="shared" si="30"/>
        <v>2.140711409429221E-3</v>
      </c>
      <c r="AU60" s="37">
        <f t="shared" si="31"/>
        <v>4.526233446690029E-5</v>
      </c>
      <c r="AV60" s="37">
        <f t="shared" si="32"/>
        <v>3.4880946224868474E-3</v>
      </c>
      <c r="AW60" s="67">
        <f t="shared" si="33"/>
        <v>0</v>
      </c>
      <c r="AX60" s="37">
        <f t="shared" si="34"/>
        <v>0</v>
      </c>
      <c r="AY60" s="37">
        <f t="shared" si="35"/>
        <v>5.5488055427741365</v>
      </c>
      <c r="AZ60" s="37">
        <f t="shared" si="36"/>
        <v>0.21937708455024407</v>
      </c>
      <c r="BA60" s="37">
        <f t="shared" si="37"/>
        <v>0.21279560898175809</v>
      </c>
      <c r="BB60" s="37">
        <f t="shared" si="38"/>
        <v>0</v>
      </c>
      <c r="BC60" s="76">
        <f t="shared" si="39"/>
        <v>0.34607628183205619</v>
      </c>
      <c r="BD60" s="37">
        <f t="shared" si="40"/>
        <v>0</v>
      </c>
      <c r="BE60" s="37">
        <f t="shared" si="41"/>
        <v>0</v>
      </c>
      <c r="BF60" s="37">
        <f t="shared" si="42"/>
        <v>1.5202206966504483E-2</v>
      </c>
      <c r="BG60" s="37">
        <f t="shared" si="43"/>
        <v>6.01033108356833E-4</v>
      </c>
      <c r="BH60" s="37">
        <f t="shared" si="44"/>
        <v>5.8300166844317287E-4</v>
      </c>
      <c r="BI60" s="37">
        <f t="shared" si="45"/>
        <v>0</v>
      </c>
      <c r="BJ60" s="37">
        <f t="shared" si="46"/>
        <v>9.4815419680015396E-4</v>
      </c>
      <c r="BK60" s="17" t="s">
        <v>4</v>
      </c>
      <c r="BL60" s="19"/>
    </row>
    <row r="61" spans="1:64" ht="30" x14ac:dyDescent="0.25">
      <c r="A61" s="59">
        <v>34039</v>
      </c>
      <c r="B61" s="59" t="s">
        <v>11</v>
      </c>
      <c r="C61" s="59" t="s">
        <v>3</v>
      </c>
      <c r="D61" s="59">
        <v>2285002009</v>
      </c>
      <c r="E61" s="60" t="s">
        <v>33</v>
      </c>
      <c r="F61" s="60" t="s">
        <v>34</v>
      </c>
      <c r="G61" s="60" t="s">
        <v>35</v>
      </c>
      <c r="H61" s="60" t="s">
        <v>39</v>
      </c>
      <c r="I61" s="61" t="s">
        <v>37</v>
      </c>
      <c r="J61" s="46">
        <v>42.512450000000001</v>
      </c>
      <c r="K61" s="59">
        <v>0.13301099999999999</v>
      </c>
      <c r="L61" s="59">
        <v>342.58760000000001</v>
      </c>
      <c r="M61" s="59">
        <v>10.026450000000001</v>
      </c>
      <c r="N61" s="59">
        <v>9.7256540000000005</v>
      </c>
      <c r="O61" s="59">
        <v>0.1499173</v>
      </c>
      <c r="P61" s="68">
        <v>15.84788</v>
      </c>
      <c r="Q61" s="143">
        <f>(1.0879-1)*6/7+1</f>
        <v>1.0753428571428572</v>
      </c>
      <c r="R61" s="37">
        <v>0.1590858499666099</v>
      </c>
      <c r="S61" s="17">
        <v>0.21404665314401616</v>
      </c>
      <c r="T61" s="19">
        <v>0.21372881355932205</v>
      </c>
      <c r="U61" s="16">
        <f t="shared" si="5"/>
        <v>45.715459447142862</v>
      </c>
      <c r="V61" s="17">
        <f t="shared" si="6"/>
        <v>0.14303242877142855</v>
      </c>
      <c r="W61" s="17">
        <f t="shared" si="7"/>
        <v>368.39912860571428</v>
      </c>
      <c r="X61" s="17">
        <f t="shared" si="8"/>
        <v>10.781871390000001</v>
      </c>
      <c r="Y61" s="17">
        <f t="shared" si="9"/>
        <v>10.458412559942857</v>
      </c>
      <c r="Z61" s="17">
        <f t="shared" si="10"/>
        <v>0.16121249771714286</v>
      </c>
      <c r="AA61" s="19">
        <f t="shared" si="11"/>
        <v>17.041904558857144</v>
      </c>
      <c r="AB61" s="20">
        <f t="shared" si="12"/>
        <v>0.12524783410176127</v>
      </c>
      <c r="AC61" s="20">
        <f t="shared" si="13"/>
        <v>3.9186966786692755E-4</v>
      </c>
      <c r="AD61" s="20">
        <f t="shared" si="14"/>
        <v>1.009312681111546</v>
      </c>
      <c r="AE61" s="20">
        <f t="shared" si="15"/>
        <v>2.9539373671232879E-2</v>
      </c>
      <c r="AF61" s="20">
        <f t="shared" si="16"/>
        <v>2.8653185095733856E-2</v>
      </c>
      <c r="AG61" s="20">
        <f t="shared" si="17"/>
        <v>4.4167807593737768E-4</v>
      </c>
      <c r="AH61" s="20">
        <f t="shared" si="18"/>
        <v>4.6690149476320941E-2</v>
      </c>
      <c r="AI61" s="16">
        <f t="shared" si="19"/>
        <v>45.715459447142862</v>
      </c>
      <c r="AJ61" s="17">
        <f t="shared" si="20"/>
        <v>0.14303242877142855</v>
      </c>
      <c r="AK61" s="17">
        <f t="shared" si="21"/>
        <v>309.79204010451582</v>
      </c>
      <c r="AL61" s="17">
        <f t="shared" si="22"/>
        <v>8.4740479043412797</v>
      </c>
      <c r="AM61" s="17">
        <f t="shared" si="23"/>
        <v>8.2198243542877467</v>
      </c>
      <c r="AN61" s="17">
        <f t="shared" si="24"/>
        <v>0.16121249771714286</v>
      </c>
      <c r="AO61" s="19">
        <f t="shared" si="25"/>
        <v>13.399558516701406</v>
      </c>
      <c r="AP61" s="37">
        <f t="shared" si="26"/>
        <v>0.12524783410176127</v>
      </c>
      <c r="AQ61" s="37">
        <f t="shared" si="27"/>
        <v>3.9186966786692755E-4</v>
      </c>
      <c r="AR61" s="37">
        <f t="shared" si="28"/>
        <v>0.84874531535483788</v>
      </c>
      <c r="AS61" s="37">
        <f t="shared" si="29"/>
        <v>2.3216569600935013E-2</v>
      </c>
      <c r="AT61" s="37">
        <f t="shared" si="30"/>
        <v>2.252006672407602E-2</v>
      </c>
      <c r="AU61" s="37">
        <f t="shared" si="31"/>
        <v>4.4167807593737768E-4</v>
      </c>
      <c r="AV61" s="37">
        <f t="shared" si="32"/>
        <v>3.6711119223839468E-2</v>
      </c>
      <c r="AW61" s="67">
        <f t="shared" si="33"/>
        <v>0</v>
      </c>
      <c r="AX61" s="37">
        <f t="shared" si="34"/>
        <v>0</v>
      </c>
      <c r="AY61" s="37">
        <f t="shared" si="35"/>
        <v>58.607088501198461</v>
      </c>
      <c r="AZ61" s="37">
        <f t="shared" si="36"/>
        <v>2.3078234856587212</v>
      </c>
      <c r="BA61" s="37">
        <f t="shared" si="37"/>
        <v>2.2385882056551107</v>
      </c>
      <c r="BB61" s="37">
        <f t="shared" si="38"/>
        <v>0</v>
      </c>
      <c r="BC61" s="76">
        <f t="shared" si="39"/>
        <v>3.6423460421557383</v>
      </c>
      <c r="BD61" s="37">
        <f t="shared" si="40"/>
        <v>0</v>
      </c>
      <c r="BE61" s="37">
        <f t="shared" si="41"/>
        <v>0</v>
      </c>
      <c r="BF61" s="37">
        <f t="shared" si="42"/>
        <v>0.16056736575670816</v>
      </c>
      <c r="BG61" s="37">
        <f t="shared" si="43"/>
        <v>6.3228040702978661E-3</v>
      </c>
      <c r="BH61" s="37">
        <f t="shared" si="44"/>
        <v>6.1331183716578364E-3</v>
      </c>
      <c r="BI61" s="37">
        <f t="shared" si="45"/>
        <v>0</v>
      </c>
      <c r="BJ61" s="37">
        <f t="shared" si="46"/>
        <v>9.9790302524814731E-3</v>
      </c>
      <c r="BK61" s="59" t="s">
        <v>4</v>
      </c>
      <c r="BL61" s="63"/>
    </row>
    <row r="62" spans="1:64" ht="30" x14ac:dyDescent="0.25">
      <c r="A62" s="17">
        <v>34041</v>
      </c>
      <c r="B62" s="17" t="s">
        <v>12</v>
      </c>
      <c r="C62" s="17" t="s">
        <v>3</v>
      </c>
      <c r="D62" s="17">
        <v>2285002006</v>
      </c>
      <c r="E62" s="55" t="s">
        <v>33</v>
      </c>
      <c r="F62" s="55" t="s">
        <v>34</v>
      </c>
      <c r="G62" s="55" t="s">
        <v>35</v>
      </c>
      <c r="H62" s="55" t="s">
        <v>40</v>
      </c>
      <c r="I62" s="56" t="s">
        <v>37</v>
      </c>
      <c r="J62" s="16">
        <v>7.7348499999999998</v>
      </c>
      <c r="K62" s="17">
        <v>2.4199999999999999E-2</v>
      </c>
      <c r="L62" s="17">
        <v>39.153399999999998</v>
      </c>
      <c r="M62" s="17">
        <v>1.1459429999999999</v>
      </c>
      <c r="N62" s="17">
        <v>1.1115489999999999</v>
      </c>
      <c r="O62" s="17">
        <v>2.7276000000000002E-2</v>
      </c>
      <c r="P62" s="18">
        <v>1.805299</v>
      </c>
      <c r="Q62" s="143">
        <v>0.97649439578132269</v>
      </c>
      <c r="R62" s="37">
        <v>0.1590858499666099</v>
      </c>
      <c r="S62" s="17">
        <v>0.21404665314401616</v>
      </c>
      <c r="T62" s="19">
        <v>0.21372881355932205</v>
      </c>
      <c r="U62" s="16">
        <f t="shared" si="5"/>
        <v>7.5530376772091632</v>
      </c>
      <c r="V62" s="17">
        <f t="shared" si="6"/>
        <v>2.363116437790801E-2</v>
      </c>
      <c r="W62" s="17">
        <f t="shared" si="7"/>
        <v>38.233075675784434</v>
      </c>
      <c r="X62" s="17">
        <f t="shared" si="8"/>
        <v>1.1190069173848363</v>
      </c>
      <c r="Y62" s="17">
        <f t="shared" si="9"/>
        <v>1.0854213691363332</v>
      </c>
      <c r="Z62" s="17">
        <f t="shared" si="10"/>
        <v>2.6634861139331358E-2</v>
      </c>
      <c r="AA62" s="19">
        <f t="shared" si="11"/>
        <v>1.762864356209626</v>
      </c>
      <c r="AB62" s="20">
        <f t="shared" si="12"/>
        <v>2.069325391016209E-2</v>
      </c>
      <c r="AC62" s="20">
        <f t="shared" si="13"/>
        <v>6.4742916103857566E-5</v>
      </c>
      <c r="AD62" s="20">
        <f t="shared" si="14"/>
        <v>0.10474815253639572</v>
      </c>
      <c r="AE62" s="20">
        <f t="shared" si="15"/>
        <v>3.0657723763968118E-3</v>
      </c>
      <c r="AF62" s="20">
        <f t="shared" si="16"/>
        <v>2.9737571757159813E-3</v>
      </c>
      <c r="AG62" s="20">
        <f t="shared" si="17"/>
        <v>7.2972222299537968E-5</v>
      </c>
      <c r="AH62" s="20">
        <f t="shared" si="18"/>
        <v>4.8297653594784277E-3</v>
      </c>
      <c r="AI62" s="16">
        <f t="shared" si="19"/>
        <v>7.5530376772091632</v>
      </c>
      <c r="AJ62" s="17">
        <f t="shared" si="20"/>
        <v>2.363116437790801E-2</v>
      </c>
      <c r="AK62" s="17">
        <f t="shared" si="21"/>
        <v>32.150734335064548</v>
      </c>
      <c r="AL62" s="17">
        <f t="shared" si="22"/>
        <v>0.87948723187360944</v>
      </c>
      <c r="AM62" s="17">
        <f t="shared" si="23"/>
        <v>0.8530905578217054</v>
      </c>
      <c r="AN62" s="17">
        <f t="shared" si="24"/>
        <v>2.6634861139331358E-2</v>
      </c>
      <c r="AO62" s="19">
        <f t="shared" si="25"/>
        <v>1.3860894488909246</v>
      </c>
      <c r="AP62" s="37">
        <f t="shared" si="26"/>
        <v>2.069325391016209E-2</v>
      </c>
      <c r="AQ62" s="37">
        <f t="shared" si="27"/>
        <v>6.4742916103857566E-5</v>
      </c>
      <c r="AR62" s="37">
        <f t="shared" si="28"/>
        <v>8.8084203657711094E-2</v>
      </c>
      <c r="AS62" s="37">
        <f t="shared" si="29"/>
        <v>2.4095540599276973E-3</v>
      </c>
      <c r="AT62" s="37">
        <f t="shared" si="30"/>
        <v>2.3372344049909736E-3</v>
      </c>
      <c r="AU62" s="37">
        <f t="shared" si="31"/>
        <v>7.2972222299537968E-5</v>
      </c>
      <c r="AV62" s="37">
        <f t="shared" si="32"/>
        <v>3.7975053394271904E-3</v>
      </c>
      <c r="AW62" s="67">
        <f t="shared" si="33"/>
        <v>0</v>
      </c>
      <c r="AX62" s="37">
        <f t="shared" si="34"/>
        <v>0</v>
      </c>
      <c r="AY62" s="37">
        <f t="shared" si="35"/>
        <v>6.0823413407198856</v>
      </c>
      <c r="AZ62" s="37">
        <f t="shared" si="36"/>
        <v>0.23951968551122682</v>
      </c>
      <c r="BA62" s="37">
        <f t="shared" si="37"/>
        <v>0.23233081131462785</v>
      </c>
      <c r="BB62" s="37">
        <f t="shared" si="38"/>
        <v>0</v>
      </c>
      <c r="BC62" s="76">
        <f t="shared" si="39"/>
        <v>0.37677490731870145</v>
      </c>
      <c r="BD62" s="37">
        <f t="shared" si="40"/>
        <v>0</v>
      </c>
      <c r="BE62" s="37">
        <f t="shared" si="41"/>
        <v>0</v>
      </c>
      <c r="BF62" s="37">
        <f t="shared" si="42"/>
        <v>1.6663948878684623E-2</v>
      </c>
      <c r="BG62" s="37">
        <f t="shared" si="43"/>
        <v>6.5621831646911445E-4</v>
      </c>
      <c r="BH62" s="37">
        <f t="shared" si="44"/>
        <v>6.3652277072500773E-4</v>
      </c>
      <c r="BI62" s="37">
        <f t="shared" si="45"/>
        <v>0</v>
      </c>
      <c r="BJ62" s="37">
        <f t="shared" si="46"/>
        <v>1.0322600200512373E-3</v>
      </c>
      <c r="BK62" s="17" t="s">
        <v>4</v>
      </c>
      <c r="BL62" s="19"/>
    </row>
    <row r="63" spans="1:64" ht="30" x14ac:dyDescent="0.25">
      <c r="A63" s="17">
        <v>34041</v>
      </c>
      <c r="B63" s="17" t="s">
        <v>12</v>
      </c>
      <c r="C63" s="17" t="s">
        <v>3</v>
      </c>
      <c r="D63" s="17">
        <v>2285002007</v>
      </c>
      <c r="E63" s="55" t="s">
        <v>33</v>
      </c>
      <c r="F63" s="55" t="s">
        <v>34</v>
      </c>
      <c r="G63" s="55" t="s">
        <v>35</v>
      </c>
      <c r="H63" s="55" t="s">
        <v>38</v>
      </c>
      <c r="I63" s="56" t="s">
        <v>37</v>
      </c>
      <c r="J63" s="16">
        <v>0.16305710000000001</v>
      </c>
      <c r="K63" s="17">
        <v>5.1016579999999998E-4</v>
      </c>
      <c r="L63" s="17">
        <v>1.3140000000000001</v>
      </c>
      <c r="M63" s="17">
        <v>3.8456589999999999E-2</v>
      </c>
      <c r="N63" s="17">
        <v>3.7302889999999998E-2</v>
      </c>
      <c r="O63" s="17">
        <v>5.7500990000000001E-4</v>
      </c>
      <c r="P63" s="18">
        <v>6.078476E-2</v>
      </c>
      <c r="Q63" s="143">
        <v>0.97649439578132269</v>
      </c>
      <c r="R63" s="37">
        <v>0.1590858499666099</v>
      </c>
      <c r="S63" s="17">
        <v>0.21404665314401616</v>
      </c>
      <c r="T63" s="19">
        <v>0.21372881355932205</v>
      </c>
      <c r="U63" s="16">
        <f t="shared" si="5"/>
        <v>0.15922434434235472</v>
      </c>
      <c r="V63" s="17">
        <f t="shared" si="6"/>
        <v>4.9817404461929512E-4</v>
      </c>
      <c r="W63" s="17">
        <f t="shared" si="7"/>
        <v>1.283113636056658</v>
      </c>
      <c r="X63" s="17">
        <f t="shared" si="8"/>
        <v>3.7552644615860054E-2</v>
      </c>
      <c r="Y63" s="17">
        <f t="shared" si="9"/>
        <v>3.6426063031447145E-2</v>
      </c>
      <c r="Z63" s="17">
        <f t="shared" si="10"/>
        <v>5.6149394486877874E-4</v>
      </c>
      <c r="AA63" s="19">
        <f t="shared" si="11"/>
        <v>5.9355977488912713E-2</v>
      </c>
      <c r="AB63" s="20">
        <f t="shared" si="12"/>
        <v>4.3623108039001293E-4</v>
      </c>
      <c r="AC63" s="20">
        <f t="shared" si="13"/>
        <v>1.364860396217247E-6</v>
      </c>
      <c r="AD63" s="20">
        <f t="shared" si="14"/>
        <v>3.5153798248127614E-3</v>
      </c>
      <c r="AE63" s="20">
        <f t="shared" si="15"/>
        <v>1.0288395785167138E-4</v>
      </c>
      <c r="AF63" s="20">
        <f t="shared" si="16"/>
        <v>9.9797432962868892E-5</v>
      </c>
      <c r="AG63" s="20">
        <f t="shared" si="17"/>
        <v>1.5383395749829554E-6</v>
      </c>
      <c r="AH63" s="20">
        <f t="shared" si="18"/>
        <v>1.6261911640798004E-4</v>
      </c>
      <c r="AI63" s="16">
        <f t="shared" si="19"/>
        <v>0.15922434434235472</v>
      </c>
      <c r="AJ63" s="17">
        <f t="shared" si="20"/>
        <v>4.9817404461929512E-4</v>
      </c>
      <c r="AK63" s="17">
        <f t="shared" si="21"/>
        <v>1.0789884126608371</v>
      </c>
      <c r="AL63" s="17">
        <f t="shared" si="22"/>
        <v>2.9514626719128551E-2</v>
      </c>
      <c r="AM63" s="17">
        <f t="shared" si="23"/>
        <v>2.8629186152352909E-2</v>
      </c>
      <c r="AN63" s="17">
        <f t="shared" si="24"/>
        <v>5.6149394486877874E-4</v>
      </c>
      <c r="AO63" s="19">
        <f t="shared" si="25"/>
        <v>4.6669894842553572E-2</v>
      </c>
      <c r="AP63" s="37">
        <f t="shared" si="26"/>
        <v>4.3623108039001293E-4</v>
      </c>
      <c r="AQ63" s="37">
        <f t="shared" si="27"/>
        <v>1.364860396217247E-6</v>
      </c>
      <c r="AR63" s="37">
        <f t="shared" si="28"/>
        <v>2.9561326374269508E-3</v>
      </c>
      <c r="AS63" s="37">
        <f t="shared" si="29"/>
        <v>8.0861991011311096E-5</v>
      </c>
      <c r="AT63" s="37">
        <f t="shared" si="30"/>
        <v>7.8436126444802497E-5</v>
      </c>
      <c r="AU63" s="37">
        <f t="shared" si="31"/>
        <v>1.5383395749829554E-6</v>
      </c>
      <c r="AV63" s="37">
        <f t="shared" si="32"/>
        <v>1.2786272559603718E-4</v>
      </c>
      <c r="AW63" s="67">
        <f t="shared" si="33"/>
        <v>0</v>
      </c>
      <c r="AX63" s="37">
        <f t="shared" si="34"/>
        <v>0</v>
      </c>
      <c r="AY63" s="37">
        <f t="shared" si="35"/>
        <v>0.20412522339582084</v>
      </c>
      <c r="AZ63" s="37">
        <f t="shared" si="36"/>
        <v>8.038017896731503E-3</v>
      </c>
      <c r="BA63" s="37">
        <f t="shared" si="37"/>
        <v>7.7968768790942361E-3</v>
      </c>
      <c r="BB63" s="37">
        <f t="shared" si="38"/>
        <v>0</v>
      </c>
      <c r="BC63" s="76">
        <f t="shared" si="39"/>
        <v>1.2686082646359141E-2</v>
      </c>
      <c r="BD63" s="37">
        <f t="shared" si="40"/>
        <v>0</v>
      </c>
      <c r="BE63" s="37">
        <f t="shared" si="41"/>
        <v>0</v>
      </c>
      <c r="BF63" s="37">
        <f t="shared" si="42"/>
        <v>5.5924718738581056E-4</v>
      </c>
      <c r="BG63" s="37">
        <f t="shared" si="43"/>
        <v>2.202196684036028E-5</v>
      </c>
      <c r="BH63" s="37">
        <f t="shared" si="44"/>
        <v>2.1361306518066396E-5</v>
      </c>
      <c r="BI63" s="37">
        <f t="shared" si="45"/>
        <v>0</v>
      </c>
      <c r="BJ63" s="37">
        <f t="shared" si="46"/>
        <v>3.4756390811942857E-5</v>
      </c>
      <c r="BK63" s="17" t="s">
        <v>4</v>
      </c>
      <c r="BL63" s="19"/>
    </row>
    <row r="64" spans="1:64" ht="30.75" thickBot="1" x14ac:dyDescent="0.3">
      <c r="A64" s="64">
        <v>34041</v>
      </c>
      <c r="B64" s="64" t="s">
        <v>12</v>
      </c>
      <c r="C64" s="64" t="s">
        <v>3</v>
      </c>
      <c r="D64" s="64">
        <v>2285002009</v>
      </c>
      <c r="E64" s="65" t="s">
        <v>33</v>
      </c>
      <c r="F64" s="65" t="s">
        <v>34</v>
      </c>
      <c r="G64" s="65" t="s">
        <v>35</v>
      </c>
      <c r="H64" s="65" t="s">
        <v>39</v>
      </c>
      <c r="I64" s="66" t="s">
        <v>37</v>
      </c>
      <c r="J64" s="46">
        <v>1.8907700000000001</v>
      </c>
      <c r="K64" s="59">
        <v>5.9157560000000003E-3</v>
      </c>
      <c r="L64" s="59">
        <v>15.23682</v>
      </c>
      <c r="M64" s="59">
        <v>0.44593310000000003</v>
      </c>
      <c r="N64" s="59">
        <v>0.43255510000000003</v>
      </c>
      <c r="O64" s="59">
        <v>6.6676720000000004E-3</v>
      </c>
      <c r="P64" s="68">
        <v>0.7048451</v>
      </c>
      <c r="Q64" s="143">
        <f>(1.0879-1)*6/7+1</f>
        <v>1.0753428571428572</v>
      </c>
      <c r="R64" s="37">
        <v>0.1590858499666099</v>
      </c>
      <c r="S64" s="17">
        <v>0.21404665314401616</v>
      </c>
      <c r="T64" s="19">
        <v>0.21372881355932205</v>
      </c>
      <c r="U64" s="16">
        <f t="shared" si="5"/>
        <v>2.0332260140000002</v>
      </c>
      <c r="V64" s="17">
        <f t="shared" si="6"/>
        <v>6.3614659592E-3</v>
      </c>
      <c r="W64" s="17">
        <f t="shared" si="7"/>
        <v>16.384805552571429</v>
      </c>
      <c r="X64" s="17">
        <f t="shared" si="8"/>
        <v>0.47953097384857146</v>
      </c>
      <c r="Y64" s="17">
        <f t="shared" si="9"/>
        <v>0.46514503710571431</v>
      </c>
      <c r="Z64" s="17">
        <f t="shared" si="10"/>
        <v>7.1700334589714287E-3</v>
      </c>
      <c r="AA64" s="19">
        <f t="shared" si="11"/>
        <v>0.75795014367714286</v>
      </c>
      <c r="AB64" s="20">
        <f t="shared" si="12"/>
        <v>5.5704822301369866E-3</v>
      </c>
      <c r="AC64" s="20">
        <f t="shared" si="13"/>
        <v>1.7428673860821919E-5</v>
      </c>
      <c r="AD64" s="20">
        <f t="shared" si="14"/>
        <v>4.488987822622309E-2</v>
      </c>
      <c r="AE64" s="20">
        <f t="shared" si="15"/>
        <v>1.3137834899960862E-3</v>
      </c>
      <c r="AF64" s="20">
        <f t="shared" si="16"/>
        <v>1.2743699646731899E-3</v>
      </c>
      <c r="AG64" s="20">
        <f t="shared" si="17"/>
        <v>1.964392728485323E-5</v>
      </c>
      <c r="AH64" s="20">
        <f t="shared" si="18"/>
        <v>2.0765757361017614E-3</v>
      </c>
      <c r="AI64" s="16">
        <f t="shared" si="19"/>
        <v>2.0332260140000002</v>
      </c>
      <c r="AJ64" s="17">
        <f t="shared" si="20"/>
        <v>6.3614659592E-3</v>
      </c>
      <c r="AK64" s="17">
        <f t="shared" si="21"/>
        <v>13.778214834702974</v>
      </c>
      <c r="AL64" s="17">
        <f t="shared" si="22"/>
        <v>0.376888973817394</v>
      </c>
      <c r="AM64" s="17">
        <f t="shared" si="23"/>
        <v>0.36558229868668696</v>
      </c>
      <c r="AN64" s="17">
        <f t="shared" si="24"/>
        <v>7.1700334589714287E-3</v>
      </c>
      <c r="AO64" s="19">
        <f t="shared" si="25"/>
        <v>0.59595435873190938</v>
      </c>
      <c r="AP64" s="37">
        <f t="shared" si="26"/>
        <v>5.5704822301369866E-3</v>
      </c>
      <c r="AQ64" s="37">
        <f t="shared" si="27"/>
        <v>1.7428673860821919E-5</v>
      </c>
      <c r="AR64" s="37">
        <f t="shared" si="28"/>
        <v>3.7748533793706775E-2</v>
      </c>
      <c r="AS64" s="37">
        <f t="shared" si="29"/>
        <v>1.0325725310065589E-3</v>
      </c>
      <c r="AT64" s="37">
        <f t="shared" si="30"/>
        <v>1.0015953388676354E-3</v>
      </c>
      <c r="AU64" s="37">
        <f t="shared" si="31"/>
        <v>1.964392728485323E-5</v>
      </c>
      <c r="AV64" s="37">
        <f t="shared" si="32"/>
        <v>1.6327516677586559E-3</v>
      </c>
      <c r="AW64" s="67">
        <f t="shared" si="33"/>
        <v>0</v>
      </c>
      <c r="AX64" s="37">
        <f t="shared" si="34"/>
        <v>0</v>
      </c>
      <c r="AY64" s="37">
        <f t="shared" si="35"/>
        <v>2.6065907178684551</v>
      </c>
      <c r="AZ64" s="37">
        <f t="shared" si="36"/>
        <v>0.10264200003117746</v>
      </c>
      <c r="BA64" s="37">
        <f t="shared" si="37"/>
        <v>9.9562738419027352E-2</v>
      </c>
      <c r="BB64" s="37">
        <f t="shared" si="38"/>
        <v>0</v>
      </c>
      <c r="BC64" s="76">
        <f t="shared" si="39"/>
        <v>0.16199578494523348</v>
      </c>
      <c r="BD64" s="37">
        <f t="shared" si="40"/>
        <v>0</v>
      </c>
      <c r="BE64" s="37">
        <f t="shared" si="41"/>
        <v>0</v>
      </c>
      <c r="BF64" s="37">
        <f t="shared" si="42"/>
        <v>7.1413444325163153E-3</v>
      </c>
      <c r="BG64" s="37">
        <f t="shared" si="43"/>
        <v>2.8121095898952738E-4</v>
      </c>
      <c r="BH64" s="37">
        <f t="shared" si="44"/>
        <v>2.7277462580555445E-4</v>
      </c>
      <c r="BI64" s="37">
        <f t="shared" si="45"/>
        <v>0</v>
      </c>
      <c r="BJ64" s="37">
        <f t="shared" si="46"/>
        <v>4.4382406834310548E-4</v>
      </c>
      <c r="BK64" s="64" t="s">
        <v>4</v>
      </c>
      <c r="BL64" s="62"/>
    </row>
    <row r="65" spans="10:62" ht="15.75" thickBot="1" x14ac:dyDescent="0.3">
      <c r="J65">
        <f>SUM(J8:J64)</f>
        <v>832.59594276000018</v>
      </c>
      <c r="K65">
        <f t="shared" ref="K65:P65" si="47">SUM(K8:K64)</f>
        <v>2.5901364065199997</v>
      </c>
      <c r="L65">
        <f t="shared" si="47"/>
        <v>6000.3371709999992</v>
      </c>
      <c r="M65">
        <f t="shared" si="47"/>
        <v>173.46168503799998</v>
      </c>
      <c r="N65">
        <f t="shared" si="47"/>
        <v>168.25747744999998</v>
      </c>
      <c r="O65">
        <f t="shared" si="47"/>
        <v>2.9193222779599988</v>
      </c>
      <c r="P65">
        <f t="shared" si="47"/>
        <v>291.15158677299996</v>
      </c>
      <c r="Q65" s="145"/>
      <c r="R65" s="137"/>
      <c r="S65" s="22"/>
      <c r="T65" s="23"/>
      <c r="U65" s="21">
        <f t="shared" ref="U65" si="48">SUM(U8:U64)</f>
        <v>862.07795064536617</v>
      </c>
      <c r="V65" s="22">
        <f t="shared" ref="V65" si="49">SUM(V8:V64)</f>
        <v>2.68272748265808</v>
      </c>
      <c r="W65" s="22">
        <f t="shared" ref="W65" si="50">SUM(W8:W64)</f>
        <v>6254.5878129337825</v>
      </c>
      <c r="X65" s="22">
        <f t="shared" ref="X65" si="51">SUM(X8:X64)</f>
        <v>180.9533068367156</v>
      </c>
      <c r="Y65" s="22">
        <f t="shared" ref="Y65" si="52">SUM(Y8:Y64)</f>
        <v>175.52435792934378</v>
      </c>
      <c r="Z65" s="22">
        <f t="shared" ref="Z65" si="53">SUM(Z8:Z64)</f>
        <v>3.0236827746512325</v>
      </c>
      <c r="AA65" s="23">
        <f t="shared" ref="AA65" si="54">SUM(AA8:AA64)</f>
        <v>302.59384902450046</v>
      </c>
      <c r="AB65" s="22">
        <f t="shared" ref="AB65" si="55">SUM(AB8:AB64)</f>
        <v>2.3618573990284002</v>
      </c>
      <c r="AC65" s="22">
        <f t="shared" ref="AC65" si="56">SUM(AC8:AC64)</f>
        <v>7.3499383086522742E-3</v>
      </c>
      <c r="AD65" s="22">
        <f t="shared" ref="AD65" si="57">SUM(AD8:AD64)</f>
        <v>17.135857021736388</v>
      </c>
      <c r="AE65" s="22">
        <f t="shared" ref="AE65" si="58">SUM(AE8:AE64)</f>
        <v>0.49576248448415239</v>
      </c>
      <c r="AF65" s="22">
        <f t="shared" ref="AF65" si="59">SUM(AF8:AF64)</f>
        <v>0.48088865186121577</v>
      </c>
      <c r="AG65" s="22">
        <f t="shared" ref="AG65" si="60">SUM(AG8:AG64)</f>
        <v>8.284062396304746E-3</v>
      </c>
      <c r="AH65" s="22">
        <f t="shared" ref="AH65" si="61">SUM(AH8:AH64)</f>
        <v>0.82902424390274154</v>
      </c>
      <c r="AI65" s="17">
        <f>SUM(AI8:AI64)</f>
        <v>862.07795064536617</v>
      </c>
      <c r="AJ65" s="17">
        <f t="shared" ref="AJ65:BC65" si="62">SUM(AJ8:AJ64)</f>
        <v>2.68272748265808</v>
      </c>
      <c r="AK65" s="17">
        <f t="shared" si="62"/>
        <v>5259.5713945224124</v>
      </c>
      <c r="AL65" s="17">
        <f t="shared" si="62"/>
        <v>142.22085713297437</v>
      </c>
      <c r="AM65" s="17">
        <f t="shared" si="62"/>
        <v>137.95395656931544</v>
      </c>
      <c r="AN65" s="17">
        <f t="shared" si="62"/>
        <v>3.0236827746512325</v>
      </c>
      <c r="AO65" s="17">
        <f t="shared" si="62"/>
        <v>237.92082468214551</v>
      </c>
      <c r="AP65" s="17">
        <f>SUM(AP8:AP64)</f>
        <v>2.3618573990284002</v>
      </c>
      <c r="AQ65" s="17">
        <f t="shared" si="62"/>
        <v>7.3499383086522742E-3</v>
      </c>
      <c r="AR65" s="17">
        <f t="shared" si="62"/>
        <v>14.409784642527159</v>
      </c>
      <c r="AS65" s="17">
        <f t="shared" si="62"/>
        <v>0.38964618392595723</v>
      </c>
      <c r="AT65" s="17">
        <f t="shared" si="62"/>
        <v>0.37795604539538474</v>
      </c>
      <c r="AU65" s="17">
        <f t="shared" si="62"/>
        <v>8.284062396304746E-3</v>
      </c>
      <c r="AV65" s="18">
        <f t="shared" si="62"/>
        <v>0.65183787584149488</v>
      </c>
      <c r="AW65" s="21">
        <f t="shared" si="62"/>
        <v>0</v>
      </c>
      <c r="AX65" s="22">
        <f t="shared" si="62"/>
        <v>0</v>
      </c>
      <c r="AY65" s="22">
        <f t="shared" si="62"/>
        <v>995.01641841137064</v>
      </c>
      <c r="AZ65" s="22">
        <f t="shared" si="62"/>
        <v>38.732449703741196</v>
      </c>
      <c r="BA65" s="22">
        <f t="shared" si="62"/>
        <v>37.570401360028391</v>
      </c>
      <c r="BB65" s="22">
        <f t="shared" si="62"/>
        <v>0</v>
      </c>
      <c r="BC65" s="23">
        <f t="shared" si="62"/>
        <v>64.673024342355163</v>
      </c>
      <c r="BD65" s="77">
        <f>SUM(BD7:BD64)</f>
        <v>0</v>
      </c>
      <c r="BE65" s="77">
        <f t="shared" ref="BE65:BJ65" si="63">SUM(BE7:BE64)</f>
        <v>0</v>
      </c>
      <c r="BF65" s="77">
        <f t="shared" si="63"/>
        <v>2.7260723792092341</v>
      </c>
      <c r="BG65" s="77">
        <f t="shared" si="63"/>
        <v>0.106116300558195</v>
      </c>
      <c r="BH65" s="77">
        <f t="shared" si="63"/>
        <v>0.10293260646583126</v>
      </c>
      <c r="BI65" s="77">
        <f t="shared" si="63"/>
        <v>0</v>
      </c>
      <c r="BJ65" s="77">
        <f t="shared" si="63"/>
        <v>0.17718636806124707</v>
      </c>
    </row>
    <row r="66" spans="10:62" x14ac:dyDescent="0.25"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</sheetData>
  <mergeCells count="9">
    <mergeCell ref="BD6:BJ6"/>
    <mergeCell ref="AP6:AV6"/>
    <mergeCell ref="AW6:BC6"/>
    <mergeCell ref="H4:Q4"/>
    <mergeCell ref="J6:P6"/>
    <mergeCell ref="U6:AA6"/>
    <mergeCell ref="AI6:AO6"/>
    <mergeCell ref="AB6:AH6"/>
    <mergeCell ref="R6:T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61B2-2E3B-42AC-AC46-1FBD128A472A}">
  <dimension ref="A1:O32"/>
  <sheetViews>
    <sheetView workbookViewId="0">
      <selection activeCell="O11" sqref="O11"/>
    </sheetView>
  </sheetViews>
  <sheetFormatPr defaultRowHeight="15" x14ac:dyDescent="0.25"/>
  <cols>
    <col min="2" max="2" width="13" customWidth="1"/>
    <col min="4" max="4" width="12.5703125" customWidth="1"/>
    <col min="5" max="5" width="10.5703125" customWidth="1"/>
    <col min="6" max="6" width="11.42578125" customWidth="1"/>
  </cols>
  <sheetData>
    <row r="1" spans="1:9" ht="15.75" thickBot="1" x14ac:dyDescent="0.3">
      <c r="A1" s="166" t="s">
        <v>161</v>
      </c>
      <c r="B1" s="165"/>
      <c r="C1" s="165"/>
      <c r="D1" s="165"/>
      <c r="E1" s="165"/>
      <c r="F1" s="165"/>
      <c r="G1" s="165"/>
      <c r="H1" s="165"/>
      <c r="I1" s="42"/>
    </row>
    <row r="2" spans="1:9" ht="62.25" x14ac:dyDescent="0.25">
      <c r="A2" s="11"/>
      <c r="B2" s="49" t="s">
        <v>104</v>
      </c>
      <c r="C2" s="48" t="s">
        <v>108</v>
      </c>
      <c r="D2" s="12">
        <v>2017</v>
      </c>
      <c r="E2" s="57">
        <v>2023</v>
      </c>
      <c r="F2" s="58"/>
      <c r="G2" s="51"/>
    </row>
    <row r="3" spans="1:9" x14ac:dyDescent="0.25">
      <c r="A3" s="16" t="s">
        <v>88</v>
      </c>
      <c r="B3" s="17">
        <v>404147932</v>
      </c>
      <c r="C3" s="17">
        <v>1.0346</v>
      </c>
      <c r="D3" s="17">
        <f>C3*B3</f>
        <v>418131450.4472</v>
      </c>
      <c r="E3" s="18">
        <f>408303018</f>
        <v>408303018</v>
      </c>
      <c r="F3" s="27"/>
    </row>
    <row r="4" spans="1:9" x14ac:dyDescent="0.25">
      <c r="A4" s="16" t="s">
        <v>89</v>
      </c>
      <c r="B4" s="17">
        <v>437110632</v>
      </c>
      <c r="C4" s="17">
        <v>1.0346</v>
      </c>
      <c r="D4" s="17">
        <f>C4*B4</f>
        <v>452234659.86719996</v>
      </c>
      <c r="E4" s="18">
        <f>441604611</f>
        <v>441604611</v>
      </c>
      <c r="F4" s="27"/>
    </row>
    <row r="5" spans="1:9" x14ac:dyDescent="0.25">
      <c r="A5" s="16"/>
      <c r="B5" s="17"/>
      <c r="C5" s="17"/>
      <c r="D5" s="17">
        <f>SUM(D3:D4)</f>
        <v>870366110.31439996</v>
      </c>
      <c r="E5" s="18">
        <f>SUM(E3:E4)</f>
        <v>849907629</v>
      </c>
      <c r="F5" s="27"/>
    </row>
    <row r="6" spans="1:9" ht="15.75" thickBot="1" x14ac:dyDescent="0.3">
      <c r="A6" s="21"/>
      <c r="B6" s="22"/>
      <c r="C6" s="22"/>
      <c r="D6" s="22"/>
      <c r="E6" s="23">
        <f>E5/D5</f>
        <v>0.97649439578132269</v>
      </c>
      <c r="F6" t="s">
        <v>156</v>
      </c>
    </row>
    <row r="7" spans="1:9" x14ac:dyDescent="0.25">
      <c r="A7" s="50" t="s">
        <v>90</v>
      </c>
    </row>
    <row r="8" spans="1:9" ht="45.75" customHeight="1" x14ac:dyDescent="0.25">
      <c r="A8" s="165" t="s">
        <v>105</v>
      </c>
      <c r="B8" s="165"/>
      <c r="C8" s="165"/>
      <c r="D8" s="165"/>
      <c r="E8" s="165"/>
      <c r="F8" s="165"/>
      <c r="G8" s="165"/>
      <c r="H8" s="165"/>
    </row>
    <row r="9" spans="1:9" ht="30.75" customHeight="1" x14ac:dyDescent="0.25">
      <c r="A9" s="165" t="s">
        <v>106</v>
      </c>
      <c r="B9" s="165"/>
      <c r="C9" s="165"/>
      <c r="D9" s="165"/>
      <c r="E9" s="165"/>
      <c r="F9" s="165"/>
      <c r="G9" s="165"/>
      <c r="H9" s="165"/>
    </row>
    <row r="10" spans="1:9" ht="30.75" customHeight="1" x14ac:dyDescent="0.25">
      <c r="A10" s="165" t="s">
        <v>107</v>
      </c>
      <c r="B10" s="165"/>
      <c r="C10" s="165"/>
      <c r="D10" s="165"/>
      <c r="E10" s="165"/>
      <c r="F10" s="165"/>
      <c r="G10" s="165"/>
      <c r="H10" s="165"/>
    </row>
    <row r="11" spans="1:9" ht="30" customHeight="1" x14ac:dyDescent="0.25">
      <c r="A11" s="165" t="s">
        <v>109</v>
      </c>
      <c r="B11" s="165"/>
      <c r="C11" s="165"/>
      <c r="D11" s="165"/>
      <c r="E11" s="165"/>
      <c r="F11" s="165"/>
      <c r="G11" s="165"/>
      <c r="H11" s="165"/>
    </row>
    <row r="12" spans="1:9" ht="30" customHeight="1" x14ac:dyDescent="0.25">
      <c r="A12" s="165" t="s">
        <v>110</v>
      </c>
      <c r="B12" s="165"/>
      <c r="C12" s="165"/>
      <c r="D12" s="165"/>
      <c r="E12" s="165"/>
      <c r="F12" s="165"/>
      <c r="G12" s="165"/>
      <c r="H12" s="165"/>
    </row>
    <row r="13" spans="1:9" x14ac:dyDescent="0.25">
      <c r="A13" s="51"/>
      <c r="B13" s="51"/>
      <c r="C13" s="51"/>
      <c r="D13" s="51"/>
      <c r="E13" s="51"/>
      <c r="F13" s="51"/>
      <c r="G13" s="51"/>
      <c r="H13" s="51"/>
      <c r="I13" s="51"/>
    </row>
    <row r="14" spans="1:9" ht="15.75" thickBot="1" x14ac:dyDescent="0.3">
      <c r="A14" s="166" t="s">
        <v>162</v>
      </c>
      <c r="B14" s="166"/>
      <c r="C14" s="166"/>
      <c r="D14" s="166"/>
      <c r="E14" s="165"/>
      <c r="F14" s="165"/>
      <c r="G14" s="51"/>
      <c r="H14" s="51"/>
      <c r="I14" s="51"/>
    </row>
    <row r="15" spans="1:9" ht="15.75" thickBot="1" x14ac:dyDescent="0.3">
      <c r="A15" s="54" t="s">
        <v>91</v>
      </c>
      <c r="B15" s="53"/>
      <c r="C15" s="24"/>
      <c r="D15" s="52">
        <f>(1.0879-1)*6/7+1</f>
        <v>1.0753428571428572</v>
      </c>
    </row>
    <row r="16" spans="1:9" ht="47.25" customHeight="1" x14ac:dyDescent="0.25">
      <c r="A16" s="165" t="s">
        <v>231</v>
      </c>
      <c r="B16" s="165"/>
      <c r="C16" s="165"/>
      <c r="D16" s="165"/>
      <c r="E16" s="165"/>
      <c r="F16" s="165"/>
      <c r="G16" s="165"/>
      <c r="H16" s="165"/>
    </row>
    <row r="17" spans="1:15" x14ac:dyDescent="0.25">
      <c r="A17" t="s">
        <v>232</v>
      </c>
    </row>
    <row r="18" spans="1:15" ht="30.75" customHeight="1" thickBot="1" x14ac:dyDescent="0.3">
      <c r="A18" s="166" t="s">
        <v>216</v>
      </c>
      <c r="B18" s="165"/>
      <c r="C18" s="165"/>
      <c r="D18" s="165"/>
      <c r="E18" s="165"/>
      <c r="F18" s="165"/>
      <c r="G18" s="165"/>
      <c r="H18" s="165"/>
    </row>
    <row r="19" spans="1:15" x14ac:dyDescent="0.25">
      <c r="A19" s="43"/>
      <c r="B19" s="44">
        <v>2017</v>
      </c>
      <c r="C19" s="44">
        <v>2023</v>
      </c>
      <c r="D19" s="45" t="s">
        <v>92</v>
      </c>
      <c r="H19" s="42"/>
      <c r="M19" s="32"/>
      <c r="N19" s="33"/>
      <c r="O19" s="32"/>
    </row>
    <row r="20" spans="1:15" x14ac:dyDescent="0.25">
      <c r="A20" s="46" t="s">
        <v>93</v>
      </c>
      <c r="B20" s="17">
        <v>134.77000000000001</v>
      </c>
      <c r="C20" s="17">
        <v>113.33</v>
      </c>
      <c r="D20" s="19">
        <f>1-C20/B20</f>
        <v>0.1590858499666099</v>
      </c>
      <c r="E20">
        <f>1-D20</f>
        <v>0.8409141500333901</v>
      </c>
      <c r="M20" s="30"/>
      <c r="N20" s="31"/>
      <c r="O20" s="30"/>
    </row>
    <row r="21" spans="1:15" x14ac:dyDescent="0.25">
      <c r="A21" s="46" t="s">
        <v>94</v>
      </c>
      <c r="B21" s="17">
        <v>3.944</v>
      </c>
      <c r="C21" s="17">
        <v>3.0998000000000001</v>
      </c>
      <c r="D21" s="19">
        <f>1-C21/B21</f>
        <v>0.21404665314401616</v>
      </c>
      <c r="E21">
        <f>1-D21</f>
        <v>0.78595334685598384</v>
      </c>
      <c r="M21" s="30"/>
      <c r="N21" s="31"/>
      <c r="O21" s="30"/>
    </row>
    <row r="22" spans="1:15" ht="15.75" thickBot="1" x14ac:dyDescent="0.3">
      <c r="A22" s="47" t="s">
        <v>95</v>
      </c>
      <c r="B22" s="22">
        <v>5.9</v>
      </c>
      <c r="C22" s="22">
        <v>4.6390000000000002</v>
      </c>
      <c r="D22" s="23">
        <f>1-C22/B22</f>
        <v>0.21372881355932205</v>
      </c>
      <c r="E22">
        <f>1-D22</f>
        <v>0.78627118644067795</v>
      </c>
      <c r="M22" s="30"/>
      <c r="N22" s="31"/>
      <c r="O22" s="30"/>
    </row>
    <row r="23" spans="1:15" ht="32.25" customHeight="1" x14ac:dyDescent="0.25">
      <c r="A23" s="165" t="s">
        <v>111</v>
      </c>
      <c r="B23" s="165"/>
      <c r="C23" s="165"/>
      <c r="D23" s="165"/>
      <c r="E23" s="165"/>
      <c r="F23" s="165"/>
      <c r="G23" s="165"/>
      <c r="H23" s="165"/>
      <c r="M23" s="30"/>
      <c r="N23" s="31"/>
      <c r="O23" s="30"/>
    </row>
    <row r="24" spans="1:15" x14ac:dyDescent="0.25">
      <c r="A24" t="s">
        <v>112</v>
      </c>
      <c r="M24" s="30"/>
      <c r="N24" s="31"/>
      <c r="O24" s="30"/>
    </row>
    <row r="25" spans="1:15" x14ac:dyDescent="0.25">
      <c r="M25" s="30"/>
      <c r="N25" s="31"/>
      <c r="O25" s="30"/>
    </row>
    <row r="26" spans="1:15" x14ac:dyDescent="0.25">
      <c r="B26" s="32"/>
      <c r="C26" s="33"/>
      <c r="D26" s="32"/>
    </row>
    <row r="27" spans="1:15" x14ac:dyDescent="0.25">
      <c r="B27" s="30"/>
      <c r="C27" s="31"/>
      <c r="D27" s="30"/>
    </row>
    <row r="28" spans="1:15" x14ac:dyDescent="0.25">
      <c r="B28" s="30"/>
      <c r="C28" s="31"/>
      <c r="D28" s="30"/>
    </row>
    <row r="29" spans="1:15" x14ac:dyDescent="0.25">
      <c r="B29" s="30"/>
      <c r="C29" s="31"/>
      <c r="D29" s="32"/>
    </row>
    <row r="30" spans="1:15" x14ac:dyDescent="0.25">
      <c r="B30" s="30"/>
      <c r="C30" s="31"/>
      <c r="D30" s="30"/>
    </row>
    <row r="31" spans="1:15" x14ac:dyDescent="0.25">
      <c r="B31" s="30"/>
      <c r="C31" s="31"/>
      <c r="D31" s="30"/>
    </row>
    <row r="32" spans="1:15" x14ac:dyDescent="0.25">
      <c r="B32" s="30"/>
      <c r="C32" s="31"/>
      <c r="D32" s="30"/>
    </row>
  </sheetData>
  <mergeCells count="10">
    <mergeCell ref="A23:H23"/>
    <mergeCell ref="A1:H1"/>
    <mergeCell ref="A14:F14"/>
    <mergeCell ref="A18:H18"/>
    <mergeCell ref="A8:H8"/>
    <mergeCell ref="A10:H10"/>
    <mergeCell ref="A9:H9"/>
    <mergeCell ref="A11:H11"/>
    <mergeCell ref="A12:H12"/>
    <mergeCell ref="A16:H16"/>
  </mergeCells>
  <hyperlinks>
    <hyperlink ref="A7" r:id="rId1" display="http://www.stb.dot.gov/stb/industry/econ_reports.html" xr:uid="{C6244531-BEE3-4190-B3BF-891B9D262B4C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0500-D64E-4CCB-855A-FE605163BB7F}">
  <dimension ref="A1:J37"/>
  <sheetViews>
    <sheetView workbookViewId="0">
      <selection activeCell="I55" sqref="I55"/>
    </sheetView>
  </sheetViews>
  <sheetFormatPr defaultRowHeight="15" x14ac:dyDescent="0.25"/>
  <cols>
    <col min="1" max="1" width="9.140625" style="30"/>
    <col min="2" max="2" width="15.5703125" style="30" customWidth="1"/>
    <col min="3" max="4" width="15" style="30" customWidth="1"/>
  </cols>
  <sheetData>
    <row r="1" spans="1:10" x14ac:dyDescent="0.25">
      <c r="A1" s="167" t="s">
        <v>163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s="30" customFormat="1" x14ac:dyDescent="0.25">
      <c r="A2" s="28" t="s">
        <v>96</v>
      </c>
      <c r="B2" s="28" t="s">
        <v>97</v>
      </c>
      <c r="C2" s="28" t="s">
        <v>98</v>
      </c>
      <c r="D2" s="29" t="s">
        <v>99</v>
      </c>
    </row>
    <row r="3" spans="1:10" x14ac:dyDescent="0.25">
      <c r="A3" s="30">
        <v>2006</v>
      </c>
      <c r="B3" s="30">
        <v>180</v>
      </c>
    </row>
    <row r="4" spans="1:10" x14ac:dyDescent="0.25">
      <c r="A4" s="30">
        <v>2007</v>
      </c>
      <c r="B4" s="30">
        <v>175</v>
      </c>
      <c r="C4" s="30">
        <v>181.5</v>
      </c>
    </row>
    <row r="5" spans="1:10" x14ac:dyDescent="0.25">
      <c r="A5" s="30">
        <v>2008</v>
      </c>
      <c r="B5" s="30">
        <v>169</v>
      </c>
    </row>
    <row r="6" spans="1:10" x14ac:dyDescent="0.25">
      <c r="A6" s="30">
        <v>2009</v>
      </c>
      <c r="B6" s="30">
        <v>165</v>
      </c>
    </row>
    <row r="7" spans="1:10" x14ac:dyDescent="0.25">
      <c r="A7" s="30">
        <v>2010</v>
      </c>
      <c r="B7" s="30">
        <v>157</v>
      </c>
    </row>
    <row r="8" spans="1:10" x14ac:dyDescent="0.25">
      <c r="A8" s="30">
        <v>2011</v>
      </c>
      <c r="B8" s="30">
        <v>149</v>
      </c>
    </row>
    <row r="9" spans="1:10" x14ac:dyDescent="0.25">
      <c r="A9" s="30">
        <v>2012</v>
      </c>
      <c r="B9" s="30">
        <v>144</v>
      </c>
    </row>
    <row r="10" spans="1:10" x14ac:dyDescent="0.25">
      <c r="A10" s="30">
        <v>2013</v>
      </c>
      <c r="B10" s="30">
        <v>139</v>
      </c>
    </row>
    <row r="11" spans="1:10" x14ac:dyDescent="0.25">
      <c r="A11" s="30">
        <v>2014</v>
      </c>
      <c r="B11" s="30">
        <v>135</v>
      </c>
      <c r="C11" s="30">
        <v>150.21</v>
      </c>
    </row>
    <row r="12" spans="1:10" x14ac:dyDescent="0.25">
      <c r="A12" s="30">
        <v>2015</v>
      </c>
      <c r="B12" s="30">
        <v>129</v>
      </c>
    </row>
    <row r="13" spans="1:10" x14ac:dyDescent="0.25">
      <c r="A13" s="30">
        <v>2016</v>
      </c>
      <c r="B13" s="30">
        <v>121</v>
      </c>
      <c r="C13" s="30">
        <v>138.63</v>
      </c>
    </row>
    <row r="14" spans="1:10" x14ac:dyDescent="0.25">
      <c r="A14" s="30">
        <v>2017</v>
      </c>
      <c r="B14" s="30">
        <v>114</v>
      </c>
      <c r="C14" s="30">
        <v>134.77000000000001</v>
      </c>
    </row>
    <row r="15" spans="1:10" x14ac:dyDescent="0.25">
      <c r="A15" s="30">
        <v>2018</v>
      </c>
      <c r="B15" s="30">
        <v>108</v>
      </c>
    </row>
    <row r="16" spans="1:10" x14ac:dyDescent="0.25">
      <c r="A16" s="30">
        <v>2019</v>
      </c>
      <c r="B16" s="30">
        <v>103</v>
      </c>
    </row>
    <row r="17" spans="1:3" x14ac:dyDescent="0.25">
      <c r="A17" s="30">
        <v>2020</v>
      </c>
      <c r="B17" s="30">
        <v>99</v>
      </c>
      <c r="C17" s="30">
        <v>123.88</v>
      </c>
    </row>
    <row r="18" spans="1:3" x14ac:dyDescent="0.25">
      <c r="A18" s="30">
        <v>2021</v>
      </c>
      <c r="B18" s="30">
        <v>94</v>
      </c>
    </row>
    <row r="19" spans="1:3" x14ac:dyDescent="0.25">
      <c r="A19" s="30">
        <v>2022</v>
      </c>
      <c r="B19" s="30">
        <v>89</v>
      </c>
    </row>
    <row r="20" spans="1:3" x14ac:dyDescent="0.25">
      <c r="A20" s="30">
        <v>2023</v>
      </c>
      <c r="B20" s="30">
        <v>84</v>
      </c>
      <c r="C20" s="30">
        <v>113.33</v>
      </c>
    </row>
    <row r="21" spans="1:3" x14ac:dyDescent="0.25">
      <c r="A21" s="30">
        <v>2024</v>
      </c>
      <c r="B21" s="30">
        <v>79</v>
      </c>
    </row>
    <row r="22" spans="1:3" x14ac:dyDescent="0.25">
      <c r="A22" s="30">
        <v>2025</v>
      </c>
      <c r="B22" s="30">
        <v>74</v>
      </c>
    </row>
    <row r="23" spans="1:3" x14ac:dyDescent="0.25">
      <c r="A23" s="30">
        <v>2026</v>
      </c>
      <c r="B23" s="30">
        <v>69</v>
      </c>
    </row>
    <row r="24" spans="1:3" x14ac:dyDescent="0.25">
      <c r="A24" s="30">
        <v>2027</v>
      </c>
      <c r="B24" s="30">
        <v>65</v>
      </c>
    </row>
    <row r="25" spans="1:3" x14ac:dyDescent="0.25">
      <c r="A25" s="30">
        <v>2028</v>
      </c>
      <c r="B25" s="30">
        <v>61</v>
      </c>
      <c r="C25" s="30">
        <v>97.7</v>
      </c>
    </row>
    <row r="26" spans="1:3" x14ac:dyDescent="0.25">
      <c r="A26" s="30">
        <v>2029</v>
      </c>
      <c r="B26" s="30">
        <v>57</v>
      </c>
    </row>
    <row r="27" spans="1:3" x14ac:dyDescent="0.25">
      <c r="A27" s="30">
        <v>2030</v>
      </c>
      <c r="B27" s="30">
        <v>53</v>
      </c>
    </row>
    <row r="28" spans="1:3" x14ac:dyDescent="0.25">
      <c r="A28" s="30">
        <v>2031</v>
      </c>
      <c r="B28" s="30">
        <v>49</v>
      </c>
    </row>
    <row r="29" spans="1:3" x14ac:dyDescent="0.25">
      <c r="A29" s="30">
        <v>2032</v>
      </c>
      <c r="B29" s="30">
        <v>46</v>
      </c>
    </row>
    <row r="30" spans="1:3" x14ac:dyDescent="0.25">
      <c r="A30" s="30">
        <v>2033</v>
      </c>
      <c r="B30" s="30">
        <v>43</v>
      </c>
    </row>
    <row r="31" spans="1:3" x14ac:dyDescent="0.25">
      <c r="A31" s="30">
        <v>2034</v>
      </c>
      <c r="B31" s="30">
        <v>40</v>
      </c>
    </row>
    <row r="32" spans="1:3" x14ac:dyDescent="0.25">
      <c r="A32" s="30">
        <v>2035</v>
      </c>
      <c r="B32" s="30">
        <v>37</v>
      </c>
    </row>
    <row r="33" spans="1:2" x14ac:dyDescent="0.25">
      <c r="A33" s="30">
        <v>2036</v>
      </c>
      <c r="B33" s="30">
        <v>35</v>
      </c>
    </row>
    <row r="34" spans="1:2" x14ac:dyDescent="0.25">
      <c r="A34" s="30">
        <v>2037</v>
      </c>
      <c r="B34" s="30">
        <v>33</v>
      </c>
    </row>
    <row r="35" spans="1:2" x14ac:dyDescent="0.25">
      <c r="A35" s="30">
        <v>2038</v>
      </c>
      <c r="B35" s="30">
        <v>31</v>
      </c>
    </row>
    <row r="36" spans="1:2" x14ac:dyDescent="0.25">
      <c r="A36" s="30">
        <v>2039</v>
      </c>
      <c r="B36" s="30">
        <v>29</v>
      </c>
    </row>
    <row r="37" spans="1:2" x14ac:dyDescent="0.25">
      <c r="A37" s="30">
        <v>2040</v>
      </c>
      <c r="B37" s="30">
        <v>28</v>
      </c>
    </row>
  </sheetData>
  <mergeCells count="1">
    <mergeCell ref="A1:J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48A3-8D42-469D-B571-31FA7ACB5A0A}">
  <dimension ref="A1:J37"/>
  <sheetViews>
    <sheetView workbookViewId="0"/>
  </sheetViews>
  <sheetFormatPr defaultRowHeight="15" x14ac:dyDescent="0.25"/>
  <cols>
    <col min="1" max="1" width="9.140625" style="30"/>
    <col min="2" max="2" width="15" style="30" customWidth="1"/>
    <col min="3" max="4" width="15.7109375" style="30" customWidth="1"/>
  </cols>
  <sheetData>
    <row r="1" spans="1:10" x14ac:dyDescent="0.25">
      <c r="A1" s="29" t="s">
        <v>164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28" t="s">
        <v>96</v>
      </c>
      <c r="B2" s="28" t="s">
        <v>100</v>
      </c>
      <c r="C2" s="28" t="s">
        <v>101</v>
      </c>
      <c r="D2" s="29" t="s">
        <v>99</v>
      </c>
      <c r="E2" s="29"/>
    </row>
    <row r="3" spans="1:10" x14ac:dyDescent="0.25">
      <c r="A3" s="30">
        <v>2006</v>
      </c>
      <c r="B3" s="31">
        <v>6.4</v>
      </c>
    </row>
    <row r="4" spans="1:10" x14ac:dyDescent="0.25">
      <c r="A4" s="30">
        <v>2007</v>
      </c>
      <c r="B4" s="31">
        <v>6.3</v>
      </c>
      <c r="C4" s="30">
        <v>6.13</v>
      </c>
    </row>
    <row r="5" spans="1:10" s="35" customFormat="1" x14ac:dyDescent="0.25">
      <c r="A5" s="32">
        <v>2008</v>
      </c>
      <c r="B5" s="33">
        <v>5.0999999999999996</v>
      </c>
      <c r="C5" s="34"/>
      <c r="D5" s="34"/>
    </row>
    <row r="6" spans="1:10" x14ac:dyDescent="0.25">
      <c r="A6" s="30">
        <v>2009</v>
      </c>
      <c r="B6" s="31">
        <v>4.9000000000000004</v>
      </c>
    </row>
    <row r="7" spans="1:10" x14ac:dyDescent="0.25">
      <c r="A7" s="30">
        <v>2010</v>
      </c>
      <c r="B7" s="31">
        <v>4.7</v>
      </c>
    </row>
    <row r="8" spans="1:10" x14ac:dyDescent="0.25">
      <c r="A8" s="30">
        <v>2011</v>
      </c>
      <c r="B8" s="31">
        <v>4.4000000000000004</v>
      </c>
    </row>
    <row r="9" spans="1:10" x14ac:dyDescent="0.25">
      <c r="A9" s="30">
        <v>2012</v>
      </c>
      <c r="B9" s="31">
        <v>4.0999999999999996</v>
      </c>
    </row>
    <row r="10" spans="1:10" x14ac:dyDescent="0.25">
      <c r="A10" s="30">
        <v>2013</v>
      </c>
      <c r="B10" s="31">
        <v>3.8</v>
      </c>
    </row>
    <row r="11" spans="1:10" s="36" customFormat="1" x14ac:dyDescent="0.25">
      <c r="A11" s="32">
        <v>2014</v>
      </c>
      <c r="B11" s="33">
        <v>3.6</v>
      </c>
      <c r="C11" s="32">
        <v>4.851</v>
      </c>
      <c r="D11" s="32"/>
    </row>
    <row r="12" spans="1:10" x14ac:dyDescent="0.25">
      <c r="A12" s="30">
        <v>2015</v>
      </c>
      <c r="B12" s="31">
        <v>3.4</v>
      </c>
    </row>
    <row r="13" spans="1:10" s="36" customFormat="1" x14ac:dyDescent="0.25">
      <c r="A13" s="32">
        <v>2016</v>
      </c>
      <c r="B13" s="33">
        <v>3.1</v>
      </c>
      <c r="C13" s="32">
        <v>4.117</v>
      </c>
      <c r="D13" s="32"/>
    </row>
    <row r="14" spans="1:10" s="36" customFormat="1" x14ac:dyDescent="0.25">
      <c r="A14" s="32">
        <v>2017</v>
      </c>
      <c r="B14" s="33">
        <v>2.9</v>
      </c>
      <c r="C14" s="32">
        <v>3.944</v>
      </c>
      <c r="D14" s="32"/>
    </row>
    <row r="15" spans="1:10" x14ac:dyDescent="0.25">
      <c r="A15" s="30">
        <v>2018</v>
      </c>
      <c r="B15" s="31">
        <v>2.7</v>
      </c>
    </row>
    <row r="16" spans="1:10" x14ac:dyDescent="0.25">
      <c r="A16" s="30">
        <v>2019</v>
      </c>
      <c r="B16" s="31">
        <v>2.5</v>
      </c>
    </row>
    <row r="17" spans="1:4" x14ac:dyDescent="0.25">
      <c r="A17" s="30">
        <v>2020</v>
      </c>
      <c r="B17" s="31">
        <v>2.2999999999999998</v>
      </c>
      <c r="C17" s="32">
        <v>3.5323099999999998</v>
      </c>
      <c r="D17" s="32"/>
    </row>
    <row r="18" spans="1:4" x14ac:dyDescent="0.25">
      <c r="A18" s="30">
        <v>2021</v>
      </c>
      <c r="B18" s="31">
        <v>2.2000000000000002</v>
      </c>
    </row>
    <row r="19" spans="1:4" x14ac:dyDescent="0.25">
      <c r="A19" s="30">
        <v>2022</v>
      </c>
      <c r="B19" s="31">
        <v>2</v>
      </c>
    </row>
    <row r="20" spans="1:4" x14ac:dyDescent="0.25">
      <c r="A20" s="30">
        <v>2023</v>
      </c>
      <c r="B20" s="31">
        <v>1.9</v>
      </c>
      <c r="C20" s="30">
        <v>3.0998000000000001</v>
      </c>
    </row>
    <row r="21" spans="1:4" x14ac:dyDescent="0.25">
      <c r="A21" s="30">
        <v>2024</v>
      </c>
      <c r="B21" s="31">
        <v>1.7</v>
      </c>
    </row>
    <row r="22" spans="1:4" x14ac:dyDescent="0.25">
      <c r="A22" s="30">
        <v>2025</v>
      </c>
      <c r="B22" s="31">
        <v>1.6</v>
      </c>
    </row>
    <row r="23" spans="1:4" x14ac:dyDescent="0.25">
      <c r="A23" s="30">
        <v>2026</v>
      </c>
      <c r="B23" s="31">
        <v>1.5</v>
      </c>
    </row>
    <row r="24" spans="1:4" x14ac:dyDescent="0.25">
      <c r="A24" s="30">
        <v>2027</v>
      </c>
      <c r="B24" s="31">
        <v>1.4</v>
      </c>
    </row>
    <row r="25" spans="1:4" x14ac:dyDescent="0.25">
      <c r="A25" s="30">
        <v>2028</v>
      </c>
      <c r="B25" s="31">
        <v>1.3</v>
      </c>
      <c r="C25" s="30">
        <v>2.4933999999999998</v>
      </c>
    </row>
    <row r="26" spans="1:4" x14ac:dyDescent="0.25">
      <c r="A26" s="30">
        <v>2029</v>
      </c>
      <c r="B26" s="31">
        <v>1.1000000000000001</v>
      </c>
    </row>
    <row r="27" spans="1:4" x14ac:dyDescent="0.25">
      <c r="A27" s="30">
        <v>2030</v>
      </c>
      <c r="B27" s="31">
        <v>1</v>
      </c>
    </row>
    <row r="28" spans="1:4" x14ac:dyDescent="0.25">
      <c r="A28" s="30">
        <v>2031</v>
      </c>
      <c r="B28" s="31">
        <v>1</v>
      </c>
    </row>
    <row r="29" spans="1:4" x14ac:dyDescent="0.25">
      <c r="A29" s="30">
        <v>2032</v>
      </c>
      <c r="B29" s="31">
        <v>0.9</v>
      </c>
    </row>
    <row r="30" spans="1:4" x14ac:dyDescent="0.25">
      <c r="A30" s="30">
        <v>2033</v>
      </c>
      <c r="B30" s="31">
        <v>0.8</v>
      </c>
    </row>
    <row r="31" spans="1:4" x14ac:dyDescent="0.25">
      <c r="A31" s="30">
        <v>2034</v>
      </c>
      <c r="B31" s="31">
        <v>0.7</v>
      </c>
    </row>
    <row r="32" spans="1:4" x14ac:dyDescent="0.25">
      <c r="A32" s="30">
        <v>2035</v>
      </c>
      <c r="B32" s="31">
        <v>0.7</v>
      </c>
    </row>
    <row r="33" spans="1:2" x14ac:dyDescent="0.25">
      <c r="A33" s="30">
        <v>2036</v>
      </c>
      <c r="B33" s="31">
        <v>0.6</v>
      </c>
    </row>
    <row r="34" spans="1:2" x14ac:dyDescent="0.25">
      <c r="A34" s="30">
        <v>2037</v>
      </c>
      <c r="B34" s="31">
        <v>0.6</v>
      </c>
    </row>
    <row r="35" spans="1:2" x14ac:dyDescent="0.25">
      <c r="A35" s="30">
        <v>2038</v>
      </c>
      <c r="B35" s="31">
        <v>0.5</v>
      </c>
    </row>
    <row r="36" spans="1:2" x14ac:dyDescent="0.25">
      <c r="A36" s="30">
        <v>2039</v>
      </c>
      <c r="B36" s="31">
        <v>0.5</v>
      </c>
    </row>
    <row r="37" spans="1:2" x14ac:dyDescent="0.25">
      <c r="A37" s="30">
        <v>2040</v>
      </c>
      <c r="B37" s="31">
        <v>0.4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8137-C677-48F1-B3AE-C5F86EE0D210}">
  <dimension ref="A1:J37"/>
  <sheetViews>
    <sheetView workbookViewId="0">
      <selection sqref="A1:D37"/>
    </sheetView>
  </sheetViews>
  <sheetFormatPr defaultRowHeight="15" x14ac:dyDescent="0.25"/>
  <cols>
    <col min="2" max="2" width="14.85546875" customWidth="1"/>
    <col min="3" max="4" width="13.5703125" customWidth="1"/>
  </cols>
  <sheetData>
    <row r="1" spans="1:10" x14ac:dyDescent="0.25">
      <c r="A1" s="29" t="s">
        <v>165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28" t="s">
        <v>96</v>
      </c>
      <c r="B2" s="28" t="s">
        <v>102</v>
      </c>
      <c r="C2" s="28" t="s">
        <v>103</v>
      </c>
      <c r="D2" s="29" t="s">
        <v>99</v>
      </c>
      <c r="E2" s="29"/>
    </row>
    <row r="3" spans="1:10" x14ac:dyDescent="0.25">
      <c r="A3" s="30">
        <v>2006</v>
      </c>
      <c r="B3" s="31">
        <v>9.5</v>
      </c>
      <c r="C3" s="30"/>
      <c r="D3" s="30"/>
    </row>
    <row r="4" spans="1:10" x14ac:dyDescent="0.25">
      <c r="A4" s="30">
        <v>2007</v>
      </c>
      <c r="B4" s="31">
        <v>9.3000000000000007</v>
      </c>
      <c r="C4" s="30">
        <v>9.1300000000000008</v>
      </c>
      <c r="D4" s="30"/>
    </row>
    <row r="5" spans="1:10" x14ac:dyDescent="0.25">
      <c r="A5" s="32">
        <v>2008</v>
      </c>
      <c r="B5" s="33">
        <v>9</v>
      </c>
      <c r="C5" s="34"/>
      <c r="D5" s="34"/>
      <c r="E5" s="35"/>
    </row>
    <row r="6" spans="1:10" x14ac:dyDescent="0.25">
      <c r="A6" s="30">
        <v>2009</v>
      </c>
      <c r="B6" s="31">
        <v>8.6999999999999993</v>
      </c>
      <c r="C6" s="30"/>
      <c r="D6" s="30"/>
    </row>
    <row r="7" spans="1:10" x14ac:dyDescent="0.25">
      <c r="A7" s="30">
        <v>2010</v>
      </c>
      <c r="B7" s="31">
        <v>8.3000000000000007</v>
      </c>
      <c r="C7" s="30"/>
      <c r="D7" s="30"/>
    </row>
    <row r="8" spans="1:10" x14ac:dyDescent="0.25">
      <c r="A8" s="30">
        <v>2011</v>
      </c>
      <c r="B8" s="31">
        <v>7.7</v>
      </c>
      <c r="C8" s="30"/>
      <c r="D8" s="30"/>
    </row>
    <row r="9" spans="1:10" x14ac:dyDescent="0.25">
      <c r="A9" s="30">
        <v>2012</v>
      </c>
      <c r="B9" s="31">
        <v>7.1</v>
      </c>
      <c r="C9" s="30"/>
      <c r="D9" s="30"/>
    </row>
    <row r="10" spans="1:10" x14ac:dyDescent="0.25">
      <c r="A10" s="30">
        <v>2013</v>
      </c>
      <c r="B10" s="31">
        <v>6.5</v>
      </c>
      <c r="C10" s="30"/>
      <c r="D10" s="30"/>
    </row>
    <row r="11" spans="1:10" s="36" customFormat="1" x14ac:dyDescent="0.25">
      <c r="A11" s="32">
        <v>2014</v>
      </c>
      <c r="B11" s="33">
        <v>6.1</v>
      </c>
      <c r="C11" s="32">
        <v>7.21</v>
      </c>
      <c r="D11" s="32"/>
    </row>
    <row r="12" spans="1:10" x14ac:dyDescent="0.25">
      <c r="A12" s="30">
        <v>2015</v>
      </c>
      <c r="B12" s="31">
        <v>5.7</v>
      </c>
      <c r="C12" s="30"/>
      <c r="D12" s="30"/>
    </row>
    <row r="13" spans="1:10" s="36" customFormat="1" x14ac:dyDescent="0.25">
      <c r="A13" s="32">
        <v>2016</v>
      </c>
      <c r="B13" s="33">
        <v>5.0999999999999996</v>
      </c>
      <c r="C13" s="32">
        <v>6.15</v>
      </c>
      <c r="D13" s="32"/>
    </row>
    <row r="14" spans="1:10" s="36" customFormat="1" x14ac:dyDescent="0.25">
      <c r="A14" s="32">
        <v>2017</v>
      </c>
      <c r="B14" s="33">
        <v>4.5999999999999996</v>
      </c>
      <c r="C14" s="32">
        <v>5.9</v>
      </c>
      <c r="D14" s="32"/>
    </row>
    <row r="15" spans="1:10" x14ac:dyDescent="0.25">
      <c r="A15" s="30">
        <v>2018</v>
      </c>
      <c r="B15" s="31">
        <v>4.2</v>
      </c>
      <c r="C15" s="30"/>
      <c r="D15" s="30"/>
    </row>
    <row r="16" spans="1:10" x14ac:dyDescent="0.25">
      <c r="A16" s="30">
        <v>2019</v>
      </c>
      <c r="B16" s="31">
        <v>3.9</v>
      </c>
      <c r="C16" s="30"/>
      <c r="D16" s="30"/>
    </row>
    <row r="17" spans="1:4" x14ac:dyDescent="0.25">
      <c r="A17" s="30">
        <v>2020</v>
      </c>
      <c r="B17" s="31">
        <v>3.6</v>
      </c>
      <c r="C17" s="30">
        <v>5.28</v>
      </c>
      <c r="D17" s="30"/>
    </row>
    <row r="18" spans="1:4" x14ac:dyDescent="0.25">
      <c r="A18" s="30">
        <v>2021</v>
      </c>
      <c r="B18" s="31">
        <v>3.4</v>
      </c>
      <c r="C18" s="30"/>
      <c r="D18" s="30"/>
    </row>
    <row r="19" spans="1:4" x14ac:dyDescent="0.25">
      <c r="A19" s="30">
        <v>2022</v>
      </c>
      <c r="B19" s="31">
        <v>3.2</v>
      </c>
      <c r="C19" s="30"/>
      <c r="D19" s="30"/>
    </row>
    <row r="20" spans="1:4" x14ac:dyDescent="0.25">
      <c r="A20" s="30">
        <v>2023</v>
      </c>
      <c r="B20" s="31">
        <v>3</v>
      </c>
      <c r="C20" s="30">
        <v>4.6390000000000002</v>
      </c>
      <c r="D20" s="30"/>
    </row>
    <row r="21" spans="1:4" x14ac:dyDescent="0.25">
      <c r="A21" s="30">
        <v>2024</v>
      </c>
      <c r="B21" s="31">
        <v>2.8</v>
      </c>
      <c r="C21" s="30"/>
      <c r="D21" s="30"/>
    </row>
    <row r="22" spans="1:4" x14ac:dyDescent="0.25">
      <c r="A22" s="30">
        <v>2025</v>
      </c>
      <c r="B22" s="31">
        <v>2.6</v>
      </c>
      <c r="C22" s="30"/>
      <c r="D22" s="30"/>
    </row>
    <row r="23" spans="1:4" x14ac:dyDescent="0.25">
      <c r="A23" s="30">
        <v>2026</v>
      </c>
      <c r="B23" s="31">
        <v>2.5</v>
      </c>
      <c r="C23" s="30"/>
      <c r="D23" s="30"/>
    </row>
    <row r="24" spans="1:4" x14ac:dyDescent="0.25">
      <c r="A24" s="30">
        <v>2027</v>
      </c>
      <c r="B24" s="31">
        <v>2.2999999999999998</v>
      </c>
      <c r="C24" s="30"/>
      <c r="D24" s="30"/>
    </row>
    <row r="25" spans="1:4" x14ac:dyDescent="0.25">
      <c r="A25" s="30">
        <v>2028</v>
      </c>
      <c r="B25" s="31">
        <v>2.1</v>
      </c>
      <c r="C25" s="30">
        <v>3.738</v>
      </c>
      <c r="D25" s="30"/>
    </row>
    <row r="26" spans="1:4" x14ac:dyDescent="0.25">
      <c r="A26" s="30">
        <v>2029</v>
      </c>
      <c r="B26" s="31">
        <v>2</v>
      </c>
      <c r="C26" s="30"/>
      <c r="D26" s="30"/>
    </row>
    <row r="27" spans="1:4" x14ac:dyDescent="0.25">
      <c r="A27" s="30">
        <v>2030</v>
      </c>
      <c r="B27" s="31">
        <v>1.9</v>
      </c>
      <c r="C27" s="30"/>
      <c r="D27" s="30"/>
    </row>
    <row r="28" spans="1:4" x14ac:dyDescent="0.25">
      <c r="A28" s="30">
        <v>2031</v>
      </c>
      <c r="B28" s="31">
        <v>1.7</v>
      </c>
      <c r="C28" s="30"/>
      <c r="D28" s="30"/>
    </row>
    <row r="29" spans="1:4" x14ac:dyDescent="0.25">
      <c r="A29" s="30">
        <v>2032</v>
      </c>
      <c r="B29" s="31">
        <v>1.6</v>
      </c>
      <c r="C29" s="30"/>
      <c r="D29" s="30"/>
    </row>
    <row r="30" spans="1:4" x14ac:dyDescent="0.25">
      <c r="A30" s="30">
        <v>2033</v>
      </c>
      <c r="B30" s="31">
        <v>1.5</v>
      </c>
      <c r="C30" s="30"/>
      <c r="D30" s="30"/>
    </row>
    <row r="31" spans="1:4" x14ac:dyDescent="0.25">
      <c r="A31" s="30">
        <v>2034</v>
      </c>
      <c r="B31" s="31">
        <v>1.4</v>
      </c>
      <c r="C31" s="30"/>
      <c r="D31" s="30"/>
    </row>
    <row r="32" spans="1:4" x14ac:dyDescent="0.25">
      <c r="A32" s="30">
        <v>2035</v>
      </c>
      <c r="B32" s="31">
        <v>1.3</v>
      </c>
      <c r="C32" s="30"/>
      <c r="D32" s="30"/>
    </row>
    <row r="33" spans="1:4" x14ac:dyDescent="0.25">
      <c r="A33" s="30">
        <v>2036</v>
      </c>
      <c r="B33" s="31">
        <v>1.2</v>
      </c>
      <c r="C33" s="30"/>
      <c r="D33" s="30"/>
    </row>
    <row r="34" spans="1:4" x14ac:dyDescent="0.25">
      <c r="A34" s="30">
        <v>2037</v>
      </c>
      <c r="B34" s="31">
        <v>1.2</v>
      </c>
      <c r="C34" s="30"/>
      <c r="D34" s="30"/>
    </row>
    <row r="35" spans="1:4" x14ac:dyDescent="0.25">
      <c r="A35" s="30">
        <v>2038</v>
      </c>
      <c r="B35" s="31">
        <v>1.1000000000000001</v>
      </c>
      <c r="C35" s="30"/>
      <c r="D35" s="30"/>
    </row>
    <row r="36" spans="1:4" x14ac:dyDescent="0.25">
      <c r="A36" s="30">
        <v>2039</v>
      </c>
      <c r="B36" s="31">
        <v>1.1000000000000001</v>
      </c>
      <c r="C36" s="30"/>
      <c r="D36" s="30"/>
    </row>
    <row r="37" spans="1:4" x14ac:dyDescent="0.25">
      <c r="A37" s="30">
        <v>2040</v>
      </c>
      <c r="B37" s="31">
        <v>1</v>
      </c>
      <c r="C37" s="30"/>
      <c r="D37" s="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2023 NEI RAIL NAA CTY TPY TPD</vt:lpstr>
      <vt:lpstr>2023 NEI RAIL CTY TPY TPD</vt:lpstr>
      <vt:lpstr> 2023 NEI RAIL SCC TPY TPD</vt:lpstr>
      <vt:lpstr>2023 NEI RAIL CTY SCC TPY TPD </vt:lpstr>
      <vt:lpstr>CTL GRWTH OVERVIEW</vt:lpstr>
      <vt:lpstr>NOx CF</vt:lpstr>
      <vt:lpstr>PM CF</vt:lpstr>
      <vt:lpstr>HC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Koroniades, Jim [DEP]</cp:lastModifiedBy>
  <cp:lastPrinted>2024-04-08T18:32:20Z</cp:lastPrinted>
  <dcterms:created xsi:type="dcterms:W3CDTF">2022-01-26T14:16:54Z</dcterms:created>
  <dcterms:modified xsi:type="dcterms:W3CDTF">2024-04-11T13:28:08Z</dcterms:modified>
</cp:coreProperties>
</file>