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Nonroad\"/>
    </mc:Choice>
  </mc:AlternateContent>
  <xr:revisionPtr revIDLastSave="0" documentId="13_ncr:1_{6B5A1B83-64EA-4369-B2E8-0FFCE58FED2E}" xr6:coauthVersionLast="47" xr6:coauthVersionMax="47" xr10:uidLastSave="{00000000-0000-0000-0000-000000000000}"/>
  <bookViews>
    <workbookView xWindow="-110" yWindow="-110" windowWidth="19420" windowHeight="10420" xr2:uid="{0BB05223-B86D-4CB1-89A2-7D9785BF9856}"/>
  </bookViews>
  <sheets>
    <sheet name="TITLE" sheetId="13" r:id="rId1"/>
    <sheet name="2023 NEI CMV CTY NAA" sheetId="14" r:id="rId2"/>
    <sheet name="2023 NEI CMV SCC" sheetId="41" r:id="rId3"/>
    <sheet name="2023 NEI CMV CTY" sheetId="40" r:id="rId4"/>
    <sheet name="2023 NEI CMV CTY SCC" sheetId="3" r:id="rId5"/>
    <sheet name="C1C2 GCF SUMMARY" sheetId="18" r:id="rId6"/>
    <sheet name="C1C2 GCF CALCULATION" sheetId="9" r:id="rId7"/>
    <sheet name="C3 GCF SUMMARY" sheetId="19" r:id="rId8"/>
    <sheet name="C3 GCF CALCULATION" sheetId="10" r:id="rId9"/>
    <sheet name="C2 GF CALCULATION" sheetId="33" r:id="rId10"/>
    <sheet name="C1 MAIN AUX GF CALCULATION" sheetId="26" r:id="rId11"/>
    <sheet name="C3 GROWTH CALCULATION" sheetId="37" r:id="rId12"/>
  </sheets>
  <externalReferences>
    <externalReference r:id="rId13"/>
    <externalReference r:id="rId14"/>
  </externalReferences>
  <calcPr calcId="191029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1" i="14" l="1"/>
  <c r="AL21" i="14"/>
  <c r="AQ33" i="14"/>
  <c r="AP33" i="14"/>
  <c r="AO33" i="14"/>
  <c r="AN33" i="14"/>
  <c r="AM33" i="14"/>
  <c r="AL33" i="14"/>
  <c r="AK33" i="14"/>
  <c r="AJ33" i="14"/>
  <c r="AQ21" i="14"/>
  <c r="AP21" i="14"/>
  <c r="AN21" i="14"/>
  <c r="AM21" i="14"/>
  <c r="AK21" i="14"/>
  <c r="AG2" i="3"/>
  <c r="AH3" i="3" s="1"/>
  <c r="AG3" i="3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AS12" i="3"/>
  <c r="AM13" i="33"/>
  <c r="B12" i="33"/>
  <c r="J12" i="33" s="1"/>
  <c r="T11" i="33"/>
  <c r="U11" i="33" s="1"/>
  <c r="B11" i="33"/>
  <c r="G11" i="33" s="1"/>
  <c r="J10" i="33"/>
  <c r="H10" i="33"/>
  <c r="H6" i="33" s="1"/>
  <c r="G10" i="33"/>
  <c r="G6" i="33" s="1"/>
  <c r="B10" i="33"/>
  <c r="S7" i="33"/>
  <c r="K7" i="33"/>
  <c r="B7" i="33"/>
  <c r="J6" i="33"/>
  <c r="C3" i="33"/>
  <c r="O1" i="33"/>
  <c r="AZ105" i="3"/>
  <c r="AY105" i="3"/>
  <c r="BG105" i="3" s="1"/>
  <c r="AX105" i="3"/>
  <c r="BF105" i="3" s="1"/>
  <c r="AW105" i="3"/>
  <c r="AV105" i="3"/>
  <c r="BD105" i="3" s="1"/>
  <c r="AU105" i="3"/>
  <c r="AT105" i="3"/>
  <c r="AS105" i="3"/>
  <c r="BA105" i="3" s="1"/>
  <c r="AZ93" i="3"/>
  <c r="BH93" i="3" s="1"/>
  <c r="AY93" i="3"/>
  <c r="BG93" i="3" s="1"/>
  <c r="AX93" i="3"/>
  <c r="AW93" i="3"/>
  <c r="BE93" i="3" s="1"/>
  <c r="AV93" i="3"/>
  <c r="BD93" i="3" s="1"/>
  <c r="AU93" i="3"/>
  <c r="BC93" i="3" s="1"/>
  <c r="AT93" i="3"/>
  <c r="AS93" i="3"/>
  <c r="BA93" i="3" s="1"/>
  <c r="AZ85" i="3"/>
  <c r="BH85" i="3" s="1"/>
  <c r="AY85" i="3"/>
  <c r="BG85" i="3" s="1"/>
  <c r="AX85" i="3"/>
  <c r="BF85" i="3" s="1"/>
  <c r="AW85" i="3"/>
  <c r="BE85" i="3" s="1"/>
  <c r="AV85" i="3"/>
  <c r="BD85" i="3" s="1"/>
  <c r="AU85" i="3"/>
  <c r="AT85" i="3"/>
  <c r="AS85" i="3"/>
  <c r="AZ81" i="3"/>
  <c r="AY81" i="3"/>
  <c r="AX81" i="3"/>
  <c r="BF81" i="3" s="1"/>
  <c r="AW81" i="3"/>
  <c r="AV81" i="3"/>
  <c r="BD81" i="3" s="1"/>
  <c r="AU81" i="3"/>
  <c r="BC81" i="3" s="1"/>
  <c r="AT81" i="3"/>
  <c r="AS81" i="3"/>
  <c r="BA81" i="3" s="1"/>
  <c r="AZ75" i="3"/>
  <c r="BH75" i="3" s="1"/>
  <c r="AY75" i="3"/>
  <c r="BG75" i="3" s="1"/>
  <c r="AX75" i="3"/>
  <c r="BF75" i="3" s="1"/>
  <c r="AW75" i="3"/>
  <c r="BE75" i="3" s="1"/>
  <c r="AV75" i="3"/>
  <c r="AU75" i="3"/>
  <c r="AT75" i="3"/>
  <c r="AS75" i="3"/>
  <c r="BA75" i="3" s="1"/>
  <c r="AZ65" i="3"/>
  <c r="AY65" i="3"/>
  <c r="BG65" i="3" s="1"/>
  <c r="AX65" i="3"/>
  <c r="BF65" i="3" s="1"/>
  <c r="AW65" i="3"/>
  <c r="BE65" i="3" s="1"/>
  <c r="AV65" i="3"/>
  <c r="BD65" i="3" s="1"/>
  <c r="AU65" i="3"/>
  <c r="BC65" i="3" s="1"/>
  <c r="AT65" i="3"/>
  <c r="AS65" i="3"/>
  <c r="BA65" i="3" s="1"/>
  <c r="AZ57" i="3"/>
  <c r="BH57" i="3" s="1"/>
  <c r="AY57" i="3"/>
  <c r="AX57" i="3"/>
  <c r="BF57" i="3" s="1"/>
  <c r="AW57" i="3"/>
  <c r="BE57" i="3" s="1"/>
  <c r="AV57" i="3"/>
  <c r="AU57" i="3"/>
  <c r="AT57" i="3"/>
  <c r="AS57" i="3"/>
  <c r="BA57" i="3" s="1"/>
  <c r="AZ49" i="3"/>
  <c r="BH49" i="3" s="1"/>
  <c r="AY49" i="3"/>
  <c r="BG49" i="3" s="1"/>
  <c r="AX49" i="3"/>
  <c r="AW49" i="3"/>
  <c r="AV49" i="3"/>
  <c r="BD49" i="3" s="1"/>
  <c r="AU49" i="3"/>
  <c r="BC49" i="3" s="1"/>
  <c r="AT49" i="3"/>
  <c r="AS49" i="3"/>
  <c r="BA49" i="3" s="1"/>
  <c r="AZ41" i="3"/>
  <c r="BH41" i="3" s="1"/>
  <c r="AY41" i="3"/>
  <c r="BG41" i="3" s="1"/>
  <c r="AX41" i="3"/>
  <c r="BF41" i="3" s="1"/>
  <c r="AW41" i="3"/>
  <c r="AV41" i="3"/>
  <c r="BD41" i="3" s="1"/>
  <c r="AU41" i="3"/>
  <c r="AT41" i="3"/>
  <c r="AS41" i="3"/>
  <c r="BA41" i="3" s="1"/>
  <c r="AZ37" i="3"/>
  <c r="AY37" i="3"/>
  <c r="BG37" i="3" s="1"/>
  <c r="AX37" i="3"/>
  <c r="BF37" i="3" s="1"/>
  <c r="AW37" i="3"/>
  <c r="BE37" i="3" s="1"/>
  <c r="AV37" i="3"/>
  <c r="BD37" i="3" s="1"/>
  <c r="AU37" i="3"/>
  <c r="BC37" i="3" s="1"/>
  <c r="AT37" i="3"/>
  <c r="AS37" i="3"/>
  <c r="BA37" i="3" s="1"/>
  <c r="AZ30" i="3"/>
  <c r="BH30" i="3" s="1"/>
  <c r="AY30" i="3"/>
  <c r="BG30" i="3" s="1"/>
  <c r="AX30" i="3"/>
  <c r="BF30" i="3" s="1"/>
  <c r="AW30" i="3"/>
  <c r="BE30" i="3" s="1"/>
  <c r="AV30" i="3"/>
  <c r="AU30" i="3"/>
  <c r="BC30" i="3" s="1"/>
  <c r="AT30" i="3"/>
  <c r="AS30" i="3"/>
  <c r="BA30" i="3" s="1"/>
  <c r="AZ22" i="3"/>
  <c r="BH22" i="3" s="1"/>
  <c r="AY22" i="3"/>
  <c r="AX22" i="3"/>
  <c r="BF22" i="3" s="1"/>
  <c r="AW22" i="3"/>
  <c r="AV22" i="3"/>
  <c r="BD22" i="3" s="1"/>
  <c r="AU22" i="3"/>
  <c r="BC22" i="3" s="1"/>
  <c r="AT22" i="3"/>
  <c r="AS22" i="3"/>
  <c r="AZ18" i="3"/>
  <c r="BH18" i="3" s="1"/>
  <c r="AY18" i="3"/>
  <c r="BG18" i="3" s="1"/>
  <c r="AX18" i="3"/>
  <c r="AW18" i="3"/>
  <c r="BE18" i="3" s="1"/>
  <c r="AV18" i="3"/>
  <c r="BD18" i="3" s="1"/>
  <c r="AU18" i="3"/>
  <c r="AT18" i="3"/>
  <c r="AS18" i="3"/>
  <c r="BA18" i="3" s="1"/>
  <c r="AZ14" i="3"/>
  <c r="BH14" i="3" s="1"/>
  <c r="AY14" i="3"/>
  <c r="BG14" i="3" s="1"/>
  <c r="AX14" i="3"/>
  <c r="BF14" i="3" s="1"/>
  <c r="AW14" i="3"/>
  <c r="BE14" i="3" s="1"/>
  <c r="AV14" i="3"/>
  <c r="BD14" i="3" s="1"/>
  <c r="AU14" i="3"/>
  <c r="AT14" i="3"/>
  <c r="AS14" i="3"/>
  <c r="AZ104" i="3"/>
  <c r="BH104" i="3" s="1"/>
  <c r="AY104" i="3"/>
  <c r="AX104" i="3"/>
  <c r="AW104" i="3"/>
  <c r="BE104" i="3" s="1"/>
  <c r="AV104" i="3"/>
  <c r="BD104" i="3" s="1"/>
  <c r="AU104" i="3"/>
  <c r="BC104" i="3" s="1"/>
  <c r="AT104" i="3"/>
  <c r="AS104" i="3"/>
  <c r="BA104" i="3" s="1"/>
  <c r="AZ92" i="3"/>
  <c r="AY92" i="3"/>
  <c r="BG92" i="3" s="1"/>
  <c r="AX92" i="3"/>
  <c r="BF92" i="3" s="1"/>
  <c r="AW92" i="3"/>
  <c r="AV92" i="3"/>
  <c r="BD92" i="3" s="1"/>
  <c r="AU92" i="3"/>
  <c r="BC92" i="3" s="1"/>
  <c r="AT92" i="3"/>
  <c r="AS92" i="3"/>
  <c r="AZ84" i="3"/>
  <c r="BH84" i="3" s="1"/>
  <c r="AY84" i="3"/>
  <c r="AX84" i="3"/>
  <c r="AW84" i="3"/>
  <c r="BE84" i="3" s="1"/>
  <c r="AV84" i="3"/>
  <c r="AU84" i="3"/>
  <c r="AT84" i="3"/>
  <c r="AS84" i="3"/>
  <c r="BA84" i="3" s="1"/>
  <c r="AZ80" i="3"/>
  <c r="BH80" i="3" s="1"/>
  <c r="AY80" i="3"/>
  <c r="BG80" i="3" s="1"/>
  <c r="AX80" i="3"/>
  <c r="BF80" i="3" s="1"/>
  <c r="AW80" i="3"/>
  <c r="BE80" i="3" s="1"/>
  <c r="AV80" i="3"/>
  <c r="BD80" i="3" s="1"/>
  <c r="AU80" i="3"/>
  <c r="AT80" i="3"/>
  <c r="AS80" i="3"/>
  <c r="AZ74" i="3"/>
  <c r="AY74" i="3"/>
  <c r="AX74" i="3"/>
  <c r="AW74" i="3"/>
  <c r="BE74" i="3" s="1"/>
  <c r="AV74" i="3"/>
  <c r="BD74" i="3" s="1"/>
  <c r="AU74" i="3"/>
  <c r="BC74" i="3" s="1"/>
  <c r="AT74" i="3"/>
  <c r="AS74" i="3"/>
  <c r="BA74" i="3" s="1"/>
  <c r="AZ64" i="3"/>
  <c r="BH64" i="3" s="1"/>
  <c r="AY64" i="3"/>
  <c r="BG64" i="3" s="1"/>
  <c r="AX64" i="3"/>
  <c r="BF64" i="3" s="1"/>
  <c r="AW64" i="3"/>
  <c r="BE64" i="3" s="1"/>
  <c r="AV64" i="3"/>
  <c r="BD64" i="3" s="1"/>
  <c r="AU64" i="3"/>
  <c r="BC64" i="3" s="1"/>
  <c r="AT64" i="3"/>
  <c r="AS64" i="3"/>
  <c r="AZ56" i="3"/>
  <c r="AY56" i="3"/>
  <c r="BG56" i="3" s="1"/>
  <c r="AX56" i="3"/>
  <c r="BF56" i="3" s="1"/>
  <c r="AW56" i="3"/>
  <c r="AV56" i="3"/>
  <c r="BD56" i="3" s="1"/>
  <c r="AU56" i="3"/>
  <c r="AT56" i="3"/>
  <c r="AS56" i="3"/>
  <c r="BA56" i="3" s="1"/>
  <c r="AZ48" i="3"/>
  <c r="BH48" i="3" s="1"/>
  <c r="AY48" i="3"/>
  <c r="BG48" i="3" s="1"/>
  <c r="AX48" i="3"/>
  <c r="BF48" i="3" s="1"/>
  <c r="AW48" i="3"/>
  <c r="AV48" i="3"/>
  <c r="AU48" i="3"/>
  <c r="AT48" i="3"/>
  <c r="AS48" i="3"/>
  <c r="BA48" i="3" s="1"/>
  <c r="AZ40" i="3"/>
  <c r="BH40" i="3" s="1"/>
  <c r="AY40" i="3"/>
  <c r="AX40" i="3"/>
  <c r="BF40" i="3" s="1"/>
  <c r="AW40" i="3"/>
  <c r="BE40" i="3" s="1"/>
  <c r="AV40" i="3"/>
  <c r="BD40" i="3" s="1"/>
  <c r="AU40" i="3"/>
  <c r="BC40" i="3" s="1"/>
  <c r="AT40" i="3"/>
  <c r="AS40" i="3"/>
  <c r="BA40" i="3" s="1"/>
  <c r="AZ36" i="3"/>
  <c r="BH36" i="3" s="1"/>
  <c r="AY36" i="3"/>
  <c r="AX36" i="3"/>
  <c r="BF36" i="3" s="1"/>
  <c r="AW36" i="3"/>
  <c r="AV36" i="3"/>
  <c r="AU36" i="3"/>
  <c r="BC36" i="3" s="1"/>
  <c r="AT36" i="3"/>
  <c r="AS36" i="3"/>
  <c r="BA36" i="3" s="1"/>
  <c r="AZ29" i="3"/>
  <c r="AY29" i="3"/>
  <c r="BG29" i="3" s="1"/>
  <c r="AX29" i="3"/>
  <c r="AW29" i="3"/>
  <c r="BE29" i="3" s="1"/>
  <c r="AV29" i="3"/>
  <c r="BD29" i="3" s="1"/>
  <c r="AU29" i="3"/>
  <c r="BC29" i="3" s="1"/>
  <c r="AT29" i="3"/>
  <c r="AS29" i="3"/>
  <c r="BA29" i="3" s="1"/>
  <c r="AZ21" i="3"/>
  <c r="BH21" i="3" s="1"/>
  <c r="AY21" i="3"/>
  <c r="BG21" i="3" s="1"/>
  <c r="AX21" i="3"/>
  <c r="BF21" i="3" s="1"/>
  <c r="AW21" i="3"/>
  <c r="AV21" i="3"/>
  <c r="BD21" i="3" s="1"/>
  <c r="AU21" i="3"/>
  <c r="BC21" i="3" s="1"/>
  <c r="AT21" i="3"/>
  <c r="AS21" i="3"/>
  <c r="BA21" i="3" s="1"/>
  <c r="AZ17" i="3"/>
  <c r="BH17" i="3" s="1"/>
  <c r="AY17" i="3"/>
  <c r="AX17" i="3"/>
  <c r="BF17" i="3" s="1"/>
  <c r="AW17" i="3"/>
  <c r="BE17" i="3" s="1"/>
  <c r="AV17" i="3"/>
  <c r="BD17" i="3" s="1"/>
  <c r="AU17" i="3"/>
  <c r="BC17" i="3" s="1"/>
  <c r="AT17" i="3"/>
  <c r="AS17" i="3"/>
  <c r="AZ13" i="3"/>
  <c r="BH13" i="3" s="1"/>
  <c r="AY13" i="3"/>
  <c r="BG13" i="3" s="1"/>
  <c r="AX13" i="3"/>
  <c r="BF13" i="3" s="1"/>
  <c r="AW13" i="3"/>
  <c r="AV13" i="3"/>
  <c r="AU13" i="3"/>
  <c r="BC13" i="3" s="1"/>
  <c r="AT13" i="3"/>
  <c r="AS13" i="3"/>
  <c r="BA13" i="3" s="1"/>
  <c r="AZ101" i="3"/>
  <c r="BH101" i="3" s="1"/>
  <c r="AY101" i="3"/>
  <c r="AX101" i="3"/>
  <c r="BF101" i="3" s="1"/>
  <c r="AW101" i="3"/>
  <c r="BE101" i="3" s="1"/>
  <c r="AV101" i="3"/>
  <c r="AU101" i="3"/>
  <c r="AT101" i="3"/>
  <c r="AS101" i="3"/>
  <c r="BA101" i="3" s="1"/>
  <c r="AZ61" i="3"/>
  <c r="BH61" i="3" s="1"/>
  <c r="AY61" i="3"/>
  <c r="BG61" i="3" s="1"/>
  <c r="AX61" i="3"/>
  <c r="BF61" i="3" s="1"/>
  <c r="AW61" i="3"/>
  <c r="AV61" i="3"/>
  <c r="BD61" i="3" s="1"/>
  <c r="AU61" i="3"/>
  <c r="BC61" i="3" s="1"/>
  <c r="AT61" i="3"/>
  <c r="AS61" i="3"/>
  <c r="BA61" i="3" s="1"/>
  <c r="AZ53" i="3"/>
  <c r="AY53" i="3"/>
  <c r="AX53" i="3"/>
  <c r="BF53" i="3" s="1"/>
  <c r="AW53" i="3"/>
  <c r="BE53" i="3" s="1"/>
  <c r="AV53" i="3"/>
  <c r="BD53" i="3" s="1"/>
  <c r="AU53" i="3"/>
  <c r="AT53" i="3"/>
  <c r="AS53" i="3"/>
  <c r="AZ45" i="3"/>
  <c r="BH45" i="3" s="1"/>
  <c r="AY45" i="3"/>
  <c r="AX45" i="3"/>
  <c r="AW45" i="3"/>
  <c r="AV45" i="3"/>
  <c r="BD45" i="3" s="1"/>
  <c r="AU45" i="3"/>
  <c r="BC45" i="3" s="1"/>
  <c r="AT45" i="3"/>
  <c r="AS45" i="3"/>
  <c r="AZ33" i="3"/>
  <c r="AY33" i="3"/>
  <c r="BG33" i="3" s="1"/>
  <c r="AX33" i="3"/>
  <c r="BF33" i="3" s="1"/>
  <c r="AW33" i="3"/>
  <c r="BE33" i="3" s="1"/>
  <c r="AV33" i="3"/>
  <c r="BD33" i="3" s="1"/>
  <c r="AU33" i="3"/>
  <c r="AT33" i="3"/>
  <c r="AS33" i="3"/>
  <c r="BA33" i="3" s="1"/>
  <c r="AZ26" i="3"/>
  <c r="BH26" i="3" s="1"/>
  <c r="AY26" i="3"/>
  <c r="BG26" i="3" s="1"/>
  <c r="AX26" i="3"/>
  <c r="BF26" i="3" s="1"/>
  <c r="AW26" i="3"/>
  <c r="BE26" i="3" s="1"/>
  <c r="AV26" i="3"/>
  <c r="BD26" i="3" s="1"/>
  <c r="AU26" i="3"/>
  <c r="BC26" i="3" s="1"/>
  <c r="AT26" i="3"/>
  <c r="AS26" i="3"/>
  <c r="BA26" i="3" s="1"/>
  <c r="AZ10" i="3"/>
  <c r="BH10" i="3" s="1"/>
  <c r="AY10" i="3"/>
  <c r="BG10" i="3" s="1"/>
  <c r="AX10" i="3"/>
  <c r="BF10" i="3" s="1"/>
  <c r="AW10" i="3"/>
  <c r="BE10" i="3" s="1"/>
  <c r="AV10" i="3"/>
  <c r="BD10" i="3" s="1"/>
  <c r="AU10" i="3"/>
  <c r="AT10" i="3"/>
  <c r="AS10" i="3"/>
  <c r="AZ100" i="3"/>
  <c r="AY100" i="3"/>
  <c r="BG100" i="3" s="1"/>
  <c r="AX100" i="3"/>
  <c r="BF100" i="3" s="1"/>
  <c r="AW100" i="3"/>
  <c r="AV100" i="3"/>
  <c r="BD100" i="3" s="1"/>
  <c r="AU100" i="3"/>
  <c r="BC100" i="3" s="1"/>
  <c r="AT100" i="3"/>
  <c r="AS100" i="3"/>
  <c r="BA100" i="3" s="1"/>
  <c r="AZ60" i="3"/>
  <c r="BH60" i="3" s="1"/>
  <c r="AY60" i="3"/>
  <c r="BG60" i="3" s="1"/>
  <c r="AX60" i="3"/>
  <c r="BF60" i="3" s="1"/>
  <c r="AW60" i="3"/>
  <c r="BE60" i="3" s="1"/>
  <c r="AV60" i="3"/>
  <c r="AU60" i="3"/>
  <c r="AT60" i="3"/>
  <c r="AS60" i="3"/>
  <c r="BA60" i="3" s="1"/>
  <c r="AZ52" i="3"/>
  <c r="AY52" i="3"/>
  <c r="BG52" i="3" s="1"/>
  <c r="AX52" i="3"/>
  <c r="BF52" i="3" s="1"/>
  <c r="AW52" i="3"/>
  <c r="BE52" i="3" s="1"/>
  <c r="AV52" i="3"/>
  <c r="BD52" i="3" s="1"/>
  <c r="AU52" i="3"/>
  <c r="BC52" i="3" s="1"/>
  <c r="AT52" i="3"/>
  <c r="AS52" i="3"/>
  <c r="BA52" i="3" s="1"/>
  <c r="AZ44" i="3"/>
  <c r="BH44" i="3" s="1"/>
  <c r="AY44" i="3"/>
  <c r="AX44" i="3"/>
  <c r="BF44" i="3" s="1"/>
  <c r="AW44" i="3"/>
  <c r="BE44" i="3" s="1"/>
  <c r="AV44" i="3"/>
  <c r="BD44" i="3" s="1"/>
  <c r="AU44" i="3"/>
  <c r="AT44" i="3"/>
  <c r="AS44" i="3"/>
  <c r="BA44" i="3" s="1"/>
  <c r="AZ25" i="3"/>
  <c r="AY25" i="3"/>
  <c r="BG25" i="3" s="1"/>
  <c r="AX25" i="3"/>
  <c r="AW25" i="3"/>
  <c r="BE25" i="3" s="1"/>
  <c r="AV25" i="3"/>
  <c r="BD25" i="3" s="1"/>
  <c r="AU25" i="3"/>
  <c r="BC25" i="3" s="1"/>
  <c r="AT25" i="3"/>
  <c r="AS25" i="3"/>
  <c r="BA25" i="3" s="1"/>
  <c r="AZ103" i="3"/>
  <c r="BH103" i="3" s="1"/>
  <c r="AY103" i="3"/>
  <c r="BG103" i="3" s="1"/>
  <c r="AX103" i="3"/>
  <c r="BF103" i="3" s="1"/>
  <c r="AW103" i="3"/>
  <c r="BE103" i="3" s="1"/>
  <c r="AV103" i="3"/>
  <c r="BD103" i="3" s="1"/>
  <c r="AU103" i="3"/>
  <c r="AT103" i="3"/>
  <c r="AS103" i="3"/>
  <c r="BA103" i="3" s="1"/>
  <c r="AZ97" i="3"/>
  <c r="AY97" i="3"/>
  <c r="BG97" i="3" s="1"/>
  <c r="AX97" i="3"/>
  <c r="BF97" i="3" s="1"/>
  <c r="AW97" i="3"/>
  <c r="BE97" i="3" s="1"/>
  <c r="AV97" i="3"/>
  <c r="BD97" i="3" s="1"/>
  <c r="AU97" i="3"/>
  <c r="BC97" i="3" s="1"/>
  <c r="AT97" i="3"/>
  <c r="AS97" i="3"/>
  <c r="BA97" i="3" s="1"/>
  <c r="AZ95" i="3"/>
  <c r="BH95" i="3" s="1"/>
  <c r="AY95" i="3"/>
  <c r="BG95" i="3" s="1"/>
  <c r="AX95" i="3"/>
  <c r="BF95" i="3" s="1"/>
  <c r="AW95" i="3"/>
  <c r="BE95" i="3" s="1"/>
  <c r="AV95" i="3"/>
  <c r="AU95" i="3"/>
  <c r="BC95" i="3" s="1"/>
  <c r="AT95" i="3"/>
  <c r="AS95" i="3"/>
  <c r="AZ91" i="3"/>
  <c r="BH91" i="3" s="1"/>
  <c r="AY91" i="3"/>
  <c r="BG91" i="3" s="1"/>
  <c r="AX91" i="3"/>
  <c r="AW91" i="3"/>
  <c r="BE91" i="3" s="1"/>
  <c r="AV91" i="3"/>
  <c r="BD91" i="3" s="1"/>
  <c r="AU91" i="3"/>
  <c r="AT91" i="3"/>
  <c r="AS91" i="3"/>
  <c r="BA91" i="3" s="1"/>
  <c r="AZ87" i="3"/>
  <c r="AY87" i="3"/>
  <c r="BG87" i="3" s="1"/>
  <c r="AX87" i="3"/>
  <c r="AW87" i="3"/>
  <c r="AV87" i="3"/>
  <c r="BD87" i="3" s="1"/>
  <c r="AU87" i="3"/>
  <c r="AT87" i="3"/>
  <c r="BB87" i="3" s="1"/>
  <c r="AS87" i="3"/>
  <c r="BA87" i="3" s="1"/>
  <c r="AZ83" i="3"/>
  <c r="BH83" i="3" s="1"/>
  <c r="AY83" i="3"/>
  <c r="AX83" i="3"/>
  <c r="AW83" i="3"/>
  <c r="BE83" i="3" s="1"/>
  <c r="AV83" i="3"/>
  <c r="BD83" i="3" s="1"/>
  <c r="AU83" i="3"/>
  <c r="AT83" i="3"/>
  <c r="BB83" i="3" s="1"/>
  <c r="AS83" i="3"/>
  <c r="BA83" i="3" s="1"/>
  <c r="AZ79" i="3"/>
  <c r="BH79" i="3" s="1"/>
  <c r="AY79" i="3"/>
  <c r="AX79" i="3"/>
  <c r="AW79" i="3"/>
  <c r="BE79" i="3" s="1"/>
  <c r="AV79" i="3"/>
  <c r="AU79" i="3"/>
  <c r="BC79" i="3" s="1"/>
  <c r="AT79" i="3"/>
  <c r="BB79" i="3" s="1"/>
  <c r="AS79" i="3"/>
  <c r="AZ73" i="3"/>
  <c r="BH73" i="3" s="1"/>
  <c r="AY73" i="3"/>
  <c r="BG73" i="3" s="1"/>
  <c r="AX73" i="3"/>
  <c r="AW73" i="3"/>
  <c r="BE73" i="3" s="1"/>
  <c r="AV73" i="3"/>
  <c r="BD73" i="3" s="1"/>
  <c r="AU73" i="3"/>
  <c r="BC73" i="3" s="1"/>
  <c r="AT73" i="3"/>
  <c r="BB73" i="3" s="1"/>
  <c r="AS73" i="3"/>
  <c r="BA73" i="3" s="1"/>
  <c r="AZ69" i="3"/>
  <c r="AY69" i="3"/>
  <c r="BG69" i="3" s="1"/>
  <c r="AX69" i="3"/>
  <c r="AW69" i="3"/>
  <c r="BE69" i="3" s="1"/>
  <c r="AV69" i="3"/>
  <c r="BD69" i="3" s="1"/>
  <c r="AU69" i="3"/>
  <c r="AT69" i="3"/>
  <c r="BB69" i="3" s="1"/>
  <c r="AS69" i="3"/>
  <c r="AZ67" i="3"/>
  <c r="AY67" i="3"/>
  <c r="BG67" i="3" s="1"/>
  <c r="AX67" i="3"/>
  <c r="AW67" i="3"/>
  <c r="BE67" i="3" s="1"/>
  <c r="AV67" i="3"/>
  <c r="BD67" i="3" s="1"/>
  <c r="AU67" i="3"/>
  <c r="AT67" i="3"/>
  <c r="AS67" i="3"/>
  <c r="AZ63" i="3"/>
  <c r="AY63" i="3"/>
  <c r="BG63" i="3" s="1"/>
  <c r="AX63" i="3"/>
  <c r="AW63" i="3"/>
  <c r="BE63" i="3" s="1"/>
  <c r="AV63" i="3"/>
  <c r="AU63" i="3"/>
  <c r="BC63" i="3" s="1"/>
  <c r="AT63" i="3"/>
  <c r="BB63" i="3" s="1"/>
  <c r="AS63" i="3"/>
  <c r="AZ55" i="3"/>
  <c r="AY55" i="3"/>
  <c r="AX55" i="3"/>
  <c r="AW55" i="3"/>
  <c r="BE55" i="3" s="1"/>
  <c r="AV55" i="3"/>
  <c r="BD55" i="3" s="1"/>
  <c r="AU55" i="3"/>
  <c r="BC55" i="3" s="1"/>
  <c r="AT55" i="3"/>
  <c r="BB55" i="3" s="1"/>
  <c r="AS55" i="3"/>
  <c r="AZ47" i="3"/>
  <c r="AY47" i="3"/>
  <c r="BG47" i="3" s="1"/>
  <c r="AX47" i="3"/>
  <c r="AW47" i="3"/>
  <c r="BE47" i="3" s="1"/>
  <c r="AV47" i="3"/>
  <c r="BD47" i="3" s="1"/>
  <c r="AU47" i="3"/>
  <c r="BC47" i="3" s="1"/>
  <c r="AT47" i="3"/>
  <c r="BB47" i="3" s="1"/>
  <c r="AS47" i="3"/>
  <c r="AZ39" i="3"/>
  <c r="AY39" i="3"/>
  <c r="BG39" i="3" s="1"/>
  <c r="AX39" i="3"/>
  <c r="AW39" i="3"/>
  <c r="BE39" i="3" s="1"/>
  <c r="AV39" i="3"/>
  <c r="BD39" i="3" s="1"/>
  <c r="AU39" i="3"/>
  <c r="AT39" i="3"/>
  <c r="AS39" i="3"/>
  <c r="AZ35" i="3"/>
  <c r="AY35" i="3"/>
  <c r="BG35" i="3" s="1"/>
  <c r="AX35" i="3"/>
  <c r="AW35" i="3"/>
  <c r="AV35" i="3"/>
  <c r="AU35" i="3"/>
  <c r="BC35" i="3" s="1"/>
  <c r="AT35" i="3"/>
  <c r="BB35" i="3" s="1"/>
  <c r="AS35" i="3"/>
  <c r="AZ28" i="3"/>
  <c r="AY28" i="3"/>
  <c r="AX28" i="3"/>
  <c r="AW28" i="3"/>
  <c r="BE28" i="3" s="1"/>
  <c r="AV28" i="3"/>
  <c r="BD28" i="3" s="1"/>
  <c r="AU28" i="3"/>
  <c r="BC28" i="3" s="1"/>
  <c r="AT28" i="3"/>
  <c r="BB28" i="3" s="1"/>
  <c r="AS28" i="3"/>
  <c r="AZ20" i="3"/>
  <c r="AY20" i="3"/>
  <c r="BG20" i="3" s="1"/>
  <c r="AX20" i="3"/>
  <c r="AW20" i="3"/>
  <c r="BE20" i="3" s="1"/>
  <c r="AV20" i="3"/>
  <c r="BD20" i="3" s="1"/>
  <c r="AU20" i="3"/>
  <c r="AT20" i="3"/>
  <c r="BB20" i="3" s="1"/>
  <c r="AS20" i="3"/>
  <c r="AZ16" i="3"/>
  <c r="AY16" i="3"/>
  <c r="BG16" i="3" s="1"/>
  <c r="AX16" i="3"/>
  <c r="AW16" i="3"/>
  <c r="BE16" i="3" s="1"/>
  <c r="AV16" i="3"/>
  <c r="AU16" i="3"/>
  <c r="BC16" i="3" s="1"/>
  <c r="AT16" i="3"/>
  <c r="AS16" i="3"/>
  <c r="AZ12" i="3"/>
  <c r="AY12" i="3"/>
  <c r="BG12" i="3" s="1"/>
  <c r="AX12" i="3"/>
  <c r="AW12" i="3"/>
  <c r="AV12" i="3"/>
  <c r="AU12" i="3"/>
  <c r="BC12" i="3" s="1"/>
  <c r="AT12" i="3"/>
  <c r="BB12" i="3" s="1"/>
  <c r="AZ102" i="3"/>
  <c r="AY102" i="3"/>
  <c r="AX102" i="3"/>
  <c r="AW102" i="3"/>
  <c r="BE102" i="3" s="1"/>
  <c r="AV102" i="3"/>
  <c r="BD102" i="3" s="1"/>
  <c r="AU102" i="3"/>
  <c r="BC102" i="3" s="1"/>
  <c r="AT102" i="3"/>
  <c r="BB102" i="3" s="1"/>
  <c r="AS102" i="3"/>
  <c r="AZ96" i="3"/>
  <c r="AY96" i="3"/>
  <c r="BG96" i="3" s="1"/>
  <c r="AX96" i="3"/>
  <c r="AW96" i="3"/>
  <c r="BE96" i="3" s="1"/>
  <c r="AV96" i="3"/>
  <c r="BD96" i="3" s="1"/>
  <c r="AU96" i="3"/>
  <c r="BC96" i="3" s="1"/>
  <c r="AT96" i="3"/>
  <c r="AS96" i="3"/>
  <c r="AZ94" i="3"/>
  <c r="AY94" i="3"/>
  <c r="BG94" i="3" s="1"/>
  <c r="AX94" i="3"/>
  <c r="AW94" i="3"/>
  <c r="AV94" i="3"/>
  <c r="AU94" i="3"/>
  <c r="BC94" i="3" s="1"/>
  <c r="AT94" i="3"/>
  <c r="AS94" i="3"/>
  <c r="AZ90" i="3"/>
  <c r="AY90" i="3"/>
  <c r="BG90" i="3" s="1"/>
  <c r="AX90" i="3"/>
  <c r="AW90" i="3"/>
  <c r="AV90" i="3"/>
  <c r="AU90" i="3"/>
  <c r="BC90" i="3" s="1"/>
  <c r="AT90" i="3"/>
  <c r="BB90" i="3" s="1"/>
  <c r="AS90" i="3"/>
  <c r="AZ86" i="3"/>
  <c r="AY86" i="3"/>
  <c r="AX86" i="3"/>
  <c r="AW86" i="3"/>
  <c r="BE86" i="3" s="1"/>
  <c r="AV86" i="3"/>
  <c r="BD86" i="3" s="1"/>
  <c r="AU86" i="3"/>
  <c r="BC86" i="3" s="1"/>
  <c r="AT86" i="3"/>
  <c r="BB86" i="3" s="1"/>
  <c r="AS86" i="3"/>
  <c r="AZ82" i="3"/>
  <c r="AY82" i="3"/>
  <c r="BG82" i="3" s="1"/>
  <c r="AX82" i="3"/>
  <c r="AW82" i="3"/>
  <c r="BE82" i="3" s="1"/>
  <c r="AV82" i="3"/>
  <c r="BD82" i="3" s="1"/>
  <c r="AU82" i="3"/>
  <c r="AT82" i="3"/>
  <c r="AS82" i="3"/>
  <c r="AZ78" i="3"/>
  <c r="AY78" i="3"/>
  <c r="BG78" i="3" s="1"/>
  <c r="AX78" i="3"/>
  <c r="AW78" i="3"/>
  <c r="BE78" i="3" s="1"/>
  <c r="AV78" i="3"/>
  <c r="AU78" i="3"/>
  <c r="AT78" i="3"/>
  <c r="AS78" i="3"/>
  <c r="AZ72" i="3"/>
  <c r="AY72" i="3"/>
  <c r="AX72" i="3"/>
  <c r="AW72" i="3"/>
  <c r="BE72" i="3" s="1"/>
  <c r="AV72" i="3"/>
  <c r="AU72" i="3"/>
  <c r="BC72" i="3" s="1"/>
  <c r="AT72" i="3"/>
  <c r="BB72" i="3" s="1"/>
  <c r="AS72" i="3"/>
  <c r="AZ68" i="3"/>
  <c r="AY68" i="3"/>
  <c r="AX68" i="3"/>
  <c r="AW68" i="3"/>
  <c r="BE68" i="3" s="1"/>
  <c r="AV68" i="3"/>
  <c r="BD68" i="3" s="1"/>
  <c r="AU68" i="3"/>
  <c r="BC68" i="3" s="1"/>
  <c r="AT68" i="3"/>
  <c r="BB68" i="3" s="1"/>
  <c r="AS68" i="3"/>
  <c r="AZ66" i="3"/>
  <c r="AY66" i="3"/>
  <c r="BG66" i="3" s="1"/>
  <c r="AX66" i="3"/>
  <c r="AW66" i="3"/>
  <c r="BE66" i="3" s="1"/>
  <c r="AV66" i="3"/>
  <c r="BD66" i="3" s="1"/>
  <c r="AU66" i="3"/>
  <c r="AT66" i="3"/>
  <c r="AS66" i="3"/>
  <c r="AZ62" i="3"/>
  <c r="AY62" i="3"/>
  <c r="BG62" i="3" s="1"/>
  <c r="AX62" i="3"/>
  <c r="AW62" i="3"/>
  <c r="AV62" i="3"/>
  <c r="AU62" i="3"/>
  <c r="BC62" i="3" s="1"/>
  <c r="AT62" i="3"/>
  <c r="AS62" i="3"/>
  <c r="AZ54" i="3"/>
  <c r="AY54" i="3"/>
  <c r="BG54" i="3" s="1"/>
  <c r="AX54" i="3"/>
  <c r="AW54" i="3"/>
  <c r="BE54" i="3" s="1"/>
  <c r="AV54" i="3"/>
  <c r="AU54" i="3"/>
  <c r="BC54" i="3" s="1"/>
  <c r="AT54" i="3"/>
  <c r="BB54" i="3" s="1"/>
  <c r="AS54" i="3"/>
  <c r="AZ46" i="3"/>
  <c r="AY46" i="3"/>
  <c r="AX46" i="3"/>
  <c r="AW46" i="3"/>
  <c r="BE46" i="3" s="1"/>
  <c r="AV46" i="3"/>
  <c r="BD46" i="3" s="1"/>
  <c r="AU46" i="3"/>
  <c r="BC46" i="3" s="1"/>
  <c r="AT46" i="3"/>
  <c r="BB46" i="3" s="1"/>
  <c r="AS46" i="3"/>
  <c r="AZ38" i="3"/>
  <c r="AY38" i="3"/>
  <c r="BG38" i="3" s="1"/>
  <c r="AX38" i="3"/>
  <c r="AW38" i="3"/>
  <c r="BE38" i="3" s="1"/>
  <c r="AV38" i="3"/>
  <c r="BD38" i="3" s="1"/>
  <c r="AU38" i="3"/>
  <c r="AT38" i="3"/>
  <c r="BB38" i="3" s="1"/>
  <c r="AS38" i="3"/>
  <c r="AZ34" i="3"/>
  <c r="AY34" i="3"/>
  <c r="BG34" i="3" s="1"/>
  <c r="AX34" i="3"/>
  <c r="AW34" i="3"/>
  <c r="BE34" i="3" s="1"/>
  <c r="AV34" i="3"/>
  <c r="AU34" i="3"/>
  <c r="BC34" i="3" s="1"/>
  <c r="AT34" i="3"/>
  <c r="AS34" i="3"/>
  <c r="AZ27" i="3"/>
  <c r="AY27" i="3"/>
  <c r="AX27" i="3"/>
  <c r="AW27" i="3"/>
  <c r="BE27" i="3" s="1"/>
  <c r="AV27" i="3"/>
  <c r="BD27" i="3" s="1"/>
  <c r="AU27" i="3"/>
  <c r="BC27" i="3" s="1"/>
  <c r="AT27" i="3"/>
  <c r="BB27" i="3" s="1"/>
  <c r="AS27" i="3"/>
  <c r="AZ19" i="3"/>
  <c r="AY19" i="3"/>
  <c r="BG19" i="3" s="1"/>
  <c r="AX19" i="3"/>
  <c r="BF19" i="3" s="1"/>
  <c r="AW19" i="3"/>
  <c r="BE19" i="3" s="1"/>
  <c r="AV19" i="3"/>
  <c r="BD19" i="3" s="1"/>
  <c r="AU19" i="3"/>
  <c r="AT19" i="3"/>
  <c r="BB19" i="3" s="1"/>
  <c r="AS19" i="3"/>
  <c r="AZ15" i="3"/>
  <c r="AY15" i="3"/>
  <c r="BG15" i="3" s="1"/>
  <c r="AX15" i="3"/>
  <c r="Q8" i="14" s="1"/>
  <c r="AW15" i="3"/>
  <c r="BE15" i="3" s="1"/>
  <c r="AV15" i="3"/>
  <c r="BD15" i="3" s="1"/>
  <c r="AU15" i="3"/>
  <c r="BC15" i="3" s="1"/>
  <c r="AT15" i="3"/>
  <c r="BB15" i="3" s="1"/>
  <c r="AS15" i="3"/>
  <c r="AZ11" i="3"/>
  <c r="AY11" i="3"/>
  <c r="BG11" i="3" s="1"/>
  <c r="AX11" i="3"/>
  <c r="BF11" i="3" s="1"/>
  <c r="AW11" i="3"/>
  <c r="BE11" i="3" s="1"/>
  <c r="AV11" i="3"/>
  <c r="BD11" i="3" s="1"/>
  <c r="AU11" i="3"/>
  <c r="AT11" i="3"/>
  <c r="BB11" i="3" s="1"/>
  <c r="AS11" i="3"/>
  <c r="AZ99" i="3"/>
  <c r="AY99" i="3"/>
  <c r="AX99" i="3"/>
  <c r="AW99" i="3"/>
  <c r="BE99" i="3" s="1"/>
  <c r="AV99" i="3"/>
  <c r="BD99" i="3" s="1"/>
  <c r="AU99" i="3"/>
  <c r="BC99" i="3" s="1"/>
  <c r="AT99" i="3"/>
  <c r="AS99" i="3"/>
  <c r="AZ89" i="3"/>
  <c r="AY89" i="3"/>
  <c r="BG89" i="3" s="1"/>
  <c r="AX89" i="3"/>
  <c r="AW89" i="3"/>
  <c r="BE89" i="3" s="1"/>
  <c r="AV89" i="3"/>
  <c r="AU89" i="3"/>
  <c r="BC89" i="3" s="1"/>
  <c r="AT89" i="3"/>
  <c r="AS89" i="3"/>
  <c r="AZ77" i="3"/>
  <c r="AY77" i="3"/>
  <c r="AX77" i="3"/>
  <c r="AW77" i="3"/>
  <c r="BE77" i="3" s="1"/>
  <c r="AV77" i="3"/>
  <c r="BD77" i="3" s="1"/>
  <c r="AU77" i="3"/>
  <c r="BC77" i="3" s="1"/>
  <c r="AT77" i="3"/>
  <c r="BB77" i="3" s="1"/>
  <c r="AS77" i="3"/>
  <c r="AZ71" i="3"/>
  <c r="AY71" i="3"/>
  <c r="BG71" i="3" s="1"/>
  <c r="AX71" i="3"/>
  <c r="BF71" i="3" s="1"/>
  <c r="AW71" i="3"/>
  <c r="BE71" i="3" s="1"/>
  <c r="AV71" i="3"/>
  <c r="BD71" i="3" s="1"/>
  <c r="AU71" i="3"/>
  <c r="AT71" i="3"/>
  <c r="AS71" i="3"/>
  <c r="AZ59" i="3"/>
  <c r="AY59" i="3"/>
  <c r="AX59" i="3"/>
  <c r="BF59" i="3" s="1"/>
  <c r="AW59" i="3"/>
  <c r="BE59" i="3" s="1"/>
  <c r="AV59" i="3"/>
  <c r="BD59" i="3" s="1"/>
  <c r="AU59" i="3"/>
  <c r="BC59" i="3" s="1"/>
  <c r="AT59" i="3"/>
  <c r="AS59" i="3"/>
  <c r="AZ51" i="3"/>
  <c r="AY51" i="3"/>
  <c r="BG51" i="3" s="1"/>
  <c r="AX51" i="3"/>
  <c r="BF51" i="3" s="1"/>
  <c r="AW51" i="3"/>
  <c r="BE51" i="3" s="1"/>
  <c r="AV51" i="3"/>
  <c r="AU51" i="3"/>
  <c r="BC51" i="3" s="1"/>
  <c r="AT51" i="3"/>
  <c r="AS51" i="3"/>
  <c r="AZ43" i="3"/>
  <c r="AY43" i="3"/>
  <c r="BG43" i="3" s="1"/>
  <c r="AX43" i="3"/>
  <c r="BF43" i="3" s="1"/>
  <c r="AW43" i="3"/>
  <c r="BE43" i="3" s="1"/>
  <c r="AV43" i="3"/>
  <c r="BD43" i="3" s="1"/>
  <c r="AU43" i="3"/>
  <c r="BC43" i="3" s="1"/>
  <c r="AT43" i="3"/>
  <c r="BB43" i="3" s="1"/>
  <c r="AS43" i="3"/>
  <c r="AZ32" i="3"/>
  <c r="AY32" i="3"/>
  <c r="BG32" i="3" s="1"/>
  <c r="AX32" i="3"/>
  <c r="BF32" i="3" s="1"/>
  <c r="AW32" i="3"/>
  <c r="AV32" i="3"/>
  <c r="BD32" i="3" s="1"/>
  <c r="AU32" i="3"/>
  <c r="AT32" i="3"/>
  <c r="BB32" i="3" s="1"/>
  <c r="AS32" i="3"/>
  <c r="AZ24" i="3"/>
  <c r="AY24" i="3"/>
  <c r="AX24" i="3"/>
  <c r="AW24" i="3"/>
  <c r="BE24" i="3" s="1"/>
  <c r="AV24" i="3"/>
  <c r="BD24" i="3" s="1"/>
  <c r="AU24" i="3"/>
  <c r="BC24" i="3" s="1"/>
  <c r="AT24" i="3"/>
  <c r="BB24" i="3" s="1"/>
  <c r="AS24" i="3"/>
  <c r="AZ9" i="3"/>
  <c r="AY9" i="3"/>
  <c r="BG9" i="3" s="1"/>
  <c r="AX9" i="3"/>
  <c r="BF9" i="3" s="1"/>
  <c r="AW9" i="3"/>
  <c r="BE9" i="3" s="1"/>
  <c r="AV9" i="3"/>
  <c r="BD9" i="3" s="1"/>
  <c r="AU9" i="3"/>
  <c r="AT9" i="3"/>
  <c r="BB9" i="3" s="1"/>
  <c r="AS9" i="3"/>
  <c r="AZ98" i="3"/>
  <c r="AY98" i="3"/>
  <c r="BG98" i="3" s="1"/>
  <c r="AX98" i="3"/>
  <c r="AW98" i="3"/>
  <c r="BE98" i="3" s="1"/>
  <c r="AV98" i="3"/>
  <c r="BD98" i="3" s="1"/>
  <c r="AU98" i="3"/>
  <c r="BC98" i="3" s="1"/>
  <c r="AT98" i="3"/>
  <c r="BB98" i="3" s="1"/>
  <c r="AS98" i="3"/>
  <c r="AZ88" i="3"/>
  <c r="AY88" i="3"/>
  <c r="BG88" i="3" s="1"/>
  <c r="AX88" i="3"/>
  <c r="BF88" i="3" s="1"/>
  <c r="AW88" i="3"/>
  <c r="AV88" i="3"/>
  <c r="AU88" i="3"/>
  <c r="AT88" i="3"/>
  <c r="BB88" i="3" s="1"/>
  <c r="AS88" i="3"/>
  <c r="AZ76" i="3"/>
  <c r="AY76" i="3"/>
  <c r="BG76" i="3" s="1"/>
  <c r="AX76" i="3"/>
  <c r="BF76" i="3" s="1"/>
  <c r="AW76" i="3"/>
  <c r="BE76" i="3" s="1"/>
  <c r="AV76" i="3"/>
  <c r="BD76" i="3" s="1"/>
  <c r="AU76" i="3"/>
  <c r="BC76" i="3" s="1"/>
  <c r="AT76" i="3"/>
  <c r="BB76" i="3" s="1"/>
  <c r="AS76" i="3"/>
  <c r="AZ70" i="3"/>
  <c r="AY70" i="3"/>
  <c r="BG70" i="3" s="1"/>
  <c r="AX70" i="3"/>
  <c r="AW70" i="3"/>
  <c r="BE70" i="3" s="1"/>
  <c r="AV70" i="3"/>
  <c r="BD70" i="3" s="1"/>
  <c r="AU70" i="3"/>
  <c r="BC70" i="3" s="1"/>
  <c r="AT70" i="3"/>
  <c r="AS70" i="3"/>
  <c r="AZ58" i="3"/>
  <c r="AY58" i="3"/>
  <c r="AX58" i="3"/>
  <c r="AW58" i="3"/>
  <c r="BE58" i="3" s="1"/>
  <c r="AV58" i="3"/>
  <c r="BD58" i="3" s="1"/>
  <c r="AU58" i="3"/>
  <c r="BC58" i="3" s="1"/>
  <c r="AT58" i="3"/>
  <c r="BB58" i="3" s="1"/>
  <c r="AS58" i="3"/>
  <c r="AZ50" i="3"/>
  <c r="AY50" i="3"/>
  <c r="BG50" i="3" s="1"/>
  <c r="AX50" i="3"/>
  <c r="BF50" i="3" s="1"/>
  <c r="AW50" i="3"/>
  <c r="BE50" i="3" s="1"/>
  <c r="AV50" i="3"/>
  <c r="BD50" i="3" s="1"/>
  <c r="AU50" i="3"/>
  <c r="BC50" i="3" s="1"/>
  <c r="AT50" i="3"/>
  <c r="AS50" i="3"/>
  <c r="AZ42" i="3"/>
  <c r="AY42" i="3"/>
  <c r="AX42" i="3"/>
  <c r="BF42" i="3" s="1"/>
  <c r="AW42" i="3"/>
  <c r="BE42" i="3" s="1"/>
  <c r="AV42" i="3"/>
  <c r="BD42" i="3" s="1"/>
  <c r="AU42" i="3"/>
  <c r="BC42" i="3" s="1"/>
  <c r="AT42" i="3"/>
  <c r="AS42" i="3"/>
  <c r="AZ31" i="3"/>
  <c r="AY31" i="3"/>
  <c r="BG31" i="3" s="1"/>
  <c r="AX31" i="3"/>
  <c r="BF31" i="3" s="1"/>
  <c r="AW31" i="3"/>
  <c r="BE31" i="3" s="1"/>
  <c r="AV31" i="3"/>
  <c r="AU31" i="3"/>
  <c r="AT31" i="3"/>
  <c r="BB31" i="3" s="1"/>
  <c r="AS31" i="3"/>
  <c r="AZ23" i="3"/>
  <c r="AY23" i="3"/>
  <c r="AX23" i="3"/>
  <c r="AW23" i="3"/>
  <c r="BE23" i="3" s="1"/>
  <c r="AV23" i="3"/>
  <c r="BD23" i="3" s="1"/>
  <c r="AU23" i="3"/>
  <c r="BC23" i="3" s="1"/>
  <c r="AT23" i="3"/>
  <c r="BB23" i="3" s="1"/>
  <c r="AS23" i="3"/>
  <c r="Y222" i="37"/>
  <c r="X499" i="37"/>
  <c r="K499" i="37"/>
  <c r="X498" i="37"/>
  <c r="K498" i="37"/>
  <c r="X497" i="37"/>
  <c r="K497" i="37"/>
  <c r="X496" i="37"/>
  <c r="K496" i="37"/>
  <c r="X495" i="37"/>
  <c r="K495" i="37"/>
  <c r="X494" i="37"/>
  <c r="K494" i="37"/>
  <c r="X493" i="37"/>
  <c r="K493" i="37"/>
  <c r="X492" i="37"/>
  <c r="K492" i="37"/>
  <c r="X491" i="37"/>
  <c r="K491" i="37"/>
  <c r="X490" i="37"/>
  <c r="K490" i="37"/>
  <c r="X489" i="37"/>
  <c r="K489" i="37"/>
  <c r="X488" i="37"/>
  <c r="K488" i="37"/>
  <c r="X487" i="37"/>
  <c r="K487" i="37"/>
  <c r="X486" i="37"/>
  <c r="K486" i="37"/>
  <c r="X485" i="37"/>
  <c r="K485" i="37"/>
  <c r="X484" i="37"/>
  <c r="K484" i="37"/>
  <c r="X483" i="37"/>
  <c r="K483" i="37"/>
  <c r="X482" i="37"/>
  <c r="K482" i="37"/>
  <c r="X481" i="37"/>
  <c r="K481" i="37"/>
  <c r="X480" i="37"/>
  <c r="K480" i="37"/>
  <c r="X479" i="37"/>
  <c r="K479" i="37"/>
  <c r="X478" i="37"/>
  <c r="K478" i="37"/>
  <c r="X477" i="37"/>
  <c r="K477" i="37"/>
  <c r="X476" i="37"/>
  <c r="K476" i="37"/>
  <c r="X475" i="37"/>
  <c r="K475" i="37"/>
  <c r="X474" i="37"/>
  <c r="K474" i="37"/>
  <c r="X473" i="37"/>
  <c r="K473" i="37"/>
  <c r="X472" i="37"/>
  <c r="K472" i="37"/>
  <c r="X471" i="37"/>
  <c r="K471" i="37"/>
  <c r="X470" i="37"/>
  <c r="K470" i="37"/>
  <c r="X469" i="37"/>
  <c r="K469" i="37"/>
  <c r="X468" i="37"/>
  <c r="K468" i="37"/>
  <c r="X467" i="37"/>
  <c r="K467" i="37"/>
  <c r="X466" i="37"/>
  <c r="K466" i="37"/>
  <c r="X465" i="37"/>
  <c r="K465" i="37"/>
  <c r="X464" i="37"/>
  <c r="K464" i="37"/>
  <c r="X463" i="37"/>
  <c r="K463" i="37"/>
  <c r="X462" i="37"/>
  <c r="K462" i="37"/>
  <c r="X461" i="37"/>
  <c r="K461" i="37"/>
  <c r="X460" i="37"/>
  <c r="K460" i="37"/>
  <c r="X459" i="37"/>
  <c r="K459" i="37"/>
  <c r="X458" i="37"/>
  <c r="K458" i="37"/>
  <c r="X457" i="37"/>
  <c r="K457" i="37"/>
  <c r="X456" i="37"/>
  <c r="K456" i="37"/>
  <c r="X455" i="37"/>
  <c r="K455" i="37"/>
  <c r="X454" i="37"/>
  <c r="K454" i="37"/>
  <c r="X453" i="37"/>
  <c r="K453" i="37"/>
  <c r="X452" i="37"/>
  <c r="K452" i="37"/>
  <c r="X451" i="37"/>
  <c r="K451" i="37"/>
  <c r="X450" i="37"/>
  <c r="K450" i="37"/>
  <c r="X449" i="37"/>
  <c r="K449" i="37"/>
  <c r="X448" i="37"/>
  <c r="K448" i="37"/>
  <c r="X447" i="37"/>
  <c r="K447" i="37"/>
  <c r="X446" i="37"/>
  <c r="K446" i="37"/>
  <c r="X445" i="37"/>
  <c r="K445" i="37"/>
  <c r="X444" i="37"/>
  <c r="K444" i="37"/>
  <c r="X443" i="37"/>
  <c r="K443" i="37"/>
  <c r="X442" i="37"/>
  <c r="K442" i="37"/>
  <c r="X441" i="37"/>
  <c r="K441" i="37"/>
  <c r="X440" i="37"/>
  <c r="K440" i="37"/>
  <c r="X439" i="37"/>
  <c r="K439" i="37"/>
  <c r="X438" i="37"/>
  <c r="K438" i="37"/>
  <c r="X437" i="37"/>
  <c r="K437" i="37"/>
  <c r="X436" i="37"/>
  <c r="K436" i="37"/>
  <c r="X435" i="37"/>
  <c r="K435" i="37"/>
  <c r="X434" i="37"/>
  <c r="K434" i="37"/>
  <c r="X433" i="37"/>
  <c r="K433" i="37"/>
  <c r="X432" i="37"/>
  <c r="K432" i="37"/>
  <c r="X431" i="37"/>
  <c r="K431" i="37"/>
  <c r="X430" i="37"/>
  <c r="K430" i="37"/>
  <c r="X429" i="37"/>
  <c r="K429" i="37"/>
  <c r="X428" i="37"/>
  <c r="K428" i="37"/>
  <c r="X427" i="37"/>
  <c r="K427" i="37"/>
  <c r="X426" i="37"/>
  <c r="K426" i="37"/>
  <c r="X425" i="37"/>
  <c r="K425" i="37"/>
  <c r="X424" i="37"/>
  <c r="K424" i="37"/>
  <c r="X423" i="37"/>
  <c r="K423" i="37"/>
  <c r="X422" i="37"/>
  <c r="K422" i="37"/>
  <c r="X421" i="37"/>
  <c r="K421" i="37"/>
  <c r="X420" i="37"/>
  <c r="K420" i="37"/>
  <c r="X419" i="37"/>
  <c r="K419" i="37"/>
  <c r="X418" i="37"/>
  <c r="K418" i="37"/>
  <c r="X417" i="37"/>
  <c r="K417" i="37"/>
  <c r="X416" i="37"/>
  <c r="K416" i="37"/>
  <c r="X415" i="37"/>
  <c r="K415" i="37"/>
  <c r="X414" i="37"/>
  <c r="K414" i="37"/>
  <c r="X413" i="37"/>
  <c r="K413" i="37"/>
  <c r="X412" i="37"/>
  <c r="K412" i="37"/>
  <c r="X411" i="37"/>
  <c r="K411" i="37"/>
  <c r="X410" i="37"/>
  <c r="K410" i="37"/>
  <c r="X409" i="37"/>
  <c r="K409" i="37"/>
  <c r="X408" i="37"/>
  <c r="K408" i="37"/>
  <c r="X407" i="37"/>
  <c r="K407" i="37"/>
  <c r="X406" i="37"/>
  <c r="K406" i="37"/>
  <c r="X405" i="37"/>
  <c r="K405" i="37"/>
  <c r="X404" i="37"/>
  <c r="K404" i="37"/>
  <c r="X403" i="37"/>
  <c r="K403" i="37"/>
  <c r="X402" i="37"/>
  <c r="K402" i="37"/>
  <c r="X401" i="37"/>
  <c r="K401" i="37"/>
  <c r="X400" i="37"/>
  <c r="K400" i="37"/>
  <c r="X399" i="37"/>
  <c r="K399" i="37"/>
  <c r="X398" i="37"/>
  <c r="K398" i="37"/>
  <c r="X397" i="37"/>
  <c r="K397" i="37"/>
  <c r="X396" i="37"/>
  <c r="K396" i="37"/>
  <c r="X395" i="37"/>
  <c r="K395" i="37"/>
  <c r="X394" i="37"/>
  <c r="K394" i="37"/>
  <c r="X393" i="37"/>
  <c r="K393" i="37"/>
  <c r="X392" i="37"/>
  <c r="K392" i="37"/>
  <c r="X391" i="37"/>
  <c r="K391" i="37"/>
  <c r="X390" i="37"/>
  <c r="K390" i="37"/>
  <c r="X389" i="37"/>
  <c r="K389" i="37"/>
  <c r="X388" i="37"/>
  <c r="K388" i="37"/>
  <c r="X387" i="37"/>
  <c r="K387" i="37"/>
  <c r="X386" i="37"/>
  <c r="K386" i="37"/>
  <c r="X385" i="37"/>
  <c r="K385" i="37"/>
  <c r="X384" i="37"/>
  <c r="K384" i="37"/>
  <c r="X383" i="37"/>
  <c r="K383" i="37"/>
  <c r="X382" i="37"/>
  <c r="K382" i="37"/>
  <c r="X381" i="37"/>
  <c r="K381" i="37"/>
  <c r="X380" i="37"/>
  <c r="K380" i="37"/>
  <c r="X379" i="37"/>
  <c r="K379" i="37"/>
  <c r="X378" i="37"/>
  <c r="K378" i="37"/>
  <c r="X377" i="37"/>
  <c r="K377" i="37"/>
  <c r="X376" i="37"/>
  <c r="K376" i="37"/>
  <c r="X375" i="37"/>
  <c r="K375" i="37"/>
  <c r="X374" i="37"/>
  <c r="K374" i="37"/>
  <c r="X373" i="37"/>
  <c r="K373" i="37"/>
  <c r="X372" i="37"/>
  <c r="K372" i="37"/>
  <c r="X371" i="37"/>
  <c r="K371" i="37"/>
  <c r="X370" i="37"/>
  <c r="K370" i="37"/>
  <c r="X369" i="37"/>
  <c r="K369" i="37"/>
  <c r="X368" i="37"/>
  <c r="K368" i="37"/>
  <c r="X367" i="37"/>
  <c r="K367" i="37"/>
  <c r="X366" i="37"/>
  <c r="K366" i="37"/>
  <c r="X365" i="37"/>
  <c r="K365" i="37"/>
  <c r="X364" i="37"/>
  <c r="K364" i="37"/>
  <c r="X363" i="37"/>
  <c r="K363" i="37"/>
  <c r="X362" i="37"/>
  <c r="K362" i="37"/>
  <c r="X361" i="37"/>
  <c r="K361" i="37"/>
  <c r="X360" i="37"/>
  <c r="K360" i="37"/>
  <c r="X359" i="37"/>
  <c r="K359" i="37"/>
  <c r="X358" i="37"/>
  <c r="K358" i="37"/>
  <c r="X357" i="37"/>
  <c r="K357" i="37"/>
  <c r="X356" i="37"/>
  <c r="K356" i="37"/>
  <c r="X355" i="37"/>
  <c r="K355" i="37"/>
  <c r="X354" i="37"/>
  <c r="K354" i="37"/>
  <c r="X353" i="37"/>
  <c r="K353" i="37"/>
  <c r="X352" i="37"/>
  <c r="K352" i="37"/>
  <c r="X351" i="37"/>
  <c r="K351" i="37"/>
  <c r="X350" i="37"/>
  <c r="K350" i="37"/>
  <c r="X349" i="37"/>
  <c r="K349" i="37"/>
  <c r="X348" i="37"/>
  <c r="K348" i="37"/>
  <c r="X347" i="37"/>
  <c r="K347" i="37"/>
  <c r="X346" i="37"/>
  <c r="K346" i="37"/>
  <c r="X345" i="37"/>
  <c r="K345" i="37"/>
  <c r="X344" i="37"/>
  <c r="K344" i="37"/>
  <c r="X343" i="37"/>
  <c r="K343" i="37"/>
  <c r="X342" i="37"/>
  <c r="K342" i="37"/>
  <c r="X341" i="37"/>
  <c r="K341" i="37"/>
  <c r="X340" i="37"/>
  <c r="K340" i="37"/>
  <c r="X339" i="37"/>
  <c r="K339" i="37"/>
  <c r="X338" i="37"/>
  <c r="K338" i="37"/>
  <c r="X337" i="37"/>
  <c r="K337" i="37"/>
  <c r="X336" i="37"/>
  <c r="K336" i="37"/>
  <c r="X335" i="37"/>
  <c r="K335" i="37"/>
  <c r="X334" i="37"/>
  <c r="K334" i="37"/>
  <c r="X333" i="37"/>
  <c r="K333" i="37"/>
  <c r="X332" i="37"/>
  <c r="K332" i="37"/>
  <c r="X331" i="37"/>
  <c r="K331" i="37"/>
  <c r="X330" i="37"/>
  <c r="K330" i="37"/>
  <c r="X329" i="37"/>
  <c r="K329" i="37"/>
  <c r="X328" i="37"/>
  <c r="K328" i="37"/>
  <c r="X327" i="37"/>
  <c r="K327" i="37"/>
  <c r="X326" i="37"/>
  <c r="K326" i="37"/>
  <c r="X325" i="37"/>
  <c r="K325" i="37"/>
  <c r="X324" i="37"/>
  <c r="K324" i="37"/>
  <c r="X323" i="37"/>
  <c r="K323" i="37"/>
  <c r="X322" i="37"/>
  <c r="K322" i="37"/>
  <c r="X321" i="37"/>
  <c r="K321" i="37"/>
  <c r="X320" i="37"/>
  <c r="K320" i="37"/>
  <c r="X319" i="37"/>
  <c r="K319" i="37"/>
  <c r="X318" i="37"/>
  <c r="K318" i="37"/>
  <c r="X317" i="37"/>
  <c r="K317" i="37"/>
  <c r="X316" i="37"/>
  <c r="K316" i="37"/>
  <c r="X315" i="37"/>
  <c r="K315" i="37"/>
  <c r="X314" i="37"/>
  <c r="K314" i="37"/>
  <c r="X313" i="37"/>
  <c r="K313" i="37"/>
  <c r="X312" i="37"/>
  <c r="K312" i="37"/>
  <c r="X311" i="37"/>
  <c r="K311" i="37"/>
  <c r="X310" i="37"/>
  <c r="K310" i="37"/>
  <c r="X309" i="37"/>
  <c r="K309" i="37"/>
  <c r="X308" i="37"/>
  <c r="K308" i="37"/>
  <c r="X307" i="37"/>
  <c r="K307" i="37"/>
  <c r="X306" i="37"/>
  <c r="K306" i="37"/>
  <c r="X305" i="37"/>
  <c r="K305" i="37"/>
  <c r="X304" i="37"/>
  <c r="K304" i="37"/>
  <c r="X303" i="37"/>
  <c r="K303" i="37"/>
  <c r="X302" i="37"/>
  <c r="K302" i="37"/>
  <c r="X301" i="37"/>
  <c r="K301" i="37"/>
  <c r="X300" i="37"/>
  <c r="K300" i="37"/>
  <c r="X299" i="37"/>
  <c r="U299" i="37"/>
  <c r="K299" i="37"/>
  <c r="H299" i="37"/>
  <c r="X298" i="37"/>
  <c r="K298" i="37"/>
  <c r="X297" i="37"/>
  <c r="K297" i="37"/>
  <c r="X296" i="37"/>
  <c r="K296" i="37"/>
  <c r="X295" i="37"/>
  <c r="K295" i="37"/>
  <c r="X294" i="37"/>
  <c r="K294" i="37"/>
  <c r="X293" i="37"/>
  <c r="K293" i="37"/>
  <c r="X292" i="37"/>
  <c r="K292" i="37"/>
  <c r="X291" i="37"/>
  <c r="K291" i="37"/>
  <c r="X290" i="37"/>
  <c r="K290" i="37"/>
  <c r="X289" i="37"/>
  <c r="K289" i="37"/>
  <c r="X288" i="37"/>
  <c r="K288" i="37"/>
  <c r="X287" i="37"/>
  <c r="K287" i="37"/>
  <c r="X286" i="37"/>
  <c r="K286" i="37"/>
  <c r="X285" i="37"/>
  <c r="K285" i="37"/>
  <c r="X284" i="37"/>
  <c r="K284" i="37"/>
  <c r="X283" i="37"/>
  <c r="K283" i="37"/>
  <c r="X282" i="37"/>
  <c r="K282" i="37"/>
  <c r="X281" i="37"/>
  <c r="K281" i="37"/>
  <c r="X280" i="37"/>
  <c r="K280" i="37"/>
  <c r="X279" i="37"/>
  <c r="K279" i="37"/>
  <c r="X278" i="37"/>
  <c r="K278" i="37"/>
  <c r="X277" i="37"/>
  <c r="K277" i="37"/>
  <c r="X276" i="37"/>
  <c r="K276" i="37"/>
  <c r="X275" i="37"/>
  <c r="K275" i="37"/>
  <c r="X274" i="37"/>
  <c r="K274" i="37"/>
  <c r="X273" i="37"/>
  <c r="K273" i="37"/>
  <c r="X272" i="37"/>
  <c r="K272" i="37"/>
  <c r="X271" i="37"/>
  <c r="K271" i="37"/>
  <c r="X270" i="37"/>
  <c r="K270" i="37"/>
  <c r="X269" i="37"/>
  <c r="K269" i="37"/>
  <c r="X268" i="37"/>
  <c r="K268" i="37"/>
  <c r="X267" i="37"/>
  <c r="K267" i="37"/>
  <c r="X266" i="37"/>
  <c r="K266" i="37"/>
  <c r="X265" i="37"/>
  <c r="K265" i="37"/>
  <c r="X264" i="37"/>
  <c r="K264" i="37"/>
  <c r="X263" i="37"/>
  <c r="K263" i="37"/>
  <c r="X262" i="37"/>
  <c r="K262" i="37"/>
  <c r="X261" i="37"/>
  <c r="K261" i="37"/>
  <c r="X260" i="37"/>
  <c r="K260" i="37"/>
  <c r="X259" i="37"/>
  <c r="K259" i="37"/>
  <c r="X258" i="37"/>
  <c r="K258" i="37"/>
  <c r="X257" i="37"/>
  <c r="K257" i="37"/>
  <c r="X256" i="37"/>
  <c r="K256" i="37"/>
  <c r="X255" i="37"/>
  <c r="K255" i="37"/>
  <c r="X254" i="37"/>
  <c r="K254" i="37"/>
  <c r="X253" i="37"/>
  <c r="K253" i="37"/>
  <c r="X252" i="37"/>
  <c r="K252" i="37"/>
  <c r="X251" i="37"/>
  <c r="K251" i="37"/>
  <c r="X250" i="37"/>
  <c r="K250" i="37"/>
  <c r="X249" i="37"/>
  <c r="K249" i="37"/>
  <c r="X248" i="37"/>
  <c r="K248" i="37"/>
  <c r="X247" i="37"/>
  <c r="K247" i="37"/>
  <c r="X246" i="37"/>
  <c r="K246" i="37"/>
  <c r="X245" i="37"/>
  <c r="K245" i="37"/>
  <c r="X244" i="37"/>
  <c r="K244" i="37"/>
  <c r="X243" i="37"/>
  <c r="K243" i="37"/>
  <c r="X242" i="37"/>
  <c r="K242" i="37"/>
  <c r="X241" i="37"/>
  <c r="K241" i="37"/>
  <c r="X240" i="37"/>
  <c r="K240" i="37"/>
  <c r="X239" i="37"/>
  <c r="K239" i="37"/>
  <c r="X238" i="37"/>
  <c r="K238" i="37"/>
  <c r="X237" i="37"/>
  <c r="K237" i="37"/>
  <c r="X236" i="37"/>
  <c r="K236" i="37"/>
  <c r="X235" i="37"/>
  <c r="K235" i="37"/>
  <c r="X234" i="37"/>
  <c r="K234" i="37"/>
  <c r="X233" i="37"/>
  <c r="K233" i="37"/>
  <c r="X232" i="37"/>
  <c r="K232" i="37"/>
  <c r="X231" i="37"/>
  <c r="K231" i="37"/>
  <c r="X230" i="37"/>
  <c r="K230" i="37"/>
  <c r="X229" i="37"/>
  <c r="K229" i="37"/>
  <c r="X228" i="37"/>
  <c r="K228" i="37"/>
  <c r="X227" i="37"/>
  <c r="K227" i="37"/>
  <c r="X226" i="37"/>
  <c r="K226" i="37"/>
  <c r="X225" i="37"/>
  <c r="K225" i="37"/>
  <c r="X224" i="37"/>
  <c r="K224" i="37"/>
  <c r="X223" i="37"/>
  <c r="K223" i="37"/>
  <c r="X222" i="37"/>
  <c r="K222" i="37"/>
  <c r="X221" i="37"/>
  <c r="K221" i="37"/>
  <c r="X220" i="37"/>
  <c r="K220" i="37"/>
  <c r="X219" i="37"/>
  <c r="K219" i="37"/>
  <c r="X218" i="37"/>
  <c r="K218" i="37"/>
  <c r="X217" i="37"/>
  <c r="K217" i="37"/>
  <c r="X216" i="37"/>
  <c r="K216" i="37"/>
  <c r="X215" i="37"/>
  <c r="K215" i="37"/>
  <c r="X214" i="37"/>
  <c r="K214" i="37"/>
  <c r="X213" i="37"/>
  <c r="K213" i="37"/>
  <c r="X212" i="37"/>
  <c r="K212" i="37"/>
  <c r="X211" i="37"/>
  <c r="K211" i="37"/>
  <c r="X210" i="37"/>
  <c r="K210" i="37"/>
  <c r="X209" i="37"/>
  <c r="K209" i="37"/>
  <c r="X208" i="37"/>
  <c r="K208" i="37"/>
  <c r="X207" i="37"/>
  <c r="K207" i="37"/>
  <c r="X206" i="37"/>
  <c r="K206" i="37"/>
  <c r="X205" i="37"/>
  <c r="K205" i="37"/>
  <c r="X204" i="37"/>
  <c r="K204" i="37"/>
  <c r="X203" i="37"/>
  <c r="K203" i="37"/>
  <c r="X202" i="37"/>
  <c r="K202" i="37"/>
  <c r="X201" i="37"/>
  <c r="K201" i="37"/>
  <c r="X200" i="37"/>
  <c r="K200" i="37"/>
  <c r="X199" i="37"/>
  <c r="U199" i="37"/>
  <c r="K199" i="37"/>
  <c r="H199" i="37"/>
  <c r="X198" i="37"/>
  <c r="K198" i="37"/>
  <c r="X197" i="37"/>
  <c r="K197" i="37"/>
  <c r="X196" i="37"/>
  <c r="K196" i="37"/>
  <c r="X195" i="37"/>
  <c r="K195" i="37"/>
  <c r="X194" i="37"/>
  <c r="K194" i="37"/>
  <c r="X193" i="37"/>
  <c r="K193" i="37"/>
  <c r="X192" i="37"/>
  <c r="K192" i="37"/>
  <c r="X191" i="37"/>
  <c r="K191" i="37"/>
  <c r="X190" i="37"/>
  <c r="K190" i="37"/>
  <c r="X189" i="37"/>
  <c r="K189" i="37"/>
  <c r="X188" i="37"/>
  <c r="K188" i="37"/>
  <c r="X187" i="37"/>
  <c r="K187" i="37"/>
  <c r="X186" i="37"/>
  <c r="K186" i="37"/>
  <c r="X185" i="37"/>
  <c r="K185" i="37"/>
  <c r="X184" i="37"/>
  <c r="K184" i="37"/>
  <c r="X183" i="37"/>
  <c r="K183" i="37"/>
  <c r="X182" i="37"/>
  <c r="K182" i="37"/>
  <c r="X181" i="37"/>
  <c r="K181" i="37"/>
  <c r="X180" i="37"/>
  <c r="K180" i="37"/>
  <c r="X179" i="37"/>
  <c r="K179" i="37"/>
  <c r="X178" i="37"/>
  <c r="K178" i="37"/>
  <c r="X177" i="37"/>
  <c r="K177" i="37"/>
  <c r="X176" i="37"/>
  <c r="K176" i="37"/>
  <c r="X175" i="37"/>
  <c r="K175" i="37"/>
  <c r="X174" i="37"/>
  <c r="K174" i="37"/>
  <c r="X173" i="37"/>
  <c r="K173" i="37"/>
  <c r="X172" i="37"/>
  <c r="K172" i="37"/>
  <c r="X171" i="37"/>
  <c r="K171" i="37"/>
  <c r="X170" i="37"/>
  <c r="K170" i="37"/>
  <c r="X169" i="37"/>
  <c r="K169" i="37"/>
  <c r="X168" i="37"/>
  <c r="K168" i="37"/>
  <c r="X167" i="37"/>
  <c r="K167" i="37"/>
  <c r="X166" i="37"/>
  <c r="K166" i="37"/>
  <c r="X165" i="37"/>
  <c r="K165" i="37"/>
  <c r="X164" i="37"/>
  <c r="K164" i="37"/>
  <c r="X163" i="37"/>
  <c r="K163" i="37"/>
  <c r="X162" i="37"/>
  <c r="K162" i="37"/>
  <c r="X161" i="37"/>
  <c r="K161" i="37"/>
  <c r="X160" i="37"/>
  <c r="K160" i="37"/>
  <c r="X159" i="37"/>
  <c r="K159" i="37"/>
  <c r="X158" i="37"/>
  <c r="K158" i="37"/>
  <c r="X157" i="37"/>
  <c r="K157" i="37"/>
  <c r="X156" i="37"/>
  <c r="K156" i="37"/>
  <c r="X155" i="37"/>
  <c r="K155" i="37"/>
  <c r="X154" i="37"/>
  <c r="K154" i="37"/>
  <c r="X153" i="37"/>
  <c r="K153" i="37"/>
  <c r="X152" i="37"/>
  <c r="K152" i="37"/>
  <c r="X151" i="37"/>
  <c r="K151" i="37"/>
  <c r="X150" i="37"/>
  <c r="K150" i="37"/>
  <c r="X149" i="37"/>
  <c r="K149" i="37"/>
  <c r="X148" i="37"/>
  <c r="K148" i="37"/>
  <c r="X147" i="37"/>
  <c r="K147" i="37"/>
  <c r="X146" i="37"/>
  <c r="K146" i="37"/>
  <c r="X145" i="37"/>
  <c r="K145" i="37"/>
  <c r="X144" i="37"/>
  <c r="K144" i="37"/>
  <c r="X143" i="37"/>
  <c r="K143" i="37"/>
  <c r="X142" i="37"/>
  <c r="K142" i="37"/>
  <c r="X141" i="37"/>
  <c r="K141" i="37"/>
  <c r="X140" i="37"/>
  <c r="K140" i="37"/>
  <c r="X139" i="37"/>
  <c r="K139" i="37"/>
  <c r="X138" i="37"/>
  <c r="K138" i="37"/>
  <c r="X137" i="37"/>
  <c r="K137" i="37"/>
  <c r="X136" i="37"/>
  <c r="K136" i="37"/>
  <c r="X135" i="37"/>
  <c r="K135" i="37"/>
  <c r="X134" i="37"/>
  <c r="K134" i="37"/>
  <c r="X133" i="37"/>
  <c r="K133" i="37"/>
  <c r="X132" i="37"/>
  <c r="K132" i="37"/>
  <c r="X131" i="37"/>
  <c r="K131" i="37"/>
  <c r="X130" i="37"/>
  <c r="K130" i="37"/>
  <c r="X129" i="37"/>
  <c r="K129" i="37"/>
  <c r="X128" i="37"/>
  <c r="K128" i="37"/>
  <c r="X127" i="37"/>
  <c r="K127" i="37"/>
  <c r="X126" i="37"/>
  <c r="K126" i="37"/>
  <c r="X125" i="37"/>
  <c r="K125" i="37"/>
  <c r="X124" i="37"/>
  <c r="K124" i="37"/>
  <c r="X123" i="37"/>
  <c r="K123" i="37"/>
  <c r="X122" i="37"/>
  <c r="K122" i="37"/>
  <c r="X121" i="37"/>
  <c r="K121" i="37"/>
  <c r="X120" i="37"/>
  <c r="K120" i="37"/>
  <c r="X119" i="37"/>
  <c r="K119" i="37"/>
  <c r="X118" i="37"/>
  <c r="K118" i="37"/>
  <c r="X117" i="37"/>
  <c r="K117" i="37"/>
  <c r="X116" i="37"/>
  <c r="K116" i="37"/>
  <c r="X115" i="37"/>
  <c r="K115" i="37"/>
  <c r="X114" i="37"/>
  <c r="K114" i="37"/>
  <c r="X113" i="37"/>
  <c r="K113" i="37"/>
  <c r="X112" i="37"/>
  <c r="K112" i="37"/>
  <c r="X111" i="37"/>
  <c r="K111" i="37"/>
  <c r="X110" i="37"/>
  <c r="K110" i="37"/>
  <c r="X109" i="37"/>
  <c r="K109" i="37"/>
  <c r="X108" i="37"/>
  <c r="K108" i="37"/>
  <c r="X107" i="37"/>
  <c r="K107" i="37"/>
  <c r="X106" i="37"/>
  <c r="K106" i="37"/>
  <c r="X105" i="37"/>
  <c r="K105" i="37"/>
  <c r="X104" i="37"/>
  <c r="K104" i="37"/>
  <c r="X103" i="37"/>
  <c r="K103" i="37"/>
  <c r="X102" i="37"/>
  <c r="K102" i="37"/>
  <c r="X101" i="37"/>
  <c r="K101" i="37"/>
  <c r="X100" i="37"/>
  <c r="K100" i="37"/>
  <c r="X99" i="37"/>
  <c r="K99" i="37"/>
  <c r="X98" i="37"/>
  <c r="K98" i="37"/>
  <c r="X97" i="37"/>
  <c r="K97" i="37"/>
  <c r="X96" i="37"/>
  <c r="K96" i="37"/>
  <c r="X95" i="37"/>
  <c r="K95" i="37"/>
  <c r="X94" i="37"/>
  <c r="K94" i="37"/>
  <c r="X93" i="37"/>
  <c r="K93" i="37"/>
  <c r="X92" i="37"/>
  <c r="K92" i="37"/>
  <c r="X91" i="37"/>
  <c r="K91" i="37"/>
  <c r="X90" i="37"/>
  <c r="K90" i="37"/>
  <c r="X89" i="37"/>
  <c r="K89" i="37"/>
  <c r="X88" i="37"/>
  <c r="K88" i="37"/>
  <c r="X87" i="37"/>
  <c r="K87" i="37"/>
  <c r="X86" i="37"/>
  <c r="K86" i="37"/>
  <c r="X85" i="37"/>
  <c r="K85" i="37"/>
  <c r="X84" i="37"/>
  <c r="K84" i="37"/>
  <c r="X83" i="37"/>
  <c r="K83" i="37"/>
  <c r="X82" i="37"/>
  <c r="K82" i="37"/>
  <c r="X81" i="37"/>
  <c r="K81" i="37"/>
  <c r="X80" i="37"/>
  <c r="K80" i="37"/>
  <c r="X79" i="37"/>
  <c r="K79" i="37"/>
  <c r="X78" i="37"/>
  <c r="K78" i="37"/>
  <c r="X77" i="37"/>
  <c r="K77" i="37"/>
  <c r="X76" i="37"/>
  <c r="K76" i="37"/>
  <c r="X75" i="37"/>
  <c r="K75" i="37"/>
  <c r="X74" i="37"/>
  <c r="K74" i="37"/>
  <c r="X73" i="37"/>
  <c r="K73" i="37"/>
  <c r="X72" i="37"/>
  <c r="K72" i="37"/>
  <c r="X71" i="37"/>
  <c r="K71" i="37"/>
  <c r="X70" i="37"/>
  <c r="K70" i="37"/>
  <c r="X69" i="37"/>
  <c r="K69" i="37"/>
  <c r="X68" i="37"/>
  <c r="K68" i="37"/>
  <c r="X67" i="37"/>
  <c r="K67" i="37"/>
  <c r="X66" i="37"/>
  <c r="K66" i="37"/>
  <c r="X65" i="37"/>
  <c r="K65" i="37"/>
  <c r="X64" i="37"/>
  <c r="K64" i="37"/>
  <c r="X63" i="37"/>
  <c r="K63" i="37"/>
  <c r="X62" i="37"/>
  <c r="K62" i="37"/>
  <c r="X61" i="37"/>
  <c r="K61" i="37"/>
  <c r="X60" i="37"/>
  <c r="K60" i="37"/>
  <c r="X59" i="37"/>
  <c r="K59" i="37"/>
  <c r="X58" i="37"/>
  <c r="K58" i="37"/>
  <c r="X57" i="37"/>
  <c r="K57" i="37"/>
  <c r="X56" i="37"/>
  <c r="K56" i="37"/>
  <c r="X55" i="37"/>
  <c r="K55" i="37"/>
  <c r="X54" i="37"/>
  <c r="K54" i="37"/>
  <c r="X53" i="37"/>
  <c r="K53" i="37"/>
  <c r="X52" i="37"/>
  <c r="K52" i="37"/>
  <c r="X51" i="37"/>
  <c r="K51" i="37"/>
  <c r="X50" i="37"/>
  <c r="K50" i="37"/>
  <c r="X49" i="37"/>
  <c r="K49" i="37"/>
  <c r="X48" i="37"/>
  <c r="K48" i="37"/>
  <c r="X47" i="37"/>
  <c r="K47" i="37"/>
  <c r="X46" i="37"/>
  <c r="K46" i="37"/>
  <c r="X45" i="37"/>
  <c r="K45" i="37"/>
  <c r="X44" i="37"/>
  <c r="K44" i="37"/>
  <c r="X43" i="37"/>
  <c r="K43" i="37"/>
  <c r="X42" i="37"/>
  <c r="K42" i="37"/>
  <c r="X41" i="37"/>
  <c r="K41" i="37"/>
  <c r="X40" i="37"/>
  <c r="K40" i="37"/>
  <c r="X39" i="37"/>
  <c r="K39" i="37"/>
  <c r="X38" i="37"/>
  <c r="K38" i="37"/>
  <c r="X37" i="37"/>
  <c r="K37" i="37"/>
  <c r="X36" i="37"/>
  <c r="K36" i="37"/>
  <c r="X35" i="37"/>
  <c r="K35" i="37"/>
  <c r="X34" i="37"/>
  <c r="K34" i="37"/>
  <c r="X33" i="37"/>
  <c r="K33" i="37"/>
  <c r="X32" i="37"/>
  <c r="K32" i="37"/>
  <c r="X31" i="37"/>
  <c r="K31" i="37"/>
  <c r="X30" i="37"/>
  <c r="K30" i="37"/>
  <c r="X29" i="37"/>
  <c r="K29" i="37"/>
  <c r="X28" i="37"/>
  <c r="K28" i="37"/>
  <c r="X27" i="37"/>
  <c r="K27" i="37"/>
  <c r="X26" i="37"/>
  <c r="K26" i="37"/>
  <c r="X25" i="37"/>
  <c r="K25" i="37"/>
  <c r="X24" i="37"/>
  <c r="K24" i="37"/>
  <c r="X23" i="37"/>
  <c r="K23" i="37"/>
  <c r="X22" i="37"/>
  <c r="K22" i="37"/>
  <c r="X21" i="37"/>
  <c r="K21" i="37"/>
  <c r="X20" i="37"/>
  <c r="N20" i="37"/>
  <c r="N30" i="37" s="1"/>
  <c r="N40" i="37" s="1"/>
  <c r="N50" i="37" s="1"/>
  <c r="N60" i="37" s="1"/>
  <c r="N70" i="37" s="1"/>
  <c r="N80" i="37" s="1"/>
  <c r="N90" i="37" s="1"/>
  <c r="N100" i="37" s="1"/>
  <c r="N110" i="37" s="1"/>
  <c r="N120" i="37" s="1"/>
  <c r="N130" i="37" s="1"/>
  <c r="N140" i="37" s="1"/>
  <c r="N150" i="37" s="1"/>
  <c r="N160" i="37" s="1"/>
  <c r="N170" i="37" s="1"/>
  <c r="N180" i="37" s="1"/>
  <c r="N190" i="37" s="1"/>
  <c r="N200" i="37" s="1"/>
  <c r="N210" i="37" s="1"/>
  <c r="N220" i="37" s="1"/>
  <c r="N230" i="37" s="1"/>
  <c r="N240" i="37" s="1"/>
  <c r="N250" i="37" s="1"/>
  <c r="N260" i="37" s="1"/>
  <c r="N270" i="37" s="1"/>
  <c r="N280" i="37" s="1"/>
  <c r="N290" i="37" s="1"/>
  <c r="N300" i="37" s="1"/>
  <c r="N310" i="37" s="1"/>
  <c r="N320" i="37" s="1"/>
  <c r="N330" i="37" s="1"/>
  <c r="N340" i="37" s="1"/>
  <c r="N350" i="37" s="1"/>
  <c r="N360" i="37" s="1"/>
  <c r="N370" i="37" s="1"/>
  <c r="N380" i="37" s="1"/>
  <c r="N390" i="37" s="1"/>
  <c r="N400" i="37" s="1"/>
  <c r="N410" i="37" s="1"/>
  <c r="N420" i="37" s="1"/>
  <c r="N430" i="37" s="1"/>
  <c r="N440" i="37" s="1"/>
  <c r="N450" i="37" s="1"/>
  <c r="N460" i="37" s="1"/>
  <c r="N470" i="37" s="1"/>
  <c r="N480" i="37" s="1"/>
  <c r="N490" i="37" s="1"/>
  <c r="K20" i="37"/>
  <c r="A20" i="37"/>
  <c r="A30" i="37" s="1"/>
  <c r="A40" i="37" s="1"/>
  <c r="A50" i="37" s="1"/>
  <c r="A60" i="37" s="1"/>
  <c r="A70" i="37" s="1"/>
  <c r="A80" i="37" s="1"/>
  <c r="A90" i="37" s="1"/>
  <c r="A100" i="37" s="1"/>
  <c r="A110" i="37" s="1"/>
  <c r="A120" i="37" s="1"/>
  <c r="A130" i="37" s="1"/>
  <c r="A140" i="37" s="1"/>
  <c r="A150" i="37" s="1"/>
  <c r="A160" i="37" s="1"/>
  <c r="A170" i="37" s="1"/>
  <c r="A180" i="37" s="1"/>
  <c r="A190" i="37" s="1"/>
  <c r="A200" i="37" s="1"/>
  <c r="A210" i="37" s="1"/>
  <c r="A220" i="37" s="1"/>
  <c r="A230" i="37" s="1"/>
  <c r="A240" i="37" s="1"/>
  <c r="A250" i="37" s="1"/>
  <c r="A260" i="37" s="1"/>
  <c r="A270" i="37" s="1"/>
  <c r="A280" i="37" s="1"/>
  <c r="A290" i="37" s="1"/>
  <c r="A300" i="37" s="1"/>
  <c r="A310" i="37" s="1"/>
  <c r="A320" i="37" s="1"/>
  <c r="A330" i="37" s="1"/>
  <c r="A340" i="37" s="1"/>
  <c r="A350" i="37" s="1"/>
  <c r="A360" i="37" s="1"/>
  <c r="A370" i="37" s="1"/>
  <c r="A380" i="37" s="1"/>
  <c r="A390" i="37" s="1"/>
  <c r="A400" i="37" s="1"/>
  <c r="A410" i="37" s="1"/>
  <c r="A420" i="37" s="1"/>
  <c r="A430" i="37" s="1"/>
  <c r="A440" i="37" s="1"/>
  <c r="A450" i="37" s="1"/>
  <c r="A460" i="37" s="1"/>
  <c r="A470" i="37" s="1"/>
  <c r="A480" i="37" s="1"/>
  <c r="A490" i="37" s="1"/>
  <c r="X19" i="37"/>
  <c r="U19" i="37"/>
  <c r="K19" i="37"/>
  <c r="H19" i="37"/>
  <c r="X18" i="37"/>
  <c r="K18" i="37"/>
  <c r="X17" i="37"/>
  <c r="K17" i="37"/>
  <c r="X16" i="37"/>
  <c r="K16" i="37"/>
  <c r="X15" i="37"/>
  <c r="K15" i="37"/>
  <c r="X14" i="37"/>
  <c r="K14" i="37"/>
  <c r="X13" i="37"/>
  <c r="K13" i="37"/>
  <c r="X12" i="37"/>
  <c r="K12" i="37"/>
  <c r="X11" i="37"/>
  <c r="K11" i="37"/>
  <c r="X10" i="37"/>
  <c r="K10" i="37"/>
  <c r="V31" i="26"/>
  <c r="L23" i="14" l="1"/>
  <c r="X23" i="14"/>
  <c r="Q23" i="14"/>
  <c r="R8" i="14"/>
  <c r="AJ21" i="14"/>
  <c r="AJ34" i="14" s="1"/>
  <c r="AK34" i="14"/>
  <c r="AL34" i="14"/>
  <c r="AM34" i="14"/>
  <c r="AN34" i="14"/>
  <c r="AO34" i="14"/>
  <c r="AP34" i="14"/>
  <c r="AQ34" i="14"/>
  <c r="L8" i="14"/>
  <c r="S23" i="14"/>
  <c r="M8" i="14"/>
  <c r="M23" i="14"/>
  <c r="N8" i="14"/>
  <c r="N23" i="14"/>
  <c r="S8" i="14"/>
  <c r="O8" i="14"/>
  <c r="O23" i="14"/>
  <c r="P8" i="14"/>
  <c r="X8" i="14"/>
  <c r="P23" i="14"/>
  <c r="R23" i="14"/>
  <c r="AH34" i="14"/>
  <c r="U34" i="14"/>
  <c r="AC34" i="14"/>
  <c r="AG34" i="14"/>
  <c r="Y34" i="14"/>
  <c r="W34" i="14"/>
  <c r="AI34" i="14"/>
  <c r="AE34" i="14"/>
  <c r="V34" i="14"/>
  <c r="AD34" i="14"/>
  <c r="AF34" i="14"/>
  <c r="X34" i="14"/>
  <c r="AB34" i="14"/>
  <c r="Z34" i="14"/>
  <c r="AA34" i="14"/>
  <c r="T34" i="14"/>
  <c r="BB59" i="3"/>
  <c r="BG77" i="3"/>
  <c r="BB89" i="3"/>
  <c r="BC19" i="3"/>
  <c r="BD95" i="3"/>
  <c r="BC33" i="3"/>
  <c r="BG57" i="3"/>
  <c r="BD88" i="3"/>
  <c r="BE94" i="3"/>
  <c r="BE35" i="3"/>
  <c r="BH81" i="3"/>
  <c r="BF58" i="3"/>
  <c r="BE88" i="3"/>
  <c r="BC38" i="3"/>
  <c r="BC69" i="3"/>
  <c r="BG79" i="3"/>
  <c r="BE49" i="3"/>
  <c r="BC32" i="3"/>
  <c r="BC84" i="3"/>
  <c r="BF89" i="3"/>
  <c r="BE12" i="3"/>
  <c r="BC91" i="3"/>
  <c r="BE21" i="3"/>
  <c r="BG59" i="3"/>
  <c r="BB71" i="3"/>
  <c r="BE90" i="3"/>
  <c r="BF18" i="3"/>
  <c r="BD51" i="3"/>
  <c r="BG53" i="3"/>
  <c r="BC101" i="3"/>
  <c r="BB66" i="3"/>
  <c r="BG23" i="3"/>
  <c r="BC31" i="3"/>
  <c r="BB50" i="3"/>
  <c r="BC9" i="3"/>
  <c r="BF99" i="3"/>
  <c r="BF27" i="3"/>
  <c r="BC39" i="3"/>
  <c r="BC67" i="3"/>
  <c r="BC44" i="3"/>
  <c r="BC56" i="3"/>
  <c r="BC80" i="3"/>
  <c r="BC105" i="3"/>
  <c r="BC11" i="3"/>
  <c r="BD48" i="3"/>
  <c r="BE22" i="3"/>
  <c r="BC20" i="3"/>
  <c r="BD75" i="3"/>
  <c r="BG83" i="3"/>
  <c r="T10" i="33"/>
  <c r="D11" i="33"/>
  <c r="H12" i="33"/>
  <c r="T13" i="33"/>
  <c r="U13" i="33" s="1"/>
  <c r="D10" i="33"/>
  <c r="D6" i="33" s="1"/>
  <c r="C10" i="33"/>
  <c r="C6" i="33" s="1"/>
  <c r="F10" i="33"/>
  <c r="I10" i="33"/>
  <c r="I6" i="33" s="1"/>
  <c r="F11" i="33"/>
  <c r="E10" i="33"/>
  <c r="E6" i="33" s="1"/>
  <c r="T12" i="33"/>
  <c r="U12" i="33" s="1"/>
  <c r="B13" i="33"/>
  <c r="F12" i="33"/>
  <c r="AM12" i="33" s="1"/>
  <c r="E12" i="33"/>
  <c r="D12" i="33"/>
  <c r="I12" i="33"/>
  <c r="I11" i="33"/>
  <c r="H11" i="33"/>
  <c r="E11" i="33"/>
  <c r="J11" i="33"/>
  <c r="C12" i="33"/>
  <c r="C11" i="33"/>
  <c r="G12" i="33"/>
  <c r="BG58" i="3"/>
  <c r="BF24" i="3"/>
  <c r="BB62" i="3"/>
  <c r="BD62" i="3"/>
  <c r="BC78" i="3"/>
  <c r="BB94" i="3"/>
  <c r="BD16" i="3"/>
  <c r="W23" i="14" s="1"/>
  <c r="BF23" i="3"/>
  <c r="BD31" i="3"/>
  <c r="BB42" i="3"/>
  <c r="BF70" i="3"/>
  <c r="BC88" i="3"/>
  <c r="BG24" i="3"/>
  <c r="BE32" i="3"/>
  <c r="BB51" i="3"/>
  <c r="BF77" i="3"/>
  <c r="BD89" i="3"/>
  <c r="BB99" i="3"/>
  <c r="BE62" i="3"/>
  <c r="BG68" i="3"/>
  <c r="BB78" i="3"/>
  <c r="BD78" i="3"/>
  <c r="BD94" i="3"/>
  <c r="BD54" i="3"/>
  <c r="BD12" i="3"/>
  <c r="BB96" i="3"/>
  <c r="BG42" i="3"/>
  <c r="BB70" i="3"/>
  <c r="BF98" i="3"/>
  <c r="BC71" i="3"/>
  <c r="BG99" i="3"/>
  <c r="BF15" i="3"/>
  <c r="BB34" i="3"/>
  <c r="BD34" i="3"/>
  <c r="BC66" i="3"/>
  <c r="BD72" i="3"/>
  <c r="BG72" i="3"/>
  <c r="BC82" i="3"/>
  <c r="BD90" i="3"/>
  <c r="BB82" i="3"/>
  <c r="BB16" i="3"/>
  <c r="BG27" i="3"/>
  <c r="BG46" i="3"/>
  <c r="BA79" i="3"/>
  <c r="BC103" i="3"/>
  <c r="BE100" i="3"/>
  <c r="BA45" i="3"/>
  <c r="BH53" i="3"/>
  <c r="BD79" i="3"/>
  <c r="BC60" i="3"/>
  <c r="BA53" i="3"/>
  <c r="BG101" i="3"/>
  <c r="BH74" i="3"/>
  <c r="BF84" i="3"/>
  <c r="BE92" i="3"/>
  <c r="BA14" i="3"/>
  <c r="BE41" i="3"/>
  <c r="BC57" i="3"/>
  <c r="BH65" i="3"/>
  <c r="BG86" i="3"/>
  <c r="BG102" i="3"/>
  <c r="BG28" i="3"/>
  <c r="BD35" i="3"/>
  <c r="BB39" i="3"/>
  <c r="BG55" i="3"/>
  <c r="BD63" i="3"/>
  <c r="BB67" i="3"/>
  <c r="BC83" i="3"/>
  <c r="BB91" i="3"/>
  <c r="BH25" i="3"/>
  <c r="BG44" i="3"/>
  <c r="BD60" i="3"/>
  <c r="BF45" i="3"/>
  <c r="BC53" i="3"/>
  <c r="BH29" i="3"/>
  <c r="BD36" i="3"/>
  <c r="BG36" i="3"/>
  <c r="BC48" i="3"/>
  <c r="BG84" i="3"/>
  <c r="BG104" i="3"/>
  <c r="BC14" i="3"/>
  <c r="BG22" i="3"/>
  <c r="BC41" i="3"/>
  <c r="BD57" i="3"/>
  <c r="BE81" i="3"/>
  <c r="BE105" i="3"/>
  <c r="BC87" i="3"/>
  <c r="BH97" i="3"/>
  <c r="BA10" i="3"/>
  <c r="BG45" i="3"/>
  <c r="BE61" i="3"/>
  <c r="BG17" i="3"/>
  <c r="Z8" i="14" s="1"/>
  <c r="BA64" i="3"/>
  <c r="BF74" i="3"/>
  <c r="BD84" i="3"/>
  <c r="BC75" i="3"/>
  <c r="BE87" i="3"/>
  <c r="BA95" i="3"/>
  <c r="BF25" i="3"/>
  <c r="BC10" i="3"/>
  <c r="BE45" i="3"/>
  <c r="BD101" i="3"/>
  <c r="BF29" i="3"/>
  <c r="BE48" i="3"/>
  <c r="BA22" i="3"/>
  <c r="BH33" i="3"/>
  <c r="BE13" i="3"/>
  <c r="BA17" i="3"/>
  <c r="BF104" i="3"/>
  <c r="BD30" i="3"/>
  <c r="BH37" i="3"/>
  <c r="BA85" i="3"/>
  <c r="BH100" i="3"/>
  <c r="BA80" i="3"/>
  <c r="BH92" i="3"/>
  <c r="BC18" i="3"/>
  <c r="V8" i="14" s="1"/>
  <c r="BF49" i="3"/>
  <c r="BC85" i="3"/>
  <c r="BH52" i="3"/>
  <c r="BD13" i="3"/>
  <c r="BG40" i="3"/>
  <c r="BH56" i="3"/>
  <c r="BA92" i="3"/>
  <c r="BG81" i="3"/>
  <c r="BH105" i="3"/>
  <c r="BH87" i="3"/>
  <c r="BE36" i="3"/>
  <c r="BE56" i="3"/>
  <c r="BG74" i="3"/>
  <c r="BF93" i="3"/>
  <c r="BH23" i="3"/>
  <c r="BH31" i="3"/>
  <c r="BH42" i="3"/>
  <c r="BH50" i="3"/>
  <c r="BH58" i="3"/>
  <c r="BH70" i="3"/>
  <c r="BH76" i="3"/>
  <c r="BH88" i="3"/>
  <c r="BH98" i="3"/>
  <c r="BH9" i="3"/>
  <c r="BH24" i="3"/>
  <c r="BH32" i="3"/>
  <c r="BH43" i="3"/>
  <c r="BH51" i="3"/>
  <c r="BH59" i="3"/>
  <c r="BH71" i="3"/>
  <c r="BH77" i="3"/>
  <c r="BH89" i="3"/>
  <c r="BH99" i="3"/>
  <c r="BH11" i="3"/>
  <c r="BH15" i="3"/>
  <c r="BH19" i="3"/>
  <c r="BH27" i="3"/>
  <c r="BH34" i="3"/>
  <c r="BH38" i="3"/>
  <c r="BH46" i="3"/>
  <c r="BH54" i="3"/>
  <c r="BH62" i="3"/>
  <c r="BH66" i="3"/>
  <c r="BH68" i="3"/>
  <c r="BH72" i="3"/>
  <c r="BH78" i="3"/>
  <c r="BH82" i="3"/>
  <c r="BH86" i="3"/>
  <c r="BH90" i="3"/>
  <c r="BH94" i="3"/>
  <c r="BH96" i="3"/>
  <c r="BH102" i="3"/>
  <c r="BH12" i="3"/>
  <c r="BH16" i="3"/>
  <c r="BH20" i="3"/>
  <c r="BH28" i="3"/>
  <c r="BH35" i="3"/>
  <c r="BH39" i="3"/>
  <c r="BH47" i="3"/>
  <c r="BH55" i="3"/>
  <c r="BH63" i="3"/>
  <c r="BH67" i="3"/>
  <c r="BH69" i="3"/>
  <c r="BB95" i="3"/>
  <c r="BA23" i="3"/>
  <c r="BA31" i="3"/>
  <c r="BA42" i="3"/>
  <c r="BA50" i="3"/>
  <c r="BA58" i="3"/>
  <c r="BA70" i="3"/>
  <c r="BA76" i="3"/>
  <c r="BA88" i="3"/>
  <c r="BA98" i="3"/>
  <c r="BA9" i="3"/>
  <c r="BA24" i="3"/>
  <c r="BA32" i="3"/>
  <c r="BA43" i="3"/>
  <c r="BA51" i="3"/>
  <c r="BA59" i="3"/>
  <c r="BA71" i="3"/>
  <c r="BA77" i="3"/>
  <c r="BA89" i="3"/>
  <c r="BA99" i="3"/>
  <c r="BA11" i="3"/>
  <c r="BA15" i="3"/>
  <c r="BA19" i="3"/>
  <c r="BA27" i="3"/>
  <c r="BA34" i="3"/>
  <c r="BA38" i="3"/>
  <c r="BA46" i="3"/>
  <c r="BA54" i="3"/>
  <c r="BA62" i="3"/>
  <c r="BA66" i="3"/>
  <c r="BA68" i="3"/>
  <c r="BA72" i="3"/>
  <c r="BA78" i="3"/>
  <c r="BA82" i="3"/>
  <c r="BA86" i="3"/>
  <c r="BA90" i="3"/>
  <c r="BA94" i="3"/>
  <c r="BA96" i="3"/>
  <c r="BA102" i="3"/>
  <c r="BA12" i="3"/>
  <c r="BA16" i="3"/>
  <c r="BA20" i="3"/>
  <c r="BA28" i="3"/>
  <c r="BA35" i="3"/>
  <c r="BA39" i="3"/>
  <c r="BA47" i="3"/>
  <c r="BA55" i="3"/>
  <c r="BA63" i="3"/>
  <c r="BA67" i="3"/>
  <c r="BA69" i="3"/>
  <c r="BF34" i="3"/>
  <c r="BF38" i="3"/>
  <c r="BF46" i="3"/>
  <c r="BF54" i="3"/>
  <c r="BF62" i="3"/>
  <c r="BF66" i="3"/>
  <c r="BF68" i="3"/>
  <c r="BF72" i="3"/>
  <c r="BF78" i="3"/>
  <c r="BF82" i="3"/>
  <c r="BF86" i="3"/>
  <c r="BF90" i="3"/>
  <c r="BF94" i="3"/>
  <c r="BF96" i="3"/>
  <c r="BF102" i="3"/>
  <c r="BF12" i="3"/>
  <c r="BF16" i="3"/>
  <c r="BF20" i="3"/>
  <c r="BF28" i="3"/>
  <c r="BF35" i="3"/>
  <c r="BF39" i="3"/>
  <c r="BF47" i="3"/>
  <c r="BF55" i="3"/>
  <c r="BF63" i="3"/>
  <c r="BF67" i="3"/>
  <c r="BF69" i="3"/>
  <c r="BF73" i="3"/>
  <c r="BF79" i="3"/>
  <c r="BF83" i="3"/>
  <c r="BF87" i="3"/>
  <c r="BF91" i="3"/>
  <c r="BB97" i="3"/>
  <c r="BB103" i="3"/>
  <c r="BB25" i="3"/>
  <c r="BB44" i="3"/>
  <c r="BB52" i="3"/>
  <c r="BB60" i="3"/>
  <c r="BB100" i="3"/>
  <c r="BB10" i="3"/>
  <c r="BB26" i="3"/>
  <c r="BB33" i="3"/>
  <c r="BB45" i="3"/>
  <c r="BB53" i="3"/>
  <c r="BB61" i="3"/>
  <c r="BB101" i="3"/>
  <c r="BB13" i="3"/>
  <c r="BB17" i="3"/>
  <c r="BB21" i="3"/>
  <c r="BB29" i="3"/>
  <c r="BB36" i="3"/>
  <c r="BB40" i="3"/>
  <c r="BB48" i="3"/>
  <c r="BB56" i="3"/>
  <c r="BB64" i="3"/>
  <c r="BB74" i="3"/>
  <c r="BB80" i="3"/>
  <c r="BB84" i="3"/>
  <c r="BB92" i="3"/>
  <c r="BB104" i="3"/>
  <c r="BB14" i="3"/>
  <c r="BB18" i="3"/>
  <c r="BB22" i="3"/>
  <c r="BB30" i="3"/>
  <c r="BB37" i="3"/>
  <c r="BB41" i="3"/>
  <c r="BB49" i="3"/>
  <c r="BB57" i="3"/>
  <c r="BB65" i="3"/>
  <c r="BB75" i="3"/>
  <c r="BB81" i="3"/>
  <c r="BB85" i="3"/>
  <c r="BB93" i="3"/>
  <c r="BB105" i="3"/>
  <c r="AB105" i="3"/>
  <c r="AA105" i="3"/>
  <c r="Z105" i="3"/>
  <c r="Y105" i="3"/>
  <c r="X105" i="3"/>
  <c r="W105" i="3"/>
  <c r="V105" i="3"/>
  <c r="U105" i="3"/>
  <c r="AB93" i="3"/>
  <c r="AA93" i="3"/>
  <c r="Z93" i="3"/>
  <c r="Y93" i="3"/>
  <c r="X93" i="3"/>
  <c r="W93" i="3"/>
  <c r="V93" i="3"/>
  <c r="U93" i="3"/>
  <c r="AB85" i="3"/>
  <c r="AA85" i="3"/>
  <c r="Z85" i="3"/>
  <c r="Y85" i="3"/>
  <c r="X85" i="3"/>
  <c r="W85" i="3"/>
  <c r="V85" i="3"/>
  <c r="U85" i="3"/>
  <c r="AB81" i="3"/>
  <c r="AA81" i="3"/>
  <c r="Z81" i="3"/>
  <c r="Y81" i="3"/>
  <c r="X81" i="3"/>
  <c r="W81" i="3"/>
  <c r="V81" i="3"/>
  <c r="U81" i="3"/>
  <c r="AB75" i="3"/>
  <c r="AA75" i="3"/>
  <c r="Z75" i="3"/>
  <c r="Y75" i="3"/>
  <c r="X75" i="3"/>
  <c r="W75" i="3"/>
  <c r="V75" i="3"/>
  <c r="U75" i="3"/>
  <c r="AB65" i="3"/>
  <c r="AA65" i="3"/>
  <c r="Z65" i="3"/>
  <c r="Y65" i="3"/>
  <c r="X65" i="3"/>
  <c r="W65" i="3"/>
  <c r="V65" i="3"/>
  <c r="U65" i="3"/>
  <c r="AB57" i="3"/>
  <c r="AA57" i="3"/>
  <c r="Z57" i="3"/>
  <c r="Y57" i="3"/>
  <c r="X57" i="3"/>
  <c r="W57" i="3"/>
  <c r="V57" i="3"/>
  <c r="U57" i="3"/>
  <c r="AB49" i="3"/>
  <c r="AA49" i="3"/>
  <c r="Z49" i="3"/>
  <c r="Y49" i="3"/>
  <c r="X49" i="3"/>
  <c r="W49" i="3"/>
  <c r="V49" i="3"/>
  <c r="U49" i="3"/>
  <c r="AB41" i="3"/>
  <c r="AA41" i="3"/>
  <c r="Z41" i="3"/>
  <c r="Y41" i="3"/>
  <c r="X41" i="3"/>
  <c r="W41" i="3"/>
  <c r="V41" i="3"/>
  <c r="U41" i="3"/>
  <c r="AB37" i="3"/>
  <c r="AA37" i="3"/>
  <c r="Z37" i="3"/>
  <c r="Y37" i="3"/>
  <c r="X37" i="3"/>
  <c r="W37" i="3"/>
  <c r="V37" i="3"/>
  <c r="U37" i="3"/>
  <c r="AB30" i="3"/>
  <c r="AA30" i="3"/>
  <c r="Z30" i="3"/>
  <c r="Y30" i="3"/>
  <c r="X30" i="3"/>
  <c r="W30" i="3"/>
  <c r="V30" i="3"/>
  <c r="U30" i="3"/>
  <c r="AB22" i="3"/>
  <c r="AA22" i="3"/>
  <c r="Z22" i="3"/>
  <c r="Y22" i="3"/>
  <c r="X22" i="3"/>
  <c r="W22" i="3"/>
  <c r="V22" i="3"/>
  <c r="U22" i="3"/>
  <c r="AB18" i="3"/>
  <c r="AA18" i="3"/>
  <c r="Z18" i="3"/>
  <c r="Y18" i="3"/>
  <c r="X18" i="3"/>
  <c r="W18" i="3"/>
  <c r="V18" i="3"/>
  <c r="U18" i="3"/>
  <c r="AB14" i="3"/>
  <c r="AA14" i="3"/>
  <c r="Z14" i="3"/>
  <c r="Y14" i="3"/>
  <c r="X14" i="3"/>
  <c r="W14" i="3"/>
  <c r="V14" i="3"/>
  <c r="U14" i="3"/>
  <c r="AB104" i="3"/>
  <c r="AA104" i="3"/>
  <c r="Z104" i="3"/>
  <c r="Y104" i="3"/>
  <c r="X104" i="3"/>
  <c r="W104" i="3"/>
  <c r="V104" i="3"/>
  <c r="U104" i="3"/>
  <c r="AB92" i="3"/>
  <c r="AA92" i="3"/>
  <c r="Z92" i="3"/>
  <c r="Y92" i="3"/>
  <c r="X92" i="3"/>
  <c r="W92" i="3"/>
  <c r="V92" i="3"/>
  <c r="U92" i="3"/>
  <c r="AB84" i="3"/>
  <c r="AA84" i="3"/>
  <c r="Z84" i="3"/>
  <c r="Y84" i="3"/>
  <c r="X84" i="3"/>
  <c r="W84" i="3"/>
  <c r="V84" i="3"/>
  <c r="U84" i="3"/>
  <c r="AB80" i="3"/>
  <c r="AA80" i="3"/>
  <c r="Z80" i="3"/>
  <c r="Y80" i="3"/>
  <c r="X80" i="3"/>
  <c r="W80" i="3"/>
  <c r="V80" i="3"/>
  <c r="U80" i="3"/>
  <c r="AB74" i="3"/>
  <c r="AA74" i="3"/>
  <c r="Z74" i="3"/>
  <c r="Y74" i="3"/>
  <c r="X74" i="3"/>
  <c r="W74" i="3"/>
  <c r="V74" i="3"/>
  <c r="U74" i="3"/>
  <c r="AB64" i="3"/>
  <c r="AA64" i="3"/>
  <c r="Z64" i="3"/>
  <c r="Y64" i="3"/>
  <c r="X64" i="3"/>
  <c r="W64" i="3"/>
  <c r="V64" i="3"/>
  <c r="U64" i="3"/>
  <c r="AB56" i="3"/>
  <c r="AA56" i="3"/>
  <c r="Z56" i="3"/>
  <c r="Y56" i="3"/>
  <c r="X56" i="3"/>
  <c r="W56" i="3"/>
  <c r="V56" i="3"/>
  <c r="U56" i="3"/>
  <c r="AB48" i="3"/>
  <c r="AA48" i="3"/>
  <c r="Z48" i="3"/>
  <c r="Y48" i="3"/>
  <c r="X48" i="3"/>
  <c r="W48" i="3"/>
  <c r="V48" i="3"/>
  <c r="U48" i="3"/>
  <c r="AB40" i="3"/>
  <c r="AA40" i="3"/>
  <c r="Z40" i="3"/>
  <c r="Y40" i="3"/>
  <c r="X40" i="3"/>
  <c r="W40" i="3"/>
  <c r="V40" i="3"/>
  <c r="U40" i="3"/>
  <c r="AB36" i="3"/>
  <c r="AA36" i="3"/>
  <c r="Z36" i="3"/>
  <c r="Y36" i="3"/>
  <c r="X36" i="3"/>
  <c r="W36" i="3"/>
  <c r="V36" i="3"/>
  <c r="U36" i="3"/>
  <c r="AB29" i="3"/>
  <c r="AA29" i="3"/>
  <c r="Z29" i="3"/>
  <c r="Y29" i="3"/>
  <c r="X29" i="3"/>
  <c r="W29" i="3"/>
  <c r="V29" i="3"/>
  <c r="U29" i="3"/>
  <c r="AB21" i="3"/>
  <c r="AA21" i="3"/>
  <c r="Z21" i="3"/>
  <c r="Y21" i="3"/>
  <c r="X21" i="3"/>
  <c r="W21" i="3"/>
  <c r="V21" i="3"/>
  <c r="U21" i="3"/>
  <c r="AB17" i="3"/>
  <c r="AA17" i="3"/>
  <c r="Z17" i="3"/>
  <c r="Y17" i="3"/>
  <c r="X17" i="3"/>
  <c r="W17" i="3"/>
  <c r="V17" i="3"/>
  <c r="U17" i="3"/>
  <c r="AB13" i="3"/>
  <c r="AA13" i="3"/>
  <c r="Z13" i="3"/>
  <c r="Y13" i="3"/>
  <c r="X13" i="3"/>
  <c r="W13" i="3"/>
  <c r="V13" i="3"/>
  <c r="U13" i="3"/>
  <c r="AB101" i="3"/>
  <c r="AA101" i="3"/>
  <c r="Z101" i="3"/>
  <c r="Y101" i="3"/>
  <c r="X101" i="3"/>
  <c r="W101" i="3"/>
  <c r="V101" i="3"/>
  <c r="U101" i="3"/>
  <c r="AB61" i="3"/>
  <c r="AA61" i="3"/>
  <c r="Z61" i="3"/>
  <c r="Y61" i="3"/>
  <c r="X61" i="3"/>
  <c r="W61" i="3"/>
  <c r="V61" i="3"/>
  <c r="U61" i="3"/>
  <c r="AB53" i="3"/>
  <c r="AA53" i="3"/>
  <c r="Z53" i="3"/>
  <c r="Y53" i="3"/>
  <c r="X53" i="3"/>
  <c r="W53" i="3"/>
  <c r="V53" i="3"/>
  <c r="U53" i="3"/>
  <c r="AB45" i="3"/>
  <c r="AA45" i="3"/>
  <c r="Z45" i="3"/>
  <c r="Y45" i="3"/>
  <c r="X45" i="3"/>
  <c r="W45" i="3"/>
  <c r="V45" i="3"/>
  <c r="U45" i="3"/>
  <c r="AB33" i="3"/>
  <c r="AA33" i="3"/>
  <c r="Z33" i="3"/>
  <c r="Y33" i="3"/>
  <c r="X33" i="3"/>
  <c r="W33" i="3"/>
  <c r="V33" i="3"/>
  <c r="U33" i="3"/>
  <c r="AB26" i="3"/>
  <c r="AA26" i="3"/>
  <c r="Z26" i="3"/>
  <c r="Y26" i="3"/>
  <c r="X26" i="3"/>
  <c r="W26" i="3"/>
  <c r="V26" i="3"/>
  <c r="U26" i="3"/>
  <c r="AB10" i="3"/>
  <c r="AA10" i="3"/>
  <c r="Z10" i="3"/>
  <c r="Y10" i="3"/>
  <c r="X10" i="3"/>
  <c r="W10" i="3"/>
  <c r="V10" i="3"/>
  <c r="U10" i="3"/>
  <c r="AB100" i="3"/>
  <c r="AA100" i="3"/>
  <c r="Z100" i="3"/>
  <c r="Y100" i="3"/>
  <c r="X100" i="3"/>
  <c r="W100" i="3"/>
  <c r="V100" i="3"/>
  <c r="U100" i="3"/>
  <c r="AB60" i="3"/>
  <c r="AA60" i="3"/>
  <c r="Z60" i="3"/>
  <c r="Y60" i="3"/>
  <c r="X60" i="3"/>
  <c r="W60" i="3"/>
  <c r="V60" i="3"/>
  <c r="U60" i="3"/>
  <c r="AB52" i="3"/>
  <c r="AA52" i="3"/>
  <c r="Z52" i="3"/>
  <c r="Y52" i="3"/>
  <c r="X52" i="3"/>
  <c r="W52" i="3"/>
  <c r="V52" i="3"/>
  <c r="U52" i="3"/>
  <c r="AB44" i="3"/>
  <c r="AA44" i="3"/>
  <c r="Z44" i="3"/>
  <c r="Y44" i="3"/>
  <c r="X44" i="3"/>
  <c r="W44" i="3"/>
  <c r="V44" i="3"/>
  <c r="U44" i="3"/>
  <c r="AB25" i="3"/>
  <c r="AA25" i="3"/>
  <c r="Z25" i="3"/>
  <c r="Y25" i="3"/>
  <c r="X25" i="3"/>
  <c r="W25" i="3"/>
  <c r="V25" i="3"/>
  <c r="U25" i="3"/>
  <c r="AB103" i="3"/>
  <c r="AA103" i="3"/>
  <c r="Z103" i="3"/>
  <c r="Y103" i="3"/>
  <c r="X103" i="3"/>
  <c r="W103" i="3"/>
  <c r="V103" i="3"/>
  <c r="U103" i="3"/>
  <c r="AB97" i="3"/>
  <c r="AA97" i="3"/>
  <c r="Z97" i="3"/>
  <c r="Y97" i="3"/>
  <c r="X97" i="3"/>
  <c r="W97" i="3"/>
  <c r="V97" i="3"/>
  <c r="U97" i="3"/>
  <c r="AB95" i="3"/>
  <c r="AA95" i="3"/>
  <c r="Z95" i="3"/>
  <c r="Y95" i="3"/>
  <c r="X95" i="3"/>
  <c r="W95" i="3"/>
  <c r="V95" i="3"/>
  <c r="U95" i="3"/>
  <c r="AB91" i="3"/>
  <c r="AA91" i="3"/>
  <c r="Z91" i="3"/>
  <c r="Y91" i="3"/>
  <c r="X91" i="3"/>
  <c r="W91" i="3"/>
  <c r="V91" i="3"/>
  <c r="U91" i="3"/>
  <c r="AB87" i="3"/>
  <c r="AA87" i="3"/>
  <c r="Z87" i="3"/>
  <c r="Y87" i="3"/>
  <c r="X87" i="3"/>
  <c r="W87" i="3"/>
  <c r="V87" i="3"/>
  <c r="U87" i="3"/>
  <c r="AB83" i="3"/>
  <c r="AA83" i="3"/>
  <c r="Z83" i="3"/>
  <c r="Y83" i="3"/>
  <c r="X83" i="3"/>
  <c r="W83" i="3"/>
  <c r="V83" i="3"/>
  <c r="U83" i="3"/>
  <c r="AB79" i="3"/>
  <c r="AA79" i="3"/>
  <c r="Z79" i="3"/>
  <c r="Y79" i="3"/>
  <c r="X79" i="3"/>
  <c r="W79" i="3"/>
  <c r="V79" i="3"/>
  <c r="U79" i="3"/>
  <c r="AB73" i="3"/>
  <c r="AA73" i="3"/>
  <c r="Z73" i="3"/>
  <c r="Y73" i="3"/>
  <c r="X73" i="3"/>
  <c r="W73" i="3"/>
  <c r="V73" i="3"/>
  <c r="U73" i="3"/>
  <c r="AB69" i="3"/>
  <c r="AA69" i="3"/>
  <c r="Z69" i="3"/>
  <c r="Y69" i="3"/>
  <c r="X69" i="3"/>
  <c r="W69" i="3"/>
  <c r="V69" i="3"/>
  <c r="U69" i="3"/>
  <c r="AB67" i="3"/>
  <c r="AA67" i="3"/>
  <c r="Z67" i="3"/>
  <c r="Y67" i="3"/>
  <c r="X67" i="3"/>
  <c r="W67" i="3"/>
  <c r="V67" i="3"/>
  <c r="U67" i="3"/>
  <c r="AB63" i="3"/>
  <c r="AA63" i="3"/>
  <c r="Z63" i="3"/>
  <c r="Y63" i="3"/>
  <c r="X63" i="3"/>
  <c r="W63" i="3"/>
  <c r="V63" i="3"/>
  <c r="U63" i="3"/>
  <c r="AB55" i="3"/>
  <c r="AA55" i="3"/>
  <c r="Z55" i="3"/>
  <c r="Y55" i="3"/>
  <c r="X55" i="3"/>
  <c r="W55" i="3"/>
  <c r="V55" i="3"/>
  <c r="U55" i="3"/>
  <c r="AB47" i="3"/>
  <c r="AA47" i="3"/>
  <c r="Z47" i="3"/>
  <c r="Y47" i="3"/>
  <c r="X47" i="3"/>
  <c r="W47" i="3"/>
  <c r="V47" i="3"/>
  <c r="U47" i="3"/>
  <c r="AB39" i="3"/>
  <c r="AA39" i="3"/>
  <c r="Z39" i="3"/>
  <c r="Y39" i="3"/>
  <c r="X39" i="3"/>
  <c r="W39" i="3"/>
  <c r="V39" i="3"/>
  <c r="U39" i="3"/>
  <c r="AB35" i="3"/>
  <c r="AA35" i="3"/>
  <c r="Z35" i="3"/>
  <c r="Y35" i="3"/>
  <c r="X35" i="3"/>
  <c r="W35" i="3"/>
  <c r="V35" i="3"/>
  <c r="U35" i="3"/>
  <c r="AB28" i="3"/>
  <c r="AA28" i="3"/>
  <c r="Z28" i="3"/>
  <c r="Y28" i="3"/>
  <c r="X28" i="3"/>
  <c r="W28" i="3"/>
  <c r="V28" i="3"/>
  <c r="U28" i="3"/>
  <c r="AB20" i="3"/>
  <c r="AA20" i="3"/>
  <c r="Z20" i="3"/>
  <c r="Y20" i="3"/>
  <c r="X20" i="3"/>
  <c r="W20" i="3"/>
  <c r="V20" i="3"/>
  <c r="U20" i="3"/>
  <c r="AB16" i="3"/>
  <c r="AA16" i="3"/>
  <c r="Z16" i="3"/>
  <c r="Y16" i="3"/>
  <c r="X16" i="3"/>
  <c r="W16" i="3"/>
  <c r="V16" i="3"/>
  <c r="U16" i="3"/>
  <c r="AB12" i="3"/>
  <c r="AA12" i="3"/>
  <c r="Z12" i="3"/>
  <c r="Y12" i="3"/>
  <c r="X12" i="3"/>
  <c r="W12" i="3"/>
  <c r="V12" i="3"/>
  <c r="U12" i="3"/>
  <c r="AB102" i="3"/>
  <c r="AA102" i="3"/>
  <c r="Z102" i="3"/>
  <c r="Y102" i="3"/>
  <c r="X102" i="3"/>
  <c r="W102" i="3"/>
  <c r="V102" i="3"/>
  <c r="U102" i="3"/>
  <c r="AB96" i="3"/>
  <c r="AA96" i="3"/>
  <c r="Z96" i="3"/>
  <c r="Y96" i="3"/>
  <c r="X96" i="3"/>
  <c r="W96" i="3"/>
  <c r="V96" i="3"/>
  <c r="U96" i="3"/>
  <c r="AB94" i="3"/>
  <c r="AA94" i="3"/>
  <c r="Z94" i="3"/>
  <c r="Y94" i="3"/>
  <c r="X94" i="3"/>
  <c r="W94" i="3"/>
  <c r="V94" i="3"/>
  <c r="U94" i="3"/>
  <c r="AB90" i="3"/>
  <c r="AA90" i="3"/>
  <c r="Z90" i="3"/>
  <c r="Y90" i="3"/>
  <c r="X90" i="3"/>
  <c r="W90" i="3"/>
  <c r="V90" i="3"/>
  <c r="U90" i="3"/>
  <c r="AB86" i="3"/>
  <c r="AA86" i="3"/>
  <c r="Z86" i="3"/>
  <c r="Y86" i="3"/>
  <c r="X86" i="3"/>
  <c r="W86" i="3"/>
  <c r="V86" i="3"/>
  <c r="U86" i="3"/>
  <c r="AB82" i="3"/>
  <c r="AA82" i="3"/>
  <c r="Z82" i="3"/>
  <c r="Y82" i="3"/>
  <c r="X82" i="3"/>
  <c r="W82" i="3"/>
  <c r="V82" i="3"/>
  <c r="U82" i="3"/>
  <c r="AB78" i="3"/>
  <c r="AA78" i="3"/>
  <c r="Z78" i="3"/>
  <c r="Y78" i="3"/>
  <c r="X78" i="3"/>
  <c r="W78" i="3"/>
  <c r="V78" i="3"/>
  <c r="U78" i="3"/>
  <c r="AB72" i="3"/>
  <c r="AA72" i="3"/>
  <c r="Z72" i="3"/>
  <c r="Y72" i="3"/>
  <c r="X72" i="3"/>
  <c r="W72" i="3"/>
  <c r="V72" i="3"/>
  <c r="U72" i="3"/>
  <c r="AB68" i="3"/>
  <c r="AA68" i="3"/>
  <c r="Z68" i="3"/>
  <c r="Y68" i="3"/>
  <c r="X68" i="3"/>
  <c r="W68" i="3"/>
  <c r="V68" i="3"/>
  <c r="U68" i="3"/>
  <c r="AB66" i="3"/>
  <c r="AA66" i="3"/>
  <c r="Z66" i="3"/>
  <c r="Y66" i="3"/>
  <c r="X66" i="3"/>
  <c r="W66" i="3"/>
  <c r="V66" i="3"/>
  <c r="U66" i="3"/>
  <c r="AB62" i="3"/>
  <c r="AA62" i="3"/>
  <c r="Z62" i="3"/>
  <c r="Y62" i="3"/>
  <c r="X62" i="3"/>
  <c r="W62" i="3"/>
  <c r="V62" i="3"/>
  <c r="U62" i="3"/>
  <c r="AB54" i="3"/>
  <c r="AA54" i="3"/>
  <c r="Z54" i="3"/>
  <c r="Y54" i="3"/>
  <c r="X54" i="3"/>
  <c r="W54" i="3"/>
  <c r="V54" i="3"/>
  <c r="U54" i="3"/>
  <c r="AB46" i="3"/>
  <c r="AA46" i="3"/>
  <c r="Z46" i="3"/>
  <c r="Y46" i="3"/>
  <c r="X46" i="3"/>
  <c r="W46" i="3"/>
  <c r="V46" i="3"/>
  <c r="U46" i="3"/>
  <c r="AB38" i="3"/>
  <c r="AA38" i="3"/>
  <c r="Z38" i="3"/>
  <c r="Y38" i="3"/>
  <c r="X38" i="3"/>
  <c r="W38" i="3"/>
  <c r="V38" i="3"/>
  <c r="U38" i="3"/>
  <c r="AB34" i="3"/>
  <c r="AA34" i="3"/>
  <c r="Z34" i="3"/>
  <c r="Y34" i="3"/>
  <c r="X34" i="3"/>
  <c r="W34" i="3"/>
  <c r="V34" i="3"/>
  <c r="U34" i="3"/>
  <c r="AB27" i="3"/>
  <c r="AA27" i="3"/>
  <c r="Z27" i="3"/>
  <c r="Y27" i="3"/>
  <c r="X27" i="3"/>
  <c r="W27" i="3"/>
  <c r="V27" i="3"/>
  <c r="U27" i="3"/>
  <c r="AB19" i="3"/>
  <c r="AA19" i="3"/>
  <c r="Z19" i="3"/>
  <c r="Y19" i="3"/>
  <c r="X19" i="3"/>
  <c r="W19" i="3"/>
  <c r="V19" i="3"/>
  <c r="U19" i="3"/>
  <c r="AB15" i="3"/>
  <c r="AJ15" i="3" s="1"/>
  <c r="BX15" i="3" s="1"/>
  <c r="AA15" i="3"/>
  <c r="AI15" i="3" s="1"/>
  <c r="BW15" i="3" s="1"/>
  <c r="Z15" i="3"/>
  <c r="AH15" i="3" s="1"/>
  <c r="Y15" i="3"/>
  <c r="AG15" i="3" s="1"/>
  <c r="BU15" i="3" s="1"/>
  <c r="X15" i="3"/>
  <c r="AF15" i="3" s="1"/>
  <c r="BT15" i="3" s="1"/>
  <c r="W15" i="3"/>
  <c r="AE15" i="3" s="1"/>
  <c r="BS15" i="3" s="1"/>
  <c r="V15" i="3"/>
  <c r="AD15" i="3" s="1"/>
  <c r="BR15" i="3" s="1"/>
  <c r="U15" i="3"/>
  <c r="AC15" i="3" s="1"/>
  <c r="AB11" i="3"/>
  <c r="AA11" i="3"/>
  <c r="Z11" i="3"/>
  <c r="Y11" i="3"/>
  <c r="X11" i="3"/>
  <c r="W11" i="3"/>
  <c r="V11" i="3"/>
  <c r="U11" i="3"/>
  <c r="AB99" i="3"/>
  <c r="AA99" i="3"/>
  <c r="Z99" i="3"/>
  <c r="Y99" i="3"/>
  <c r="X99" i="3"/>
  <c r="W99" i="3"/>
  <c r="V99" i="3"/>
  <c r="U99" i="3"/>
  <c r="AB89" i="3"/>
  <c r="AA89" i="3"/>
  <c r="Z89" i="3"/>
  <c r="Y89" i="3"/>
  <c r="X89" i="3"/>
  <c r="W89" i="3"/>
  <c r="V89" i="3"/>
  <c r="U89" i="3"/>
  <c r="AB77" i="3"/>
  <c r="AA77" i="3"/>
  <c r="Z77" i="3"/>
  <c r="Y77" i="3"/>
  <c r="X77" i="3"/>
  <c r="W77" i="3"/>
  <c r="V77" i="3"/>
  <c r="U77" i="3"/>
  <c r="AB71" i="3"/>
  <c r="AA71" i="3"/>
  <c r="Z71" i="3"/>
  <c r="Y71" i="3"/>
  <c r="X71" i="3"/>
  <c r="W71" i="3"/>
  <c r="V71" i="3"/>
  <c r="U71" i="3"/>
  <c r="AB59" i="3"/>
  <c r="AA59" i="3"/>
  <c r="Z59" i="3"/>
  <c r="Y59" i="3"/>
  <c r="X59" i="3"/>
  <c r="W59" i="3"/>
  <c r="V59" i="3"/>
  <c r="U59" i="3"/>
  <c r="AB51" i="3"/>
  <c r="AA51" i="3"/>
  <c r="Z51" i="3"/>
  <c r="Y51" i="3"/>
  <c r="X51" i="3"/>
  <c r="W51" i="3"/>
  <c r="V51" i="3"/>
  <c r="U51" i="3"/>
  <c r="AB43" i="3"/>
  <c r="AA43" i="3"/>
  <c r="Z43" i="3"/>
  <c r="Y43" i="3"/>
  <c r="X43" i="3"/>
  <c r="W43" i="3"/>
  <c r="V43" i="3"/>
  <c r="U43" i="3"/>
  <c r="AB32" i="3"/>
  <c r="AA32" i="3"/>
  <c r="Z32" i="3"/>
  <c r="Y32" i="3"/>
  <c r="X32" i="3"/>
  <c r="W32" i="3"/>
  <c r="V32" i="3"/>
  <c r="U32" i="3"/>
  <c r="AB24" i="3"/>
  <c r="AA24" i="3"/>
  <c r="Z24" i="3"/>
  <c r="Y24" i="3"/>
  <c r="X24" i="3"/>
  <c r="W24" i="3"/>
  <c r="V24" i="3"/>
  <c r="U24" i="3"/>
  <c r="AB9" i="3"/>
  <c r="AA9" i="3"/>
  <c r="Z9" i="3"/>
  <c r="Y9" i="3"/>
  <c r="X9" i="3"/>
  <c r="W9" i="3"/>
  <c r="V9" i="3"/>
  <c r="U9" i="3"/>
  <c r="AB98" i="3"/>
  <c r="AA98" i="3"/>
  <c r="Z98" i="3"/>
  <c r="Y98" i="3"/>
  <c r="X98" i="3"/>
  <c r="W98" i="3"/>
  <c r="V98" i="3"/>
  <c r="U98" i="3"/>
  <c r="AB88" i="3"/>
  <c r="AA88" i="3"/>
  <c r="Z88" i="3"/>
  <c r="Y88" i="3"/>
  <c r="X88" i="3"/>
  <c r="W88" i="3"/>
  <c r="V88" i="3"/>
  <c r="U88" i="3"/>
  <c r="AB76" i="3"/>
  <c r="AA76" i="3"/>
  <c r="Z76" i="3"/>
  <c r="Y76" i="3"/>
  <c r="X76" i="3"/>
  <c r="W76" i="3"/>
  <c r="V76" i="3"/>
  <c r="U76" i="3"/>
  <c r="AB70" i="3"/>
  <c r="AA70" i="3"/>
  <c r="Z70" i="3"/>
  <c r="Y70" i="3"/>
  <c r="X70" i="3"/>
  <c r="W70" i="3"/>
  <c r="V70" i="3"/>
  <c r="U70" i="3"/>
  <c r="AB58" i="3"/>
  <c r="AA58" i="3"/>
  <c r="Z58" i="3"/>
  <c r="Y58" i="3"/>
  <c r="X58" i="3"/>
  <c r="W58" i="3"/>
  <c r="V58" i="3"/>
  <c r="U58" i="3"/>
  <c r="AB50" i="3"/>
  <c r="AA50" i="3"/>
  <c r="Z50" i="3"/>
  <c r="Y50" i="3"/>
  <c r="X50" i="3"/>
  <c r="W50" i="3"/>
  <c r="V50" i="3"/>
  <c r="U50" i="3"/>
  <c r="AB42" i="3"/>
  <c r="AA42" i="3"/>
  <c r="Z42" i="3"/>
  <c r="Y42" i="3"/>
  <c r="X42" i="3"/>
  <c r="W42" i="3"/>
  <c r="V42" i="3"/>
  <c r="U42" i="3"/>
  <c r="AB31" i="3"/>
  <c r="AA31" i="3"/>
  <c r="Z31" i="3"/>
  <c r="Y31" i="3"/>
  <c r="X31" i="3"/>
  <c r="W31" i="3"/>
  <c r="V31" i="3"/>
  <c r="U31" i="3"/>
  <c r="AB23" i="3"/>
  <c r="AA23" i="3"/>
  <c r="Z23" i="3"/>
  <c r="Y23" i="3"/>
  <c r="X23" i="3"/>
  <c r="W23" i="3"/>
  <c r="V23" i="3"/>
  <c r="U23" i="3"/>
  <c r="AB8" i="3"/>
  <c r="AA8" i="3"/>
  <c r="AI8" i="3" s="1"/>
  <c r="Z8" i="3"/>
  <c r="Y8" i="3"/>
  <c r="AG8" i="3" s="1"/>
  <c r="X8" i="3"/>
  <c r="W8" i="3"/>
  <c r="V8" i="3"/>
  <c r="U8" i="3"/>
  <c r="BQ15" i="3" l="1"/>
  <c r="BV15" i="3"/>
  <c r="BK58" i="3"/>
  <c r="AE58" i="3"/>
  <c r="BS58" i="3" s="1"/>
  <c r="BK43" i="3"/>
  <c r="AE43" i="3"/>
  <c r="BS43" i="3" s="1"/>
  <c r="BK99" i="3"/>
  <c r="AE99" i="3"/>
  <c r="BS99" i="3" s="1"/>
  <c r="BK34" i="3"/>
  <c r="AE34" i="3"/>
  <c r="BS34" i="3" s="1"/>
  <c r="BK82" i="3"/>
  <c r="AE82" i="3"/>
  <c r="BS82" i="3" s="1"/>
  <c r="BK16" i="3"/>
  <c r="AE16" i="3"/>
  <c r="BS16" i="3" s="1"/>
  <c r="BK69" i="3"/>
  <c r="AE69" i="3"/>
  <c r="BS69" i="3" s="1"/>
  <c r="BK87" i="3"/>
  <c r="AE87" i="3"/>
  <c r="BS87" i="3" s="1"/>
  <c r="BK103" i="3"/>
  <c r="AE103" i="3"/>
  <c r="BS103" i="3" s="1"/>
  <c r="BK52" i="3"/>
  <c r="AE52" i="3"/>
  <c r="BS52" i="3" s="1"/>
  <c r="BK26" i="3"/>
  <c r="AE26" i="3"/>
  <c r="BS26" i="3" s="1"/>
  <c r="BK101" i="3"/>
  <c r="AE101" i="3"/>
  <c r="BS101" i="3" s="1"/>
  <c r="BK56" i="3"/>
  <c r="AE56" i="3"/>
  <c r="BS56" i="3" s="1"/>
  <c r="BK14" i="3"/>
  <c r="AE14" i="3"/>
  <c r="BS14" i="3" s="1"/>
  <c r="BK30" i="3"/>
  <c r="AE30" i="3"/>
  <c r="BS30" i="3" s="1"/>
  <c r="BK49" i="3"/>
  <c r="AE49" i="3"/>
  <c r="BS49" i="3" s="1"/>
  <c r="BK81" i="3"/>
  <c r="AE81" i="3"/>
  <c r="BS81" i="3" s="1"/>
  <c r="BK105" i="3"/>
  <c r="AE105" i="3"/>
  <c r="BS105" i="3" s="1"/>
  <c r="BL42" i="3"/>
  <c r="AF42" i="3"/>
  <c r="BT42" i="3" s="1"/>
  <c r="BL70" i="3"/>
  <c r="AF70" i="3"/>
  <c r="BT70" i="3" s="1"/>
  <c r="BM31" i="3"/>
  <c r="AG31" i="3"/>
  <c r="BU31" i="3" s="1"/>
  <c r="BM50" i="3"/>
  <c r="AG50" i="3"/>
  <c r="BU50" i="3" s="1"/>
  <c r="BM58" i="3"/>
  <c r="AG58" i="3"/>
  <c r="BU58" i="3" s="1"/>
  <c r="BM76" i="3"/>
  <c r="AG76" i="3"/>
  <c r="BU76" i="3" s="1"/>
  <c r="BM88" i="3"/>
  <c r="AG88" i="3"/>
  <c r="BU88" i="3" s="1"/>
  <c r="BM9" i="3"/>
  <c r="AG9" i="3"/>
  <c r="BU9" i="3" s="1"/>
  <c r="BM24" i="3"/>
  <c r="AG24" i="3"/>
  <c r="BU24" i="3" s="1"/>
  <c r="BM43" i="3"/>
  <c r="AG43" i="3"/>
  <c r="BU43" i="3" s="1"/>
  <c r="BM71" i="3"/>
  <c r="AG71" i="3"/>
  <c r="BU71" i="3" s="1"/>
  <c r="BM89" i="3"/>
  <c r="AG89" i="3"/>
  <c r="BU89" i="3" s="1"/>
  <c r="BM27" i="3"/>
  <c r="AG27" i="3"/>
  <c r="BU27" i="3" s="1"/>
  <c r="BM54" i="3"/>
  <c r="AG54" i="3"/>
  <c r="BU54" i="3" s="1"/>
  <c r="Z106" i="3"/>
  <c r="I35" i="14" s="1"/>
  <c r="AH8" i="3"/>
  <c r="BN23" i="3"/>
  <c r="AH23" i="3"/>
  <c r="BV23" i="3" s="1"/>
  <c r="BN31" i="3"/>
  <c r="AH31" i="3"/>
  <c r="BV31" i="3" s="1"/>
  <c r="BN42" i="3"/>
  <c r="AH42" i="3"/>
  <c r="BV42" i="3" s="1"/>
  <c r="BN50" i="3"/>
  <c r="AH50" i="3"/>
  <c r="BV50" i="3" s="1"/>
  <c r="BN58" i="3"/>
  <c r="AH58" i="3"/>
  <c r="BV58" i="3" s="1"/>
  <c r="BN70" i="3"/>
  <c r="AH70" i="3"/>
  <c r="BV70" i="3" s="1"/>
  <c r="BN76" i="3"/>
  <c r="AH76" i="3"/>
  <c r="BV76" i="3" s="1"/>
  <c r="BN88" i="3"/>
  <c r="AH88" i="3"/>
  <c r="BV88" i="3" s="1"/>
  <c r="BN98" i="3"/>
  <c r="AH98" i="3"/>
  <c r="BV98" i="3" s="1"/>
  <c r="BN9" i="3"/>
  <c r="AH9" i="3"/>
  <c r="BV9" i="3" s="1"/>
  <c r="BN24" i="3"/>
  <c r="AH24" i="3"/>
  <c r="BV24" i="3" s="1"/>
  <c r="BN32" i="3"/>
  <c r="AH32" i="3"/>
  <c r="BV32" i="3" s="1"/>
  <c r="BN43" i="3"/>
  <c r="AH43" i="3"/>
  <c r="BV43" i="3" s="1"/>
  <c r="BN51" i="3"/>
  <c r="AH51" i="3"/>
  <c r="BV51" i="3" s="1"/>
  <c r="BN59" i="3"/>
  <c r="AH59" i="3"/>
  <c r="BV59" i="3" s="1"/>
  <c r="BN71" i="3"/>
  <c r="AH71" i="3"/>
  <c r="BV71" i="3" s="1"/>
  <c r="BN77" i="3"/>
  <c r="AH77" i="3"/>
  <c r="BV77" i="3" s="1"/>
  <c r="BN89" i="3"/>
  <c r="AH89" i="3"/>
  <c r="BV89" i="3" s="1"/>
  <c r="BN99" i="3"/>
  <c r="AH99" i="3"/>
  <c r="BV99" i="3" s="1"/>
  <c r="BN11" i="3"/>
  <c r="AH11" i="3"/>
  <c r="BV11" i="3" s="1"/>
  <c r="BN19" i="3"/>
  <c r="AH19" i="3"/>
  <c r="BV19" i="3" s="1"/>
  <c r="BN27" i="3"/>
  <c r="AH27" i="3"/>
  <c r="BV27" i="3" s="1"/>
  <c r="BN34" i="3"/>
  <c r="AH34" i="3"/>
  <c r="BV34" i="3" s="1"/>
  <c r="BN38" i="3"/>
  <c r="AH38" i="3"/>
  <c r="BV38" i="3" s="1"/>
  <c r="BN46" i="3"/>
  <c r="AH46" i="3"/>
  <c r="BV46" i="3" s="1"/>
  <c r="BN54" i="3"/>
  <c r="AH54" i="3"/>
  <c r="BV54" i="3" s="1"/>
  <c r="BN62" i="3"/>
  <c r="AH62" i="3"/>
  <c r="BV62" i="3" s="1"/>
  <c r="BN66" i="3"/>
  <c r="AH66" i="3"/>
  <c r="BV66" i="3" s="1"/>
  <c r="BN68" i="3"/>
  <c r="AH68" i="3"/>
  <c r="BV68" i="3" s="1"/>
  <c r="BN72" i="3"/>
  <c r="AH72" i="3"/>
  <c r="BV72" i="3" s="1"/>
  <c r="BN78" i="3"/>
  <c r="AH78" i="3"/>
  <c r="BV78" i="3" s="1"/>
  <c r="BN82" i="3"/>
  <c r="AH82" i="3"/>
  <c r="BV82" i="3" s="1"/>
  <c r="BN86" i="3"/>
  <c r="AH86" i="3"/>
  <c r="BV86" i="3" s="1"/>
  <c r="BN90" i="3"/>
  <c r="AH90" i="3"/>
  <c r="BV90" i="3" s="1"/>
  <c r="BN94" i="3"/>
  <c r="AH94" i="3"/>
  <c r="BV94" i="3" s="1"/>
  <c r="BN96" i="3"/>
  <c r="AH96" i="3"/>
  <c r="BV96" i="3" s="1"/>
  <c r="BN102" i="3"/>
  <c r="AH102" i="3"/>
  <c r="BV102" i="3" s="1"/>
  <c r="BN12" i="3"/>
  <c r="AH12" i="3"/>
  <c r="BV12" i="3" s="1"/>
  <c r="BN16" i="3"/>
  <c r="AH16" i="3"/>
  <c r="BV16" i="3" s="1"/>
  <c r="BN20" i="3"/>
  <c r="AH20" i="3"/>
  <c r="BV20" i="3" s="1"/>
  <c r="BN28" i="3"/>
  <c r="AH28" i="3"/>
  <c r="BV28" i="3" s="1"/>
  <c r="BN35" i="3"/>
  <c r="AH35" i="3"/>
  <c r="BV35" i="3" s="1"/>
  <c r="BN39" i="3"/>
  <c r="AH39" i="3"/>
  <c r="BV39" i="3" s="1"/>
  <c r="BN47" i="3"/>
  <c r="AH47" i="3"/>
  <c r="BV47" i="3" s="1"/>
  <c r="BN55" i="3"/>
  <c r="AH55" i="3"/>
  <c r="BV55" i="3" s="1"/>
  <c r="BN63" i="3"/>
  <c r="AH63" i="3"/>
  <c r="BV63" i="3" s="1"/>
  <c r="BN67" i="3"/>
  <c r="AH67" i="3"/>
  <c r="BV67" i="3" s="1"/>
  <c r="BN69" i="3"/>
  <c r="AH69" i="3"/>
  <c r="BV69" i="3" s="1"/>
  <c r="BN73" i="3"/>
  <c r="AH73" i="3"/>
  <c r="BV73" i="3" s="1"/>
  <c r="BN79" i="3"/>
  <c r="AH79" i="3"/>
  <c r="BV79" i="3" s="1"/>
  <c r="BN83" i="3"/>
  <c r="AH83" i="3"/>
  <c r="BV83" i="3" s="1"/>
  <c r="BN87" i="3"/>
  <c r="AH87" i="3"/>
  <c r="BV87" i="3" s="1"/>
  <c r="BN91" i="3"/>
  <c r="AH91" i="3"/>
  <c r="BV91" i="3" s="1"/>
  <c r="BN95" i="3"/>
  <c r="AH95" i="3"/>
  <c r="BV95" i="3" s="1"/>
  <c r="BN97" i="3"/>
  <c r="AH97" i="3"/>
  <c r="BV97" i="3" s="1"/>
  <c r="BN103" i="3"/>
  <c r="AH103" i="3"/>
  <c r="BV103" i="3" s="1"/>
  <c r="BN25" i="3"/>
  <c r="AH25" i="3"/>
  <c r="BV25" i="3" s="1"/>
  <c r="BN44" i="3"/>
  <c r="AH44" i="3"/>
  <c r="BV44" i="3" s="1"/>
  <c r="BN52" i="3"/>
  <c r="AH52" i="3"/>
  <c r="BV52" i="3" s="1"/>
  <c r="BN60" i="3"/>
  <c r="AH60" i="3"/>
  <c r="BV60" i="3" s="1"/>
  <c r="BN100" i="3"/>
  <c r="AH100" i="3"/>
  <c r="BV100" i="3" s="1"/>
  <c r="BN10" i="3"/>
  <c r="AH10" i="3"/>
  <c r="BV10" i="3" s="1"/>
  <c r="BN26" i="3"/>
  <c r="AH26" i="3"/>
  <c r="BV26" i="3" s="1"/>
  <c r="BN33" i="3"/>
  <c r="AH33" i="3"/>
  <c r="BV33" i="3" s="1"/>
  <c r="BN45" i="3"/>
  <c r="AH45" i="3"/>
  <c r="BV45" i="3" s="1"/>
  <c r="BN53" i="3"/>
  <c r="AH53" i="3"/>
  <c r="BV53" i="3" s="1"/>
  <c r="BN61" i="3"/>
  <c r="AH61" i="3"/>
  <c r="BV61" i="3" s="1"/>
  <c r="BN101" i="3"/>
  <c r="AH101" i="3"/>
  <c r="BV101" i="3" s="1"/>
  <c r="BN13" i="3"/>
  <c r="AH13" i="3"/>
  <c r="BV13" i="3" s="1"/>
  <c r="BN17" i="3"/>
  <c r="AH17" i="3"/>
  <c r="BV17" i="3" s="1"/>
  <c r="BN21" i="3"/>
  <c r="AH21" i="3"/>
  <c r="BV21" i="3" s="1"/>
  <c r="BN29" i="3"/>
  <c r="AH29" i="3"/>
  <c r="BV29" i="3" s="1"/>
  <c r="BN36" i="3"/>
  <c r="AH36" i="3"/>
  <c r="BV36" i="3" s="1"/>
  <c r="BN40" i="3"/>
  <c r="AH40" i="3"/>
  <c r="BV40" i="3" s="1"/>
  <c r="BN48" i="3"/>
  <c r="AH48" i="3"/>
  <c r="BV48" i="3" s="1"/>
  <c r="BN56" i="3"/>
  <c r="AH56" i="3"/>
  <c r="BV56" i="3" s="1"/>
  <c r="BN64" i="3"/>
  <c r="AH64" i="3"/>
  <c r="BV64" i="3" s="1"/>
  <c r="BN74" i="3"/>
  <c r="AH74" i="3"/>
  <c r="BV74" i="3" s="1"/>
  <c r="BN80" i="3"/>
  <c r="AH80" i="3"/>
  <c r="BV80" i="3" s="1"/>
  <c r="BN84" i="3"/>
  <c r="AH84" i="3"/>
  <c r="BV84" i="3" s="1"/>
  <c r="BN92" i="3"/>
  <c r="AH92" i="3"/>
  <c r="BV92" i="3" s="1"/>
  <c r="BN104" i="3"/>
  <c r="AH104" i="3"/>
  <c r="BV104" i="3" s="1"/>
  <c r="BN14" i="3"/>
  <c r="AH14" i="3"/>
  <c r="BV14" i="3" s="1"/>
  <c r="BN18" i="3"/>
  <c r="AH18" i="3"/>
  <c r="BV18" i="3" s="1"/>
  <c r="BN22" i="3"/>
  <c r="AH22" i="3"/>
  <c r="BV22" i="3" s="1"/>
  <c r="BN30" i="3"/>
  <c r="AH30" i="3"/>
  <c r="BV30" i="3" s="1"/>
  <c r="BN37" i="3"/>
  <c r="AH37" i="3"/>
  <c r="BV37" i="3" s="1"/>
  <c r="BN41" i="3"/>
  <c r="AH41" i="3"/>
  <c r="BV41" i="3" s="1"/>
  <c r="BN49" i="3"/>
  <c r="AH49" i="3"/>
  <c r="BV49" i="3" s="1"/>
  <c r="BN57" i="3"/>
  <c r="AH57" i="3"/>
  <c r="BV57" i="3" s="1"/>
  <c r="BN65" i="3"/>
  <c r="AH65" i="3"/>
  <c r="BV65" i="3" s="1"/>
  <c r="BN75" i="3"/>
  <c r="AH75" i="3"/>
  <c r="BV75" i="3" s="1"/>
  <c r="BN81" i="3"/>
  <c r="AH81" i="3"/>
  <c r="BV81" i="3" s="1"/>
  <c r="BN85" i="3"/>
  <c r="AH85" i="3"/>
  <c r="BV85" i="3" s="1"/>
  <c r="BN93" i="3"/>
  <c r="AH93" i="3"/>
  <c r="BV93" i="3" s="1"/>
  <c r="BN105" i="3"/>
  <c r="AH105" i="3"/>
  <c r="BV105" i="3" s="1"/>
  <c r="U23" i="14"/>
  <c r="W106" i="3"/>
  <c r="F35" i="14" s="1"/>
  <c r="AE8" i="3"/>
  <c r="BK9" i="3"/>
  <c r="AE9" i="3"/>
  <c r="BS9" i="3" s="1"/>
  <c r="BK68" i="3"/>
  <c r="AE68" i="3"/>
  <c r="BS68" i="3" s="1"/>
  <c r="BK96" i="3"/>
  <c r="AE96" i="3"/>
  <c r="BS96" i="3" s="1"/>
  <c r="BK55" i="3"/>
  <c r="AE55" i="3"/>
  <c r="BS55" i="3" s="1"/>
  <c r="BK83" i="3"/>
  <c r="AE83" i="3"/>
  <c r="BS83" i="3" s="1"/>
  <c r="BK25" i="3"/>
  <c r="AE25" i="3"/>
  <c r="BS25" i="3" s="1"/>
  <c r="BK33" i="3"/>
  <c r="AE33" i="3"/>
  <c r="BS33" i="3" s="1"/>
  <c r="BK36" i="3"/>
  <c r="AE36" i="3"/>
  <c r="BS36" i="3" s="1"/>
  <c r="BK92" i="3"/>
  <c r="AE92" i="3"/>
  <c r="BS92" i="3" s="1"/>
  <c r="BK93" i="3"/>
  <c r="AE93" i="3"/>
  <c r="BS93" i="3" s="1"/>
  <c r="BO23" i="3"/>
  <c r="AI23" i="3"/>
  <c r="BW23" i="3" s="1"/>
  <c r="BO31" i="3"/>
  <c r="AI31" i="3"/>
  <c r="BW31" i="3" s="1"/>
  <c r="BO42" i="3"/>
  <c r="AI42" i="3"/>
  <c r="BW42" i="3" s="1"/>
  <c r="BO50" i="3"/>
  <c r="AI50" i="3"/>
  <c r="BW50" i="3" s="1"/>
  <c r="BO58" i="3"/>
  <c r="AI58" i="3"/>
  <c r="BW58" i="3" s="1"/>
  <c r="BO70" i="3"/>
  <c r="AI70" i="3"/>
  <c r="BW70" i="3" s="1"/>
  <c r="BO76" i="3"/>
  <c r="AI76" i="3"/>
  <c r="BW76" i="3" s="1"/>
  <c r="BO88" i="3"/>
  <c r="AI88" i="3"/>
  <c r="BW88" i="3" s="1"/>
  <c r="BO98" i="3"/>
  <c r="AI98" i="3"/>
  <c r="BW98" i="3" s="1"/>
  <c r="BO9" i="3"/>
  <c r="AI9" i="3"/>
  <c r="BW9" i="3" s="1"/>
  <c r="BO24" i="3"/>
  <c r="AI24" i="3"/>
  <c r="BW24" i="3" s="1"/>
  <c r="BO32" i="3"/>
  <c r="AI32" i="3"/>
  <c r="BW32" i="3" s="1"/>
  <c r="BO43" i="3"/>
  <c r="AI43" i="3"/>
  <c r="BW43" i="3" s="1"/>
  <c r="BO51" i="3"/>
  <c r="AI51" i="3"/>
  <c r="BW51" i="3" s="1"/>
  <c r="BO59" i="3"/>
  <c r="AI59" i="3"/>
  <c r="BW59" i="3" s="1"/>
  <c r="BO71" i="3"/>
  <c r="AI71" i="3"/>
  <c r="BW71" i="3" s="1"/>
  <c r="BO77" i="3"/>
  <c r="AI77" i="3"/>
  <c r="BW77" i="3" s="1"/>
  <c r="BO89" i="3"/>
  <c r="AI89" i="3"/>
  <c r="BW89" i="3" s="1"/>
  <c r="BO99" i="3"/>
  <c r="AI99" i="3"/>
  <c r="BW99" i="3" s="1"/>
  <c r="BO11" i="3"/>
  <c r="AI11" i="3"/>
  <c r="BW11" i="3" s="1"/>
  <c r="BO19" i="3"/>
  <c r="AI19" i="3"/>
  <c r="BW19" i="3" s="1"/>
  <c r="BO27" i="3"/>
  <c r="AI27" i="3"/>
  <c r="BW27" i="3" s="1"/>
  <c r="BO34" i="3"/>
  <c r="AI34" i="3"/>
  <c r="BW34" i="3" s="1"/>
  <c r="BO38" i="3"/>
  <c r="AI38" i="3"/>
  <c r="BW38" i="3" s="1"/>
  <c r="BO46" i="3"/>
  <c r="AI46" i="3"/>
  <c r="BW46" i="3" s="1"/>
  <c r="BO54" i="3"/>
  <c r="AI54" i="3"/>
  <c r="BW54" i="3" s="1"/>
  <c r="BO62" i="3"/>
  <c r="AI62" i="3"/>
  <c r="BW62" i="3" s="1"/>
  <c r="BO66" i="3"/>
  <c r="AI66" i="3"/>
  <c r="BW66" i="3" s="1"/>
  <c r="BO68" i="3"/>
  <c r="AI68" i="3"/>
  <c r="BW68" i="3" s="1"/>
  <c r="BO72" i="3"/>
  <c r="AI72" i="3"/>
  <c r="BW72" i="3" s="1"/>
  <c r="BO78" i="3"/>
  <c r="AI78" i="3"/>
  <c r="BW78" i="3" s="1"/>
  <c r="BO82" i="3"/>
  <c r="AI82" i="3"/>
  <c r="BW82" i="3" s="1"/>
  <c r="BO86" i="3"/>
  <c r="AI86" i="3"/>
  <c r="BW86" i="3" s="1"/>
  <c r="BO90" i="3"/>
  <c r="AI90" i="3"/>
  <c r="BW90" i="3" s="1"/>
  <c r="BO94" i="3"/>
  <c r="AI94" i="3"/>
  <c r="BW94" i="3" s="1"/>
  <c r="BO96" i="3"/>
  <c r="AI96" i="3"/>
  <c r="BW96" i="3" s="1"/>
  <c r="BO102" i="3"/>
  <c r="AI102" i="3"/>
  <c r="BW102" i="3" s="1"/>
  <c r="BO12" i="3"/>
  <c r="AI12" i="3"/>
  <c r="BW12" i="3" s="1"/>
  <c r="BO16" i="3"/>
  <c r="AI16" i="3"/>
  <c r="BW16" i="3" s="1"/>
  <c r="BO20" i="3"/>
  <c r="AI20" i="3"/>
  <c r="BW20" i="3" s="1"/>
  <c r="BO28" i="3"/>
  <c r="AI28" i="3"/>
  <c r="BW28" i="3" s="1"/>
  <c r="BO35" i="3"/>
  <c r="AI35" i="3"/>
  <c r="BW35" i="3" s="1"/>
  <c r="BO39" i="3"/>
  <c r="AI39" i="3"/>
  <c r="BW39" i="3" s="1"/>
  <c r="BO47" i="3"/>
  <c r="AI47" i="3"/>
  <c r="BW47" i="3" s="1"/>
  <c r="BO55" i="3"/>
  <c r="AI55" i="3"/>
  <c r="BW55" i="3" s="1"/>
  <c r="BO63" i="3"/>
  <c r="AI63" i="3"/>
  <c r="BW63" i="3" s="1"/>
  <c r="BO67" i="3"/>
  <c r="AI67" i="3"/>
  <c r="BW67" i="3" s="1"/>
  <c r="BO69" i="3"/>
  <c r="AI69" i="3"/>
  <c r="BW69" i="3" s="1"/>
  <c r="BO73" i="3"/>
  <c r="AI73" i="3"/>
  <c r="BW73" i="3" s="1"/>
  <c r="BO79" i="3"/>
  <c r="AI79" i="3"/>
  <c r="BW79" i="3" s="1"/>
  <c r="BO83" i="3"/>
  <c r="AI83" i="3"/>
  <c r="BW83" i="3" s="1"/>
  <c r="BO87" i="3"/>
  <c r="AI87" i="3"/>
  <c r="BW87" i="3" s="1"/>
  <c r="BO91" i="3"/>
  <c r="AI91" i="3"/>
  <c r="BW91" i="3" s="1"/>
  <c r="BO95" i="3"/>
  <c r="AI95" i="3"/>
  <c r="BW95" i="3" s="1"/>
  <c r="BO97" i="3"/>
  <c r="AI97" i="3"/>
  <c r="BW97" i="3" s="1"/>
  <c r="BO103" i="3"/>
  <c r="AI103" i="3"/>
  <c r="BW103" i="3" s="1"/>
  <c r="BO25" i="3"/>
  <c r="AI25" i="3"/>
  <c r="BW25" i="3" s="1"/>
  <c r="BO44" i="3"/>
  <c r="AI44" i="3"/>
  <c r="BW44" i="3" s="1"/>
  <c r="BO52" i="3"/>
  <c r="AI52" i="3"/>
  <c r="BW52" i="3" s="1"/>
  <c r="BO60" i="3"/>
  <c r="AI60" i="3"/>
  <c r="BW60" i="3" s="1"/>
  <c r="BO100" i="3"/>
  <c r="AI100" i="3"/>
  <c r="BW100" i="3" s="1"/>
  <c r="BO10" i="3"/>
  <c r="AI10" i="3"/>
  <c r="BW10" i="3" s="1"/>
  <c r="BO26" i="3"/>
  <c r="AI26" i="3"/>
  <c r="BW26" i="3" s="1"/>
  <c r="BO33" i="3"/>
  <c r="AI33" i="3"/>
  <c r="BW33" i="3" s="1"/>
  <c r="BO45" i="3"/>
  <c r="AI45" i="3"/>
  <c r="BW45" i="3" s="1"/>
  <c r="BO53" i="3"/>
  <c r="AI53" i="3"/>
  <c r="BW53" i="3" s="1"/>
  <c r="BO61" i="3"/>
  <c r="AI61" i="3"/>
  <c r="BW61" i="3" s="1"/>
  <c r="BO101" i="3"/>
  <c r="AI101" i="3"/>
  <c r="BW101" i="3" s="1"/>
  <c r="BO13" i="3"/>
  <c r="AI13" i="3"/>
  <c r="BW13" i="3" s="1"/>
  <c r="BO17" i="3"/>
  <c r="AI17" i="3"/>
  <c r="BW17" i="3" s="1"/>
  <c r="BO21" i="3"/>
  <c r="AI21" i="3"/>
  <c r="BW21" i="3" s="1"/>
  <c r="BO29" i="3"/>
  <c r="AI29" i="3"/>
  <c r="BW29" i="3" s="1"/>
  <c r="BO36" i="3"/>
  <c r="AI36" i="3"/>
  <c r="BW36" i="3" s="1"/>
  <c r="BO40" i="3"/>
  <c r="AI40" i="3"/>
  <c r="BW40" i="3" s="1"/>
  <c r="BO48" i="3"/>
  <c r="AI48" i="3"/>
  <c r="BW48" i="3" s="1"/>
  <c r="BO56" i="3"/>
  <c r="AI56" i="3"/>
  <c r="BW56" i="3" s="1"/>
  <c r="BO64" i="3"/>
  <c r="AI64" i="3"/>
  <c r="BW64" i="3" s="1"/>
  <c r="BO74" i="3"/>
  <c r="AI74" i="3"/>
  <c r="BW74" i="3" s="1"/>
  <c r="BO80" i="3"/>
  <c r="AI80" i="3"/>
  <c r="BW80" i="3" s="1"/>
  <c r="BO84" i="3"/>
  <c r="AI84" i="3"/>
  <c r="BW84" i="3" s="1"/>
  <c r="BO92" i="3"/>
  <c r="AI92" i="3"/>
  <c r="BW92" i="3" s="1"/>
  <c r="BO104" i="3"/>
  <c r="AI104" i="3"/>
  <c r="BW104" i="3" s="1"/>
  <c r="BO14" i="3"/>
  <c r="AI14" i="3"/>
  <c r="BW14" i="3" s="1"/>
  <c r="BO18" i="3"/>
  <c r="AI18" i="3"/>
  <c r="BW18" i="3" s="1"/>
  <c r="BO22" i="3"/>
  <c r="AI22" i="3"/>
  <c r="BW22" i="3" s="1"/>
  <c r="BO30" i="3"/>
  <c r="AI30" i="3"/>
  <c r="BW30" i="3" s="1"/>
  <c r="BO37" i="3"/>
  <c r="AI37" i="3"/>
  <c r="BW37" i="3" s="1"/>
  <c r="BO41" i="3"/>
  <c r="AI41" i="3"/>
  <c r="BW41" i="3" s="1"/>
  <c r="BO49" i="3"/>
  <c r="AI49" i="3"/>
  <c r="BW49" i="3" s="1"/>
  <c r="BO57" i="3"/>
  <c r="AI57" i="3"/>
  <c r="BW57" i="3" s="1"/>
  <c r="BO65" i="3"/>
  <c r="AI65" i="3"/>
  <c r="BW65" i="3" s="1"/>
  <c r="BO75" i="3"/>
  <c r="AI75" i="3"/>
  <c r="BW75" i="3" s="1"/>
  <c r="BO81" i="3"/>
  <c r="AI81" i="3"/>
  <c r="BW81" i="3" s="1"/>
  <c r="BO85" i="3"/>
  <c r="AI85" i="3"/>
  <c r="BW85" i="3" s="1"/>
  <c r="BO93" i="3"/>
  <c r="AI93" i="3"/>
  <c r="BW93" i="3" s="1"/>
  <c r="BO105" i="3"/>
  <c r="AI105" i="3"/>
  <c r="BW105" i="3" s="1"/>
  <c r="BK31" i="3"/>
  <c r="AE31" i="3"/>
  <c r="BS31" i="3" s="1"/>
  <c r="BK76" i="3"/>
  <c r="AE76" i="3"/>
  <c r="BS76" i="3" s="1"/>
  <c r="BK51" i="3"/>
  <c r="AE51" i="3"/>
  <c r="BS51" i="3" s="1"/>
  <c r="BK19" i="3"/>
  <c r="AE19" i="3"/>
  <c r="BS19" i="3" s="1"/>
  <c r="BK72" i="3"/>
  <c r="AE72" i="3"/>
  <c r="BS72" i="3" s="1"/>
  <c r="BK35" i="3"/>
  <c r="AE35" i="3"/>
  <c r="BS35" i="3" s="1"/>
  <c r="BK61" i="3"/>
  <c r="AE61" i="3"/>
  <c r="BS61" i="3" s="1"/>
  <c r="BP42" i="3"/>
  <c r="AJ42" i="3"/>
  <c r="BX42" i="3" s="1"/>
  <c r="BP76" i="3"/>
  <c r="AJ76" i="3"/>
  <c r="BX76" i="3" s="1"/>
  <c r="BP24" i="3"/>
  <c r="AJ24" i="3"/>
  <c r="BX24" i="3" s="1"/>
  <c r="BP43" i="3"/>
  <c r="AJ43" i="3"/>
  <c r="BX43" i="3" s="1"/>
  <c r="BP77" i="3"/>
  <c r="AJ77" i="3"/>
  <c r="BX77" i="3" s="1"/>
  <c r="BP11" i="3"/>
  <c r="AJ11" i="3"/>
  <c r="BX11" i="3" s="1"/>
  <c r="BP27" i="3"/>
  <c r="AJ27" i="3"/>
  <c r="BX27" i="3" s="1"/>
  <c r="BP46" i="3"/>
  <c r="AJ46" i="3"/>
  <c r="BX46" i="3" s="1"/>
  <c r="BP68" i="3"/>
  <c r="AJ68" i="3"/>
  <c r="BX68" i="3" s="1"/>
  <c r="BP94" i="3"/>
  <c r="AJ94" i="3"/>
  <c r="BX94" i="3" s="1"/>
  <c r="BP12" i="3"/>
  <c r="AJ12" i="3"/>
  <c r="BX12" i="3" s="1"/>
  <c r="BP20" i="3"/>
  <c r="AJ20" i="3"/>
  <c r="BX20" i="3" s="1"/>
  <c r="BP28" i="3"/>
  <c r="AJ28" i="3"/>
  <c r="BX28" i="3" s="1"/>
  <c r="BP39" i="3"/>
  <c r="AJ39" i="3"/>
  <c r="BX39" i="3" s="1"/>
  <c r="BP47" i="3"/>
  <c r="AJ47" i="3"/>
  <c r="BX47" i="3" s="1"/>
  <c r="BP55" i="3"/>
  <c r="AJ55" i="3"/>
  <c r="BX55" i="3" s="1"/>
  <c r="BP63" i="3"/>
  <c r="AJ63" i="3"/>
  <c r="BX63" i="3" s="1"/>
  <c r="BP67" i="3"/>
  <c r="AJ67" i="3"/>
  <c r="BX67" i="3" s="1"/>
  <c r="BP69" i="3"/>
  <c r="AJ69" i="3"/>
  <c r="BX69" i="3" s="1"/>
  <c r="BP73" i="3"/>
  <c r="AJ73" i="3"/>
  <c r="BX73" i="3" s="1"/>
  <c r="BP87" i="3"/>
  <c r="AJ87" i="3"/>
  <c r="BX87" i="3" s="1"/>
  <c r="BP91" i="3"/>
  <c r="AJ91" i="3"/>
  <c r="BX91" i="3" s="1"/>
  <c r="BP95" i="3"/>
  <c r="AJ95" i="3"/>
  <c r="BX95" i="3" s="1"/>
  <c r="BP97" i="3"/>
  <c r="AJ97" i="3"/>
  <c r="BX97" i="3" s="1"/>
  <c r="BP103" i="3"/>
  <c r="AJ103" i="3"/>
  <c r="BX103" i="3" s="1"/>
  <c r="BP25" i="3"/>
  <c r="AJ25" i="3"/>
  <c r="BX25" i="3" s="1"/>
  <c r="BP44" i="3"/>
  <c r="AJ44" i="3"/>
  <c r="BX44" i="3" s="1"/>
  <c r="BP52" i="3"/>
  <c r="AJ52" i="3"/>
  <c r="BX52" i="3" s="1"/>
  <c r="BP60" i="3"/>
  <c r="AJ60" i="3"/>
  <c r="BX60" i="3" s="1"/>
  <c r="BP100" i="3"/>
  <c r="AJ100" i="3"/>
  <c r="BX100" i="3" s="1"/>
  <c r="BP10" i="3"/>
  <c r="AJ10" i="3"/>
  <c r="BX10" i="3" s="1"/>
  <c r="BP26" i="3"/>
  <c r="AJ26" i="3"/>
  <c r="BX26" i="3" s="1"/>
  <c r="BP33" i="3"/>
  <c r="AJ33" i="3"/>
  <c r="BX33" i="3" s="1"/>
  <c r="BP45" i="3"/>
  <c r="AJ45" i="3"/>
  <c r="BX45" i="3" s="1"/>
  <c r="BP53" i="3"/>
  <c r="AJ53" i="3"/>
  <c r="BX53" i="3" s="1"/>
  <c r="BP61" i="3"/>
  <c r="AJ61" i="3"/>
  <c r="BX61" i="3" s="1"/>
  <c r="BP101" i="3"/>
  <c r="AJ101" i="3"/>
  <c r="BX101" i="3" s="1"/>
  <c r="BP13" i="3"/>
  <c r="AJ13" i="3"/>
  <c r="BX13" i="3" s="1"/>
  <c r="BP17" i="3"/>
  <c r="AJ17" i="3"/>
  <c r="BX17" i="3" s="1"/>
  <c r="BP21" i="3"/>
  <c r="AJ21" i="3"/>
  <c r="BX21" i="3" s="1"/>
  <c r="BP29" i="3"/>
  <c r="AJ29" i="3"/>
  <c r="BX29" i="3" s="1"/>
  <c r="BP36" i="3"/>
  <c r="AJ36" i="3"/>
  <c r="BX36" i="3" s="1"/>
  <c r="BP40" i="3"/>
  <c r="AJ40" i="3"/>
  <c r="BX40" i="3" s="1"/>
  <c r="BP48" i="3"/>
  <c r="AJ48" i="3"/>
  <c r="BX48" i="3" s="1"/>
  <c r="BP56" i="3"/>
  <c r="AJ56" i="3"/>
  <c r="BX56" i="3" s="1"/>
  <c r="BP64" i="3"/>
  <c r="AJ64" i="3"/>
  <c r="BX64" i="3" s="1"/>
  <c r="BP74" i="3"/>
  <c r="AJ74" i="3"/>
  <c r="BX74" i="3" s="1"/>
  <c r="BP80" i="3"/>
  <c r="AJ80" i="3"/>
  <c r="BX80" i="3" s="1"/>
  <c r="BP84" i="3"/>
  <c r="AJ84" i="3"/>
  <c r="BX84" i="3" s="1"/>
  <c r="BP92" i="3"/>
  <c r="AJ92" i="3"/>
  <c r="BX92" i="3" s="1"/>
  <c r="BP104" i="3"/>
  <c r="AJ104" i="3"/>
  <c r="BX104" i="3" s="1"/>
  <c r="BP14" i="3"/>
  <c r="AJ14" i="3"/>
  <c r="BX14" i="3" s="1"/>
  <c r="BP18" i="3"/>
  <c r="AJ18" i="3"/>
  <c r="BX18" i="3" s="1"/>
  <c r="BP22" i="3"/>
  <c r="AJ22" i="3"/>
  <c r="BX22" i="3" s="1"/>
  <c r="BP30" i="3"/>
  <c r="AJ30" i="3"/>
  <c r="BX30" i="3" s="1"/>
  <c r="BP37" i="3"/>
  <c r="AJ37" i="3"/>
  <c r="BX37" i="3" s="1"/>
  <c r="BP41" i="3"/>
  <c r="AJ41" i="3"/>
  <c r="BX41" i="3" s="1"/>
  <c r="BP49" i="3"/>
  <c r="AJ49" i="3"/>
  <c r="BX49" i="3" s="1"/>
  <c r="BP57" i="3"/>
  <c r="AJ57" i="3"/>
  <c r="BX57" i="3" s="1"/>
  <c r="BP65" i="3"/>
  <c r="AJ65" i="3"/>
  <c r="BX65" i="3" s="1"/>
  <c r="BP75" i="3"/>
  <c r="AJ75" i="3"/>
  <c r="BX75" i="3" s="1"/>
  <c r="BP81" i="3"/>
  <c r="AJ81" i="3"/>
  <c r="BX81" i="3" s="1"/>
  <c r="BP85" i="3"/>
  <c r="AJ85" i="3"/>
  <c r="BX85" i="3" s="1"/>
  <c r="BP93" i="3"/>
  <c r="AJ93" i="3"/>
  <c r="BX93" i="3" s="1"/>
  <c r="BP105" i="3"/>
  <c r="AJ105" i="3"/>
  <c r="BX105" i="3" s="1"/>
  <c r="BK23" i="3"/>
  <c r="AE23" i="3"/>
  <c r="BS23" i="3" s="1"/>
  <c r="BK98" i="3"/>
  <c r="AE98" i="3"/>
  <c r="BS98" i="3" s="1"/>
  <c r="BK71" i="3"/>
  <c r="AE71" i="3"/>
  <c r="BS71" i="3" s="1"/>
  <c r="BK62" i="3"/>
  <c r="AE62" i="3"/>
  <c r="BS62" i="3" s="1"/>
  <c r="BK47" i="3"/>
  <c r="AE47" i="3"/>
  <c r="BS47" i="3" s="1"/>
  <c r="BK17" i="3"/>
  <c r="AE17" i="3"/>
  <c r="BS17" i="3" s="1"/>
  <c r="BP31" i="3"/>
  <c r="AJ31" i="3"/>
  <c r="BX31" i="3" s="1"/>
  <c r="BP58" i="3"/>
  <c r="AJ58" i="3"/>
  <c r="BX58" i="3" s="1"/>
  <c r="BP9" i="3"/>
  <c r="AJ9" i="3"/>
  <c r="BX9" i="3" s="1"/>
  <c r="BP59" i="3"/>
  <c r="AJ59" i="3"/>
  <c r="BX59" i="3" s="1"/>
  <c r="BP34" i="3"/>
  <c r="AJ34" i="3"/>
  <c r="BX34" i="3" s="1"/>
  <c r="BP54" i="3"/>
  <c r="AJ54" i="3"/>
  <c r="BX54" i="3" s="1"/>
  <c r="BP66" i="3"/>
  <c r="AJ66" i="3"/>
  <c r="BX66" i="3" s="1"/>
  <c r="BP72" i="3"/>
  <c r="AJ72" i="3"/>
  <c r="BX72" i="3" s="1"/>
  <c r="BP82" i="3"/>
  <c r="AJ82" i="3"/>
  <c r="BX82" i="3" s="1"/>
  <c r="BP86" i="3"/>
  <c r="AJ86" i="3"/>
  <c r="BX86" i="3" s="1"/>
  <c r="BP90" i="3"/>
  <c r="AJ90" i="3"/>
  <c r="BX90" i="3" s="1"/>
  <c r="BP96" i="3"/>
  <c r="AJ96" i="3"/>
  <c r="BX96" i="3" s="1"/>
  <c r="BP16" i="3"/>
  <c r="AJ16" i="3"/>
  <c r="BX16" i="3" s="1"/>
  <c r="BP35" i="3"/>
  <c r="AJ35" i="3"/>
  <c r="BX35" i="3" s="1"/>
  <c r="BP79" i="3"/>
  <c r="AJ79" i="3"/>
  <c r="BX79" i="3" s="1"/>
  <c r="BI23" i="3"/>
  <c r="AC23" i="3"/>
  <c r="BQ23" i="3" s="1"/>
  <c r="BI42" i="3"/>
  <c r="AC42" i="3"/>
  <c r="BQ42" i="3" s="1"/>
  <c r="BI58" i="3"/>
  <c r="AC58" i="3"/>
  <c r="BQ58" i="3" s="1"/>
  <c r="BI70" i="3"/>
  <c r="AC70" i="3"/>
  <c r="BQ70" i="3" s="1"/>
  <c r="BI76" i="3"/>
  <c r="AC76" i="3"/>
  <c r="BQ76" i="3" s="1"/>
  <c r="BI88" i="3"/>
  <c r="AC88" i="3"/>
  <c r="BQ88" i="3" s="1"/>
  <c r="BI9" i="3"/>
  <c r="AC9" i="3"/>
  <c r="BQ9" i="3" s="1"/>
  <c r="BI24" i="3"/>
  <c r="AC24" i="3"/>
  <c r="BQ24" i="3" s="1"/>
  <c r="BI32" i="3"/>
  <c r="AC32" i="3"/>
  <c r="BQ32" i="3" s="1"/>
  <c r="BI43" i="3"/>
  <c r="AC43" i="3"/>
  <c r="BQ43" i="3" s="1"/>
  <c r="BI51" i="3"/>
  <c r="AC51" i="3"/>
  <c r="BQ51" i="3" s="1"/>
  <c r="BI59" i="3"/>
  <c r="AC59" i="3"/>
  <c r="BQ59" i="3" s="1"/>
  <c r="BI71" i="3"/>
  <c r="AC71" i="3"/>
  <c r="BQ71" i="3" s="1"/>
  <c r="BI77" i="3"/>
  <c r="AC77" i="3"/>
  <c r="BQ77" i="3" s="1"/>
  <c r="BI89" i="3"/>
  <c r="AC89" i="3"/>
  <c r="BQ89" i="3" s="1"/>
  <c r="BI99" i="3"/>
  <c r="AC99" i="3"/>
  <c r="BQ99" i="3" s="1"/>
  <c r="BI11" i="3"/>
  <c r="AC11" i="3"/>
  <c r="BQ11" i="3" s="1"/>
  <c r="BI19" i="3"/>
  <c r="AC19" i="3"/>
  <c r="BQ19" i="3" s="1"/>
  <c r="BI27" i="3"/>
  <c r="AC27" i="3"/>
  <c r="BQ27" i="3" s="1"/>
  <c r="BI34" i="3"/>
  <c r="AC34" i="3"/>
  <c r="BQ34" i="3" s="1"/>
  <c r="BI38" i="3"/>
  <c r="AC38" i="3"/>
  <c r="BQ38" i="3" s="1"/>
  <c r="BI46" i="3"/>
  <c r="AC46" i="3"/>
  <c r="BQ46" i="3" s="1"/>
  <c r="BI54" i="3"/>
  <c r="AC54" i="3"/>
  <c r="BQ54" i="3" s="1"/>
  <c r="BI62" i="3"/>
  <c r="AC62" i="3"/>
  <c r="BQ62" i="3" s="1"/>
  <c r="BI66" i="3"/>
  <c r="AC66" i="3"/>
  <c r="BQ66" i="3" s="1"/>
  <c r="BI68" i="3"/>
  <c r="AC68" i="3"/>
  <c r="BQ68" i="3" s="1"/>
  <c r="BI72" i="3"/>
  <c r="AC72" i="3"/>
  <c r="BQ72" i="3" s="1"/>
  <c r="BI78" i="3"/>
  <c r="AC78" i="3"/>
  <c r="BQ78" i="3" s="1"/>
  <c r="BI82" i="3"/>
  <c r="AC82" i="3"/>
  <c r="BQ82" i="3" s="1"/>
  <c r="BI86" i="3"/>
  <c r="AC86" i="3"/>
  <c r="BQ86" i="3" s="1"/>
  <c r="BI90" i="3"/>
  <c r="AC90" i="3"/>
  <c r="BQ90" i="3" s="1"/>
  <c r="BI94" i="3"/>
  <c r="AC94" i="3"/>
  <c r="BQ94" i="3" s="1"/>
  <c r="BI96" i="3"/>
  <c r="AC96" i="3"/>
  <c r="BQ96" i="3" s="1"/>
  <c r="BI102" i="3"/>
  <c r="AC102" i="3"/>
  <c r="BQ102" i="3" s="1"/>
  <c r="BI12" i="3"/>
  <c r="AC12" i="3"/>
  <c r="BQ12" i="3" s="1"/>
  <c r="BI16" i="3"/>
  <c r="AC16" i="3"/>
  <c r="BQ16" i="3" s="1"/>
  <c r="BI20" i="3"/>
  <c r="AC20" i="3"/>
  <c r="BQ20" i="3" s="1"/>
  <c r="BI28" i="3"/>
  <c r="AC28" i="3"/>
  <c r="BQ28" i="3" s="1"/>
  <c r="BI35" i="3"/>
  <c r="AC35" i="3"/>
  <c r="BQ35" i="3" s="1"/>
  <c r="BI39" i="3"/>
  <c r="AC39" i="3"/>
  <c r="BQ39" i="3" s="1"/>
  <c r="BI47" i="3"/>
  <c r="AC47" i="3"/>
  <c r="BQ47" i="3" s="1"/>
  <c r="BI55" i="3"/>
  <c r="AC55" i="3"/>
  <c r="BQ55" i="3" s="1"/>
  <c r="BI63" i="3"/>
  <c r="AC63" i="3"/>
  <c r="BQ63" i="3" s="1"/>
  <c r="BI67" i="3"/>
  <c r="AC67" i="3"/>
  <c r="BQ67" i="3" s="1"/>
  <c r="BI69" i="3"/>
  <c r="AC69" i="3"/>
  <c r="BQ69" i="3" s="1"/>
  <c r="BI73" i="3"/>
  <c r="AC73" i="3"/>
  <c r="BQ73" i="3" s="1"/>
  <c r="BI79" i="3"/>
  <c r="AC79" i="3"/>
  <c r="BQ79" i="3" s="1"/>
  <c r="BI83" i="3"/>
  <c r="AC83" i="3"/>
  <c r="BQ83" i="3" s="1"/>
  <c r="BI87" i="3"/>
  <c r="AC87" i="3"/>
  <c r="BQ87" i="3" s="1"/>
  <c r="BI91" i="3"/>
  <c r="AC91" i="3"/>
  <c r="BQ91" i="3" s="1"/>
  <c r="BI95" i="3"/>
  <c r="AC95" i="3"/>
  <c r="BQ95" i="3" s="1"/>
  <c r="BI97" i="3"/>
  <c r="AC97" i="3"/>
  <c r="BQ97" i="3" s="1"/>
  <c r="BI103" i="3"/>
  <c r="AC103" i="3"/>
  <c r="BQ103" i="3" s="1"/>
  <c r="BI25" i="3"/>
  <c r="AC25" i="3"/>
  <c r="BQ25" i="3" s="1"/>
  <c r="BI44" i="3"/>
  <c r="AC44" i="3"/>
  <c r="BQ44" i="3" s="1"/>
  <c r="BI52" i="3"/>
  <c r="AC52" i="3"/>
  <c r="BQ52" i="3" s="1"/>
  <c r="BI60" i="3"/>
  <c r="AC60" i="3"/>
  <c r="BQ60" i="3" s="1"/>
  <c r="BI100" i="3"/>
  <c r="AC100" i="3"/>
  <c r="BQ100" i="3" s="1"/>
  <c r="BI10" i="3"/>
  <c r="AC10" i="3"/>
  <c r="BQ10" i="3" s="1"/>
  <c r="BI26" i="3"/>
  <c r="AC26" i="3"/>
  <c r="BQ26" i="3" s="1"/>
  <c r="BI33" i="3"/>
  <c r="AC33" i="3"/>
  <c r="BQ33" i="3" s="1"/>
  <c r="BI45" i="3"/>
  <c r="AC45" i="3"/>
  <c r="BQ45" i="3" s="1"/>
  <c r="BI53" i="3"/>
  <c r="AC53" i="3"/>
  <c r="BQ53" i="3" s="1"/>
  <c r="BI61" i="3"/>
  <c r="AC61" i="3"/>
  <c r="BQ61" i="3" s="1"/>
  <c r="BI101" i="3"/>
  <c r="AC101" i="3"/>
  <c r="BQ101" i="3" s="1"/>
  <c r="BI13" i="3"/>
  <c r="AC13" i="3"/>
  <c r="BQ13" i="3" s="1"/>
  <c r="BI17" i="3"/>
  <c r="AC17" i="3"/>
  <c r="BQ17" i="3" s="1"/>
  <c r="BI21" i="3"/>
  <c r="AC21" i="3"/>
  <c r="BQ21" i="3" s="1"/>
  <c r="BI29" i="3"/>
  <c r="AC29" i="3"/>
  <c r="BQ29" i="3" s="1"/>
  <c r="BI36" i="3"/>
  <c r="AC36" i="3"/>
  <c r="BQ36" i="3" s="1"/>
  <c r="BI40" i="3"/>
  <c r="AC40" i="3"/>
  <c r="BQ40" i="3" s="1"/>
  <c r="BI48" i="3"/>
  <c r="AC48" i="3"/>
  <c r="BQ48" i="3" s="1"/>
  <c r="BI56" i="3"/>
  <c r="AC56" i="3"/>
  <c r="BQ56" i="3" s="1"/>
  <c r="BI64" i="3"/>
  <c r="AC64" i="3"/>
  <c r="BQ64" i="3" s="1"/>
  <c r="BI74" i="3"/>
  <c r="AC74" i="3"/>
  <c r="BQ74" i="3" s="1"/>
  <c r="BI80" i="3"/>
  <c r="AC80" i="3"/>
  <c r="BQ80" i="3" s="1"/>
  <c r="BI84" i="3"/>
  <c r="AC84" i="3"/>
  <c r="BQ84" i="3" s="1"/>
  <c r="BI92" i="3"/>
  <c r="AC92" i="3"/>
  <c r="BQ92" i="3" s="1"/>
  <c r="BI104" i="3"/>
  <c r="AC104" i="3"/>
  <c r="BQ104" i="3" s="1"/>
  <c r="BI14" i="3"/>
  <c r="AC14" i="3"/>
  <c r="BQ14" i="3" s="1"/>
  <c r="BI18" i="3"/>
  <c r="AC18" i="3"/>
  <c r="BQ18" i="3" s="1"/>
  <c r="BI22" i="3"/>
  <c r="AC22" i="3"/>
  <c r="BQ22" i="3" s="1"/>
  <c r="BI30" i="3"/>
  <c r="AC30" i="3"/>
  <c r="BQ30" i="3" s="1"/>
  <c r="BI37" i="3"/>
  <c r="AC37" i="3"/>
  <c r="BQ37" i="3" s="1"/>
  <c r="BI41" i="3"/>
  <c r="AC41" i="3"/>
  <c r="BQ41" i="3" s="1"/>
  <c r="BI49" i="3"/>
  <c r="AC49" i="3"/>
  <c r="BQ49" i="3" s="1"/>
  <c r="BI57" i="3"/>
  <c r="AC57" i="3"/>
  <c r="BQ57" i="3" s="1"/>
  <c r="BI65" i="3"/>
  <c r="AC65" i="3"/>
  <c r="BQ65" i="3" s="1"/>
  <c r="BI75" i="3"/>
  <c r="AC75" i="3"/>
  <c r="BQ75" i="3" s="1"/>
  <c r="BI81" i="3"/>
  <c r="AC81" i="3"/>
  <c r="BQ81" i="3" s="1"/>
  <c r="BI85" i="3"/>
  <c r="AC85" i="3"/>
  <c r="BQ85" i="3" s="1"/>
  <c r="BI93" i="3"/>
  <c r="AC93" i="3"/>
  <c r="BQ93" i="3" s="1"/>
  <c r="BI105" i="3"/>
  <c r="AC105" i="3"/>
  <c r="BQ105" i="3" s="1"/>
  <c r="BK42" i="3"/>
  <c r="AE42" i="3"/>
  <c r="BS42" i="3" s="1"/>
  <c r="BK32" i="3"/>
  <c r="AE32" i="3"/>
  <c r="BS32" i="3" s="1"/>
  <c r="BK11" i="3"/>
  <c r="AE11" i="3"/>
  <c r="BS11" i="3" s="1"/>
  <c r="BK66" i="3"/>
  <c r="AE66" i="3"/>
  <c r="BS66" i="3" s="1"/>
  <c r="BK20" i="3"/>
  <c r="AE20" i="3"/>
  <c r="BS20" i="3" s="1"/>
  <c r="BK53" i="3"/>
  <c r="AE53" i="3"/>
  <c r="BS53" i="3" s="1"/>
  <c r="AB106" i="3"/>
  <c r="K35" i="14" s="1"/>
  <c r="AJ8" i="3"/>
  <c r="BP23" i="3"/>
  <c r="AJ23" i="3"/>
  <c r="BX23" i="3" s="1"/>
  <c r="BP50" i="3"/>
  <c r="AJ50" i="3"/>
  <c r="BX50" i="3" s="1"/>
  <c r="BP70" i="3"/>
  <c r="AJ70" i="3"/>
  <c r="BX70" i="3" s="1"/>
  <c r="BP88" i="3"/>
  <c r="AJ88" i="3"/>
  <c r="BX88" i="3" s="1"/>
  <c r="BP98" i="3"/>
  <c r="AJ98" i="3"/>
  <c r="BX98" i="3" s="1"/>
  <c r="BP32" i="3"/>
  <c r="AJ32" i="3"/>
  <c r="BX32" i="3" s="1"/>
  <c r="BP51" i="3"/>
  <c r="AJ51" i="3"/>
  <c r="BX51" i="3" s="1"/>
  <c r="BP71" i="3"/>
  <c r="AJ71" i="3"/>
  <c r="BX71" i="3" s="1"/>
  <c r="BP89" i="3"/>
  <c r="AJ89" i="3"/>
  <c r="BX89" i="3" s="1"/>
  <c r="BP99" i="3"/>
  <c r="AJ99" i="3"/>
  <c r="BX99" i="3" s="1"/>
  <c r="BP19" i="3"/>
  <c r="AJ19" i="3"/>
  <c r="BX19" i="3" s="1"/>
  <c r="BP38" i="3"/>
  <c r="AJ38" i="3"/>
  <c r="BX38" i="3" s="1"/>
  <c r="BP62" i="3"/>
  <c r="AJ62" i="3"/>
  <c r="BX62" i="3" s="1"/>
  <c r="BP78" i="3"/>
  <c r="AJ78" i="3"/>
  <c r="BX78" i="3" s="1"/>
  <c r="BP102" i="3"/>
  <c r="AJ102" i="3"/>
  <c r="BX102" i="3" s="1"/>
  <c r="BP83" i="3"/>
  <c r="AJ83" i="3"/>
  <c r="BX83" i="3" s="1"/>
  <c r="U106" i="3"/>
  <c r="D35" i="14" s="1"/>
  <c r="AC8" i="3"/>
  <c r="BI31" i="3"/>
  <c r="AC31" i="3"/>
  <c r="BQ31" i="3" s="1"/>
  <c r="BI50" i="3"/>
  <c r="AC50" i="3"/>
  <c r="BQ50" i="3" s="1"/>
  <c r="BI98" i="3"/>
  <c r="AC98" i="3"/>
  <c r="BQ98" i="3" s="1"/>
  <c r="V106" i="3"/>
  <c r="E35" i="14" s="1"/>
  <c r="AD8" i="3"/>
  <c r="BJ23" i="3"/>
  <c r="AD23" i="3"/>
  <c r="BR23" i="3" s="1"/>
  <c r="BJ31" i="3"/>
  <c r="AD31" i="3"/>
  <c r="BR31" i="3" s="1"/>
  <c r="BJ42" i="3"/>
  <c r="AD42" i="3"/>
  <c r="BR42" i="3" s="1"/>
  <c r="BJ50" i="3"/>
  <c r="AD50" i="3"/>
  <c r="BR50" i="3" s="1"/>
  <c r="BJ58" i="3"/>
  <c r="AD58" i="3"/>
  <c r="BR58" i="3" s="1"/>
  <c r="BJ70" i="3"/>
  <c r="AD70" i="3"/>
  <c r="BR70" i="3" s="1"/>
  <c r="BJ76" i="3"/>
  <c r="AD76" i="3"/>
  <c r="BR76" i="3" s="1"/>
  <c r="BJ88" i="3"/>
  <c r="AD88" i="3"/>
  <c r="BR88" i="3" s="1"/>
  <c r="BJ98" i="3"/>
  <c r="AD98" i="3"/>
  <c r="BR98" i="3" s="1"/>
  <c r="BJ9" i="3"/>
  <c r="AD9" i="3"/>
  <c r="BR9" i="3" s="1"/>
  <c r="BJ24" i="3"/>
  <c r="AD24" i="3"/>
  <c r="BR24" i="3" s="1"/>
  <c r="BJ32" i="3"/>
  <c r="AD32" i="3"/>
  <c r="BR32" i="3" s="1"/>
  <c r="BJ43" i="3"/>
  <c r="AD43" i="3"/>
  <c r="BR43" i="3" s="1"/>
  <c r="BJ51" i="3"/>
  <c r="AD51" i="3"/>
  <c r="BR51" i="3" s="1"/>
  <c r="BJ59" i="3"/>
  <c r="AD59" i="3"/>
  <c r="BR59" i="3" s="1"/>
  <c r="BJ71" i="3"/>
  <c r="AD71" i="3"/>
  <c r="BR71" i="3" s="1"/>
  <c r="BJ77" i="3"/>
  <c r="AD77" i="3"/>
  <c r="BR77" i="3" s="1"/>
  <c r="BJ89" i="3"/>
  <c r="AD89" i="3"/>
  <c r="BR89" i="3" s="1"/>
  <c r="BJ99" i="3"/>
  <c r="AD99" i="3"/>
  <c r="BR99" i="3" s="1"/>
  <c r="BJ11" i="3"/>
  <c r="AD11" i="3"/>
  <c r="BR11" i="3" s="1"/>
  <c r="BJ19" i="3"/>
  <c r="AD19" i="3"/>
  <c r="BR19" i="3" s="1"/>
  <c r="BJ27" i="3"/>
  <c r="AD27" i="3"/>
  <c r="BR27" i="3" s="1"/>
  <c r="BJ34" i="3"/>
  <c r="AD34" i="3"/>
  <c r="BR34" i="3" s="1"/>
  <c r="BJ38" i="3"/>
  <c r="AD38" i="3"/>
  <c r="BR38" i="3" s="1"/>
  <c r="BJ46" i="3"/>
  <c r="AD46" i="3"/>
  <c r="BR46" i="3" s="1"/>
  <c r="BJ54" i="3"/>
  <c r="AD54" i="3"/>
  <c r="BR54" i="3" s="1"/>
  <c r="BJ62" i="3"/>
  <c r="AD62" i="3"/>
  <c r="BR62" i="3" s="1"/>
  <c r="BJ66" i="3"/>
  <c r="AD66" i="3"/>
  <c r="BR66" i="3" s="1"/>
  <c r="BJ68" i="3"/>
  <c r="AD68" i="3"/>
  <c r="BR68" i="3" s="1"/>
  <c r="BJ72" i="3"/>
  <c r="AD72" i="3"/>
  <c r="BR72" i="3" s="1"/>
  <c r="BJ78" i="3"/>
  <c r="AD78" i="3"/>
  <c r="BR78" i="3" s="1"/>
  <c r="BJ82" i="3"/>
  <c r="AD82" i="3"/>
  <c r="BR82" i="3" s="1"/>
  <c r="BJ86" i="3"/>
  <c r="AD86" i="3"/>
  <c r="BR86" i="3" s="1"/>
  <c r="BJ90" i="3"/>
  <c r="AD90" i="3"/>
  <c r="BR90" i="3" s="1"/>
  <c r="BJ94" i="3"/>
  <c r="AD94" i="3"/>
  <c r="BR94" i="3" s="1"/>
  <c r="BJ96" i="3"/>
  <c r="AD96" i="3"/>
  <c r="BR96" i="3" s="1"/>
  <c r="BJ102" i="3"/>
  <c r="AD102" i="3"/>
  <c r="BR102" i="3" s="1"/>
  <c r="BJ12" i="3"/>
  <c r="AD12" i="3"/>
  <c r="BR12" i="3" s="1"/>
  <c r="BJ16" i="3"/>
  <c r="AD16" i="3"/>
  <c r="BR16" i="3" s="1"/>
  <c r="BJ20" i="3"/>
  <c r="AD20" i="3"/>
  <c r="BR20" i="3" s="1"/>
  <c r="BJ28" i="3"/>
  <c r="AD28" i="3"/>
  <c r="BR28" i="3" s="1"/>
  <c r="BJ35" i="3"/>
  <c r="AD35" i="3"/>
  <c r="BR35" i="3" s="1"/>
  <c r="BJ39" i="3"/>
  <c r="AD39" i="3"/>
  <c r="BR39" i="3" s="1"/>
  <c r="BJ47" i="3"/>
  <c r="AD47" i="3"/>
  <c r="BR47" i="3" s="1"/>
  <c r="BJ55" i="3"/>
  <c r="AD55" i="3"/>
  <c r="BR55" i="3" s="1"/>
  <c r="BJ63" i="3"/>
  <c r="AD63" i="3"/>
  <c r="BR63" i="3" s="1"/>
  <c r="BJ67" i="3"/>
  <c r="AD67" i="3"/>
  <c r="BR67" i="3" s="1"/>
  <c r="BJ69" i="3"/>
  <c r="AD69" i="3"/>
  <c r="BR69" i="3" s="1"/>
  <c r="BJ73" i="3"/>
  <c r="AD73" i="3"/>
  <c r="BR73" i="3" s="1"/>
  <c r="BJ79" i="3"/>
  <c r="AD79" i="3"/>
  <c r="BR79" i="3" s="1"/>
  <c r="BJ83" i="3"/>
  <c r="AD83" i="3"/>
  <c r="BR83" i="3" s="1"/>
  <c r="BJ87" i="3"/>
  <c r="AD87" i="3"/>
  <c r="BR87" i="3" s="1"/>
  <c r="BJ91" i="3"/>
  <c r="AD91" i="3"/>
  <c r="BR91" i="3" s="1"/>
  <c r="BJ95" i="3"/>
  <c r="AD95" i="3"/>
  <c r="BR95" i="3" s="1"/>
  <c r="BJ97" i="3"/>
  <c r="AD97" i="3"/>
  <c r="BR97" i="3" s="1"/>
  <c r="BJ103" i="3"/>
  <c r="AD103" i="3"/>
  <c r="BR103" i="3" s="1"/>
  <c r="BJ25" i="3"/>
  <c r="AD25" i="3"/>
  <c r="BR25" i="3" s="1"/>
  <c r="BJ44" i="3"/>
  <c r="AD44" i="3"/>
  <c r="BR44" i="3" s="1"/>
  <c r="BJ52" i="3"/>
  <c r="AD52" i="3"/>
  <c r="BR52" i="3" s="1"/>
  <c r="BJ60" i="3"/>
  <c r="AD60" i="3"/>
  <c r="BR60" i="3" s="1"/>
  <c r="BJ100" i="3"/>
  <c r="AD100" i="3"/>
  <c r="BR100" i="3" s="1"/>
  <c r="BJ10" i="3"/>
  <c r="AD10" i="3"/>
  <c r="BR10" i="3" s="1"/>
  <c r="BJ26" i="3"/>
  <c r="AD26" i="3"/>
  <c r="BR26" i="3" s="1"/>
  <c r="BJ33" i="3"/>
  <c r="AD33" i="3"/>
  <c r="BR33" i="3" s="1"/>
  <c r="BJ45" i="3"/>
  <c r="AD45" i="3"/>
  <c r="BR45" i="3" s="1"/>
  <c r="BJ53" i="3"/>
  <c r="AD53" i="3"/>
  <c r="BR53" i="3" s="1"/>
  <c r="BJ61" i="3"/>
  <c r="AD61" i="3"/>
  <c r="BR61" i="3" s="1"/>
  <c r="BJ101" i="3"/>
  <c r="AD101" i="3"/>
  <c r="BR101" i="3" s="1"/>
  <c r="BJ13" i="3"/>
  <c r="AD13" i="3"/>
  <c r="BR13" i="3" s="1"/>
  <c r="BJ17" i="3"/>
  <c r="AD17" i="3"/>
  <c r="BR17" i="3" s="1"/>
  <c r="BJ21" i="3"/>
  <c r="AD21" i="3"/>
  <c r="BR21" i="3" s="1"/>
  <c r="BJ29" i="3"/>
  <c r="AD29" i="3"/>
  <c r="BR29" i="3" s="1"/>
  <c r="BJ36" i="3"/>
  <c r="AD36" i="3"/>
  <c r="BR36" i="3" s="1"/>
  <c r="BJ40" i="3"/>
  <c r="AD40" i="3"/>
  <c r="BR40" i="3" s="1"/>
  <c r="BJ48" i="3"/>
  <c r="AD48" i="3"/>
  <c r="BR48" i="3" s="1"/>
  <c r="BJ56" i="3"/>
  <c r="AD56" i="3"/>
  <c r="BR56" i="3" s="1"/>
  <c r="BJ64" i="3"/>
  <c r="AD64" i="3"/>
  <c r="BR64" i="3" s="1"/>
  <c r="BJ74" i="3"/>
  <c r="AD74" i="3"/>
  <c r="BR74" i="3" s="1"/>
  <c r="BJ80" i="3"/>
  <c r="AD80" i="3"/>
  <c r="BR80" i="3" s="1"/>
  <c r="BJ84" i="3"/>
  <c r="AD84" i="3"/>
  <c r="BR84" i="3" s="1"/>
  <c r="BJ92" i="3"/>
  <c r="AD92" i="3"/>
  <c r="BR92" i="3" s="1"/>
  <c r="BJ104" i="3"/>
  <c r="AD104" i="3"/>
  <c r="BR104" i="3" s="1"/>
  <c r="BJ14" i="3"/>
  <c r="AD14" i="3"/>
  <c r="BR14" i="3" s="1"/>
  <c r="BJ18" i="3"/>
  <c r="AD18" i="3"/>
  <c r="BR18" i="3" s="1"/>
  <c r="BJ22" i="3"/>
  <c r="AD22" i="3"/>
  <c r="BR22" i="3" s="1"/>
  <c r="BJ30" i="3"/>
  <c r="AD30" i="3"/>
  <c r="BR30" i="3" s="1"/>
  <c r="BJ37" i="3"/>
  <c r="AD37" i="3"/>
  <c r="BR37" i="3" s="1"/>
  <c r="BJ41" i="3"/>
  <c r="AD41" i="3"/>
  <c r="BR41" i="3" s="1"/>
  <c r="BJ49" i="3"/>
  <c r="AD49" i="3"/>
  <c r="BR49" i="3" s="1"/>
  <c r="BJ57" i="3"/>
  <c r="AD57" i="3"/>
  <c r="BR57" i="3" s="1"/>
  <c r="BJ65" i="3"/>
  <c r="AD65" i="3"/>
  <c r="BR65" i="3" s="1"/>
  <c r="BJ75" i="3"/>
  <c r="AD75" i="3"/>
  <c r="BR75" i="3" s="1"/>
  <c r="BJ81" i="3"/>
  <c r="AD81" i="3"/>
  <c r="BR81" i="3" s="1"/>
  <c r="BJ85" i="3"/>
  <c r="AD85" i="3"/>
  <c r="BR85" i="3" s="1"/>
  <c r="BJ93" i="3"/>
  <c r="AD93" i="3"/>
  <c r="BR93" i="3" s="1"/>
  <c r="BJ105" i="3"/>
  <c r="AD105" i="3"/>
  <c r="BR105" i="3" s="1"/>
  <c r="BK70" i="3"/>
  <c r="AE70" i="3"/>
  <c r="BS70" i="3" s="1"/>
  <c r="BK59" i="3"/>
  <c r="AE59" i="3"/>
  <c r="BS59" i="3" s="1"/>
  <c r="BK46" i="3"/>
  <c r="AE46" i="3"/>
  <c r="BS46" i="3" s="1"/>
  <c r="BK94" i="3"/>
  <c r="AE94" i="3"/>
  <c r="BS94" i="3" s="1"/>
  <c r="BK63" i="3"/>
  <c r="AE63" i="3"/>
  <c r="BS63" i="3" s="1"/>
  <c r="BK91" i="3"/>
  <c r="AE91" i="3"/>
  <c r="BS91" i="3" s="1"/>
  <c r="BK100" i="3"/>
  <c r="AE100" i="3"/>
  <c r="BS100" i="3" s="1"/>
  <c r="BK29" i="3"/>
  <c r="AE29" i="3"/>
  <c r="BS29" i="3" s="1"/>
  <c r="BK84" i="3"/>
  <c r="AE84" i="3"/>
  <c r="BS84" i="3" s="1"/>
  <c r="BK65" i="3"/>
  <c r="AE65" i="3"/>
  <c r="BS65" i="3" s="1"/>
  <c r="BK50" i="3"/>
  <c r="AE50" i="3"/>
  <c r="BS50" i="3" s="1"/>
  <c r="BK24" i="3"/>
  <c r="AE24" i="3"/>
  <c r="BS24" i="3" s="1"/>
  <c r="BK89" i="3"/>
  <c r="AE89" i="3"/>
  <c r="BS89" i="3" s="1"/>
  <c r="BK27" i="3"/>
  <c r="AE27" i="3"/>
  <c r="BS27" i="3" s="1"/>
  <c r="BK54" i="3"/>
  <c r="AE54" i="3"/>
  <c r="BS54" i="3" s="1"/>
  <c r="BK78" i="3"/>
  <c r="AE78" i="3"/>
  <c r="BS78" i="3" s="1"/>
  <c r="BK90" i="3"/>
  <c r="AE90" i="3"/>
  <c r="BS90" i="3" s="1"/>
  <c r="BK102" i="3"/>
  <c r="AE102" i="3"/>
  <c r="BS102" i="3" s="1"/>
  <c r="BK28" i="3"/>
  <c r="AE28" i="3"/>
  <c r="BS28" i="3" s="1"/>
  <c r="BK67" i="3"/>
  <c r="AE67" i="3"/>
  <c r="BS67" i="3" s="1"/>
  <c r="BK79" i="3"/>
  <c r="AE79" i="3"/>
  <c r="BS79" i="3" s="1"/>
  <c r="BK97" i="3"/>
  <c r="AE97" i="3"/>
  <c r="BS97" i="3" s="1"/>
  <c r="BK44" i="3"/>
  <c r="AE44" i="3"/>
  <c r="BS44" i="3" s="1"/>
  <c r="BK60" i="3"/>
  <c r="AE60" i="3"/>
  <c r="BS60" i="3" s="1"/>
  <c r="BK45" i="3"/>
  <c r="AE45" i="3"/>
  <c r="BS45" i="3" s="1"/>
  <c r="BK13" i="3"/>
  <c r="AE13" i="3"/>
  <c r="BS13" i="3" s="1"/>
  <c r="BK40" i="3"/>
  <c r="AE40" i="3"/>
  <c r="BS40" i="3" s="1"/>
  <c r="BK64" i="3"/>
  <c r="AE64" i="3"/>
  <c r="BS64" i="3" s="1"/>
  <c r="BK80" i="3"/>
  <c r="AE80" i="3"/>
  <c r="BS80" i="3" s="1"/>
  <c r="BK104" i="3"/>
  <c r="AE104" i="3"/>
  <c r="BS104" i="3" s="1"/>
  <c r="BK22" i="3"/>
  <c r="AE22" i="3"/>
  <c r="BS22" i="3" s="1"/>
  <c r="BK41" i="3"/>
  <c r="AE41" i="3"/>
  <c r="BS41" i="3" s="1"/>
  <c r="BK57" i="3"/>
  <c r="AE57" i="3"/>
  <c r="BS57" i="3" s="1"/>
  <c r="BK85" i="3"/>
  <c r="AE85" i="3"/>
  <c r="BS85" i="3" s="1"/>
  <c r="BL23" i="3"/>
  <c r="AF23" i="3"/>
  <c r="BT23" i="3" s="1"/>
  <c r="BL50" i="3"/>
  <c r="AF50" i="3"/>
  <c r="BT50" i="3" s="1"/>
  <c r="BL76" i="3"/>
  <c r="AF76" i="3"/>
  <c r="BT76" i="3" s="1"/>
  <c r="BL88" i="3"/>
  <c r="AF88" i="3"/>
  <c r="BT88" i="3" s="1"/>
  <c r="BL98" i="3"/>
  <c r="AF98" i="3"/>
  <c r="BT98" i="3" s="1"/>
  <c r="BL9" i="3"/>
  <c r="AF9" i="3"/>
  <c r="BT9" i="3" s="1"/>
  <c r="BL24" i="3"/>
  <c r="AF24" i="3"/>
  <c r="BT24" i="3" s="1"/>
  <c r="BL32" i="3"/>
  <c r="AF32" i="3"/>
  <c r="BT32" i="3" s="1"/>
  <c r="BL43" i="3"/>
  <c r="AF43" i="3"/>
  <c r="BT43" i="3" s="1"/>
  <c r="BL51" i="3"/>
  <c r="AF51" i="3"/>
  <c r="BT51" i="3" s="1"/>
  <c r="BL59" i="3"/>
  <c r="AF59" i="3"/>
  <c r="BT59" i="3" s="1"/>
  <c r="BL71" i="3"/>
  <c r="AF71" i="3"/>
  <c r="BT71" i="3" s="1"/>
  <c r="BL77" i="3"/>
  <c r="AF77" i="3"/>
  <c r="BT77" i="3" s="1"/>
  <c r="BL89" i="3"/>
  <c r="AF89" i="3"/>
  <c r="BT89" i="3" s="1"/>
  <c r="BL99" i="3"/>
  <c r="AF99" i="3"/>
  <c r="BT99" i="3" s="1"/>
  <c r="BL11" i="3"/>
  <c r="AF11" i="3"/>
  <c r="BT11" i="3" s="1"/>
  <c r="BL19" i="3"/>
  <c r="AF19" i="3"/>
  <c r="BT19" i="3" s="1"/>
  <c r="BL27" i="3"/>
  <c r="AF27" i="3"/>
  <c r="BT27" i="3" s="1"/>
  <c r="BL34" i="3"/>
  <c r="AF34" i="3"/>
  <c r="BT34" i="3" s="1"/>
  <c r="BL38" i="3"/>
  <c r="AF38" i="3"/>
  <c r="BT38" i="3" s="1"/>
  <c r="BL46" i="3"/>
  <c r="AF46" i="3"/>
  <c r="BT46" i="3" s="1"/>
  <c r="BL54" i="3"/>
  <c r="AF54" i="3"/>
  <c r="BT54" i="3" s="1"/>
  <c r="BL62" i="3"/>
  <c r="AF62" i="3"/>
  <c r="BT62" i="3" s="1"/>
  <c r="BL66" i="3"/>
  <c r="AF66" i="3"/>
  <c r="BT66" i="3" s="1"/>
  <c r="BL68" i="3"/>
  <c r="AF68" i="3"/>
  <c r="BT68" i="3" s="1"/>
  <c r="BL72" i="3"/>
  <c r="AF72" i="3"/>
  <c r="BT72" i="3" s="1"/>
  <c r="BL78" i="3"/>
  <c r="AF78" i="3"/>
  <c r="BT78" i="3" s="1"/>
  <c r="BL82" i="3"/>
  <c r="AF82" i="3"/>
  <c r="BT82" i="3" s="1"/>
  <c r="BL86" i="3"/>
  <c r="AF86" i="3"/>
  <c r="BT86" i="3" s="1"/>
  <c r="BL90" i="3"/>
  <c r="AF90" i="3"/>
  <c r="BT90" i="3" s="1"/>
  <c r="BL94" i="3"/>
  <c r="AF94" i="3"/>
  <c r="BT94" i="3" s="1"/>
  <c r="BL96" i="3"/>
  <c r="AF96" i="3"/>
  <c r="BT96" i="3" s="1"/>
  <c r="BL102" i="3"/>
  <c r="AF102" i="3"/>
  <c r="BT102" i="3" s="1"/>
  <c r="BL12" i="3"/>
  <c r="AF12" i="3"/>
  <c r="BT12" i="3" s="1"/>
  <c r="BL16" i="3"/>
  <c r="AF16" i="3"/>
  <c r="BT16" i="3" s="1"/>
  <c r="BL20" i="3"/>
  <c r="AF20" i="3"/>
  <c r="BT20" i="3" s="1"/>
  <c r="BL28" i="3"/>
  <c r="AF28" i="3"/>
  <c r="BT28" i="3" s="1"/>
  <c r="BL35" i="3"/>
  <c r="AF35" i="3"/>
  <c r="BT35" i="3" s="1"/>
  <c r="BL39" i="3"/>
  <c r="AF39" i="3"/>
  <c r="BT39" i="3" s="1"/>
  <c r="BL47" i="3"/>
  <c r="AF47" i="3"/>
  <c r="BT47" i="3" s="1"/>
  <c r="BL55" i="3"/>
  <c r="AF55" i="3"/>
  <c r="BT55" i="3" s="1"/>
  <c r="BL63" i="3"/>
  <c r="AF63" i="3"/>
  <c r="BT63" i="3" s="1"/>
  <c r="BL67" i="3"/>
  <c r="AF67" i="3"/>
  <c r="BT67" i="3" s="1"/>
  <c r="BL69" i="3"/>
  <c r="AF69" i="3"/>
  <c r="BT69" i="3" s="1"/>
  <c r="BL73" i="3"/>
  <c r="AF73" i="3"/>
  <c r="BT73" i="3" s="1"/>
  <c r="BL79" i="3"/>
  <c r="AF79" i="3"/>
  <c r="BT79" i="3" s="1"/>
  <c r="BL83" i="3"/>
  <c r="AF83" i="3"/>
  <c r="BT83" i="3" s="1"/>
  <c r="BL87" i="3"/>
  <c r="AF87" i="3"/>
  <c r="BT87" i="3" s="1"/>
  <c r="BL91" i="3"/>
  <c r="AF91" i="3"/>
  <c r="BT91" i="3" s="1"/>
  <c r="BL95" i="3"/>
  <c r="AF95" i="3"/>
  <c r="BT95" i="3" s="1"/>
  <c r="BL97" i="3"/>
  <c r="AF97" i="3"/>
  <c r="BT97" i="3" s="1"/>
  <c r="BL103" i="3"/>
  <c r="AF103" i="3"/>
  <c r="BT103" i="3" s="1"/>
  <c r="BL25" i="3"/>
  <c r="AF25" i="3"/>
  <c r="BT25" i="3" s="1"/>
  <c r="BL44" i="3"/>
  <c r="AF44" i="3"/>
  <c r="BT44" i="3" s="1"/>
  <c r="BL52" i="3"/>
  <c r="AF52" i="3"/>
  <c r="BT52" i="3" s="1"/>
  <c r="BL60" i="3"/>
  <c r="AF60" i="3"/>
  <c r="BT60" i="3" s="1"/>
  <c r="BL100" i="3"/>
  <c r="AF100" i="3"/>
  <c r="BT100" i="3" s="1"/>
  <c r="BL10" i="3"/>
  <c r="AF10" i="3"/>
  <c r="BT10" i="3" s="1"/>
  <c r="BL26" i="3"/>
  <c r="AF26" i="3"/>
  <c r="BT26" i="3" s="1"/>
  <c r="BL33" i="3"/>
  <c r="AF33" i="3"/>
  <c r="BT33" i="3" s="1"/>
  <c r="BL45" i="3"/>
  <c r="AF45" i="3"/>
  <c r="BT45" i="3" s="1"/>
  <c r="BL53" i="3"/>
  <c r="AF53" i="3"/>
  <c r="BT53" i="3" s="1"/>
  <c r="BL61" i="3"/>
  <c r="AF61" i="3"/>
  <c r="BT61" i="3" s="1"/>
  <c r="BL101" i="3"/>
  <c r="AF101" i="3"/>
  <c r="BT101" i="3" s="1"/>
  <c r="BL13" i="3"/>
  <c r="AF13" i="3"/>
  <c r="BT13" i="3" s="1"/>
  <c r="BL17" i="3"/>
  <c r="AF17" i="3"/>
  <c r="BT17" i="3" s="1"/>
  <c r="BL21" i="3"/>
  <c r="AF21" i="3"/>
  <c r="BT21" i="3" s="1"/>
  <c r="BL29" i="3"/>
  <c r="AF29" i="3"/>
  <c r="BT29" i="3" s="1"/>
  <c r="BL36" i="3"/>
  <c r="AF36" i="3"/>
  <c r="BT36" i="3" s="1"/>
  <c r="BL40" i="3"/>
  <c r="AF40" i="3"/>
  <c r="BT40" i="3" s="1"/>
  <c r="BL48" i="3"/>
  <c r="AF48" i="3"/>
  <c r="BT48" i="3" s="1"/>
  <c r="BL56" i="3"/>
  <c r="AF56" i="3"/>
  <c r="BT56" i="3" s="1"/>
  <c r="BL64" i="3"/>
  <c r="AF64" i="3"/>
  <c r="BT64" i="3" s="1"/>
  <c r="BL74" i="3"/>
  <c r="AF74" i="3"/>
  <c r="BT74" i="3" s="1"/>
  <c r="BL80" i="3"/>
  <c r="AF80" i="3"/>
  <c r="BT80" i="3" s="1"/>
  <c r="BL84" i="3"/>
  <c r="AF84" i="3"/>
  <c r="BT84" i="3" s="1"/>
  <c r="BL92" i="3"/>
  <c r="AF92" i="3"/>
  <c r="BT92" i="3" s="1"/>
  <c r="BL104" i="3"/>
  <c r="AF104" i="3"/>
  <c r="BT104" i="3" s="1"/>
  <c r="BL14" i="3"/>
  <c r="AF14" i="3"/>
  <c r="BT14" i="3" s="1"/>
  <c r="BL18" i="3"/>
  <c r="AF18" i="3"/>
  <c r="BT18" i="3" s="1"/>
  <c r="BL22" i="3"/>
  <c r="AF22" i="3"/>
  <c r="BT22" i="3" s="1"/>
  <c r="BL30" i="3"/>
  <c r="AF30" i="3"/>
  <c r="BT30" i="3" s="1"/>
  <c r="BL37" i="3"/>
  <c r="AF37" i="3"/>
  <c r="BT37" i="3" s="1"/>
  <c r="BL41" i="3"/>
  <c r="AF41" i="3"/>
  <c r="BT41" i="3" s="1"/>
  <c r="BL49" i="3"/>
  <c r="AF49" i="3"/>
  <c r="BT49" i="3" s="1"/>
  <c r="BL57" i="3"/>
  <c r="AF57" i="3"/>
  <c r="BT57" i="3" s="1"/>
  <c r="BL65" i="3"/>
  <c r="AF65" i="3"/>
  <c r="BT65" i="3" s="1"/>
  <c r="BL75" i="3"/>
  <c r="AF75" i="3"/>
  <c r="BT75" i="3" s="1"/>
  <c r="BL81" i="3"/>
  <c r="AF81" i="3"/>
  <c r="BT81" i="3" s="1"/>
  <c r="BL85" i="3"/>
  <c r="AF85" i="3"/>
  <c r="BT85" i="3" s="1"/>
  <c r="BL93" i="3"/>
  <c r="AF93" i="3"/>
  <c r="BT93" i="3" s="1"/>
  <c r="BL105" i="3"/>
  <c r="AF105" i="3"/>
  <c r="BT105" i="3" s="1"/>
  <c r="BK88" i="3"/>
  <c r="AE88" i="3"/>
  <c r="BS88" i="3" s="1"/>
  <c r="BK77" i="3"/>
  <c r="AE77" i="3"/>
  <c r="BS77" i="3" s="1"/>
  <c r="BK38" i="3"/>
  <c r="AE38" i="3"/>
  <c r="BS38" i="3" s="1"/>
  <c r="BK86" i="3"/>
  <c r="AE86" i="3"/>
  <c r="BS86" i="3" s="1"/>
  <c r="BK12" i="3"/>
  <c r="AE12" i="3"/>
  <c r="BS12" i="3" s="1"/>
  <c r="BK39" i="3"/>
  <c r="AE39" i="3"/>
  <c r="BS39" i="3" s="1"/>
  <c r="BK73" i="3"/>
  <c r="AE73" i="3"/>
  <c r="BS73" i="3" s="1"/>
  <c r="BK95" i="3"/>
  <c r="AE95" i="3"/>
  <c r="BS95" i="3" s="1"/>
  <c r="BK10" i="3"/>
  <c r="AE10" i="3"/>
  <c r="BS10" i="3" s="1"/>
  <c r="BK21" i="3"/>
  <c r="AE21" i="3"/>
  <c r="BS21" i="3" s="1"/>
  <c r="BK48" i="3"/>
  <c r="AE48" i="3"/>
  <c r="BS48" i="3" s="1"/>
  <c r="BK74" i="3"/>
  <c r="AE74" i="3"/>
  <c r="BS74" i="3" s="1"/>
  <c r="BK18" i="3"/>
  <c r="AE18" i="3"/>
  <c r="BS18" i="3" s="1"/>
  <c r="BK37" i="3"/>
  <c r="AE37" i="3"/>
  <c r="BS37" i="3" s="1"/>
  <c r="BK75" i="3"/>
  <c r="AE75" i="3"/>
  <c r="BS75" i="3" s="1"/>
  <c r="X106" i="3"/>
  <c r="G35" i="14" s="1"/>
  <c r="AF8" i="3"/>
  <c r="BL31" i="3"/>
  <c r="AF31" i="3"/>
  <c r="BT31" i="3" s="1"/>
  <c r="BL58" i="3"/>
  <c r="AF58" i="3"/>
  <c r="BT58" i="3" s="1"/>
  <c r="BM23" i="3"/>
  <c r="AG23" i="3"/>
  <c r="BU23" i="3" s="1"/>
  <c r="BM42" i="3"/>
  <c r="AG42" i="3"/>
  <c r="BU42" i="3" s="1"/>
  <c r="BM70" i="3"/>
  <c r="AG70" i="3"/>
  <c r="BU70" i="3" s="1"/>
  <c r="BM98" i="3"/>
  <c r="AG98" i="3"/>
  <c r="BU98" i="3" s="1"/>
  <c r="BM32" i="3"/>
  <c r="AG32" i="3"/>
  <c r="BU32" i="3" s="1"/>
  <c r="BM51" i="3"/>
  <c r="AG51" i="3"/>
  <c r="BU51" i="3" s="1"/>
  <c r="BM59" i="3"/>
  <c r="AG59" i="3"/>
  <c r="BU59" i="3" s="1"/>
  <c r="BM77" i="3"/>
  <c r="AG77" i="3"/>
  <c r="BU77" i="3" s="1"/>
  <c r="BM99" i="3"/>
  <c r="AG99" i="3"/>
  <c r="BU99" i="3" s="1"/>
  <c r="BM11" i="3"/>
  <c r="AG11" i="3"/>
  <c r="BU11" i="3" s="1"/>
  <c r="BM19" i="3"/>
  <c r="AG19" i="3"/>
  <c r="BU19" i="3" s="1"/>
  <c r="BM34" i="3"/>
  <c r="AG34" i="3"/>
  <c r="BU34" i="3" s="1"/>
  <c r="BM38" i="3"/>
  <c r="AG38" i="3"/>
  <c r="BU38" i="3" s="1"/>
  <c r="BM46" i="3"/>
  <c r="AG46" i="3"/>
  <c r="BU46" i="3" s="1"/>
  <c r="BM62" i="3"/>
  <c r="AG62" i="3"/>
  <c r="BU62" i="3" s="1"/>
  <c r="BM66" i="3"/>
  <c r="AG66" i="3"/>
  <c r="BU66" i="3" s="1"/>
  <c r="BM68" i="3"/>
  <c r="AG68" i="3"/>
  <c r="BU68" i="3" s="1"/>
  <c r="BM72" i="3"/>
  <c r="AG72" i="3"/>
  <c r="BU72" i="3" s="1"/>
  <c r="BM78" i="3"/>
  <c r="AG78" i="3"/>
  <c r="BU78" i="3" s="1"/>
  <c r="BM82" i="3"/>
  <c r="AG82" i="3"/>
  <c r="BU82" i="3" s="1"/>
  <c r="BM86" i="3"/>
  <c r="AG86" i="3"/>
  <c r="BU86" i="3" s="1"/>
  <c r="BM90" i="3"/>
  <c r="AG90" i="3"/>
  <c r="BU90" i="3" s="1"/>
  <c r="BM94" i="3"/>
  <c r="AG94" i="3"/>
  <c r="BU94" i="3" s="1"/>
  <c r="BM96" i="3"/>
  <c r="AG96" i="3"/>
  <c r="BU96" i="3" s="1"/>
  <c r="BM102" i="3"/>
  <c r="AG102" i="3"/>
  <c r="BU102" i="3" s="1"/>
  <c r="BM12" i="3"/>
  <c r="AG12" i="3"/>
  <c r="BU12" i="3" s="1"/>
  <c r="BM16" i="3"/>
  <c r="AG16" i="3"/>
  <c r="BU16" i="3" s="1"/>
  <c r="BM20" i="3"/>
  <c r="AG20" i="3"/>
  <c r="BU20" i="3" s="1"/>
  <c r="BM28" i="3"/>
  <c r="AG28" i="3"/>
  <c r="BU28" i="3" s="1"/>
  <c r="BM35" i="3"/>
  <c r="AG35" i="3"/>
  <c r="BU35" i="3" s="1"/>
  <c r="BM39" i="3"/>
  <c r="AG39" i="3"/>
  <c r="BU39" i="3" s="1"/>
  <c r="BM47" i="3"/>
  <c r="AG47" i="3"/>
  <c r="BU47" i="3" s="1"/>
  <c r="BM55" i="3"/>
  <c r="AG55" i="3"/>
  <c r="BU55" i="3" s="1"/>
  <c r="BM63" i="3"/>
  <c r="AG63" i="3"/>
  <c r="BU63" i="3" s="1"/>
  <c r="BM67" i="3"/>
  <c r="AG67" i="3"/>
  <c r="BU67" i="3" s="1"/>
  <c r="BM69" i="3"/>
  <c r="AG69" i="3"/>
  <c r="BU69" i="3" s="1"/>
  <c r="BM73" i="3"/>
  <c r="AG73" i="3"/>
  <c r="BU73" i="3" s="1"/>
  <c r="BM79" i="3"/>
  <c r="AG79" i="3"/>
  <c r="BU79" i="3" s="1"/>
  <c r="BM83" i="3"/>
  <c r="AG83" i="3"/>
  <c r="BU83" i="3" s="1"/>
  <c r="BM87" i="3"/>
  <c r="AG87" i="3"/>
  <c r="BU87" i="3" s="1"/>
  <c r="BM91" i="3"/>
  <c r="AG91" i="3"/>
  <c r="BU91" i="3" s="1"/>
  <c r="BM95" i="3"/>
  <c r="AG95" i="3"/>
  <c r="BU95" i="3" s="1"/>
  <c r="BM97" i="3"/>
  <c r="AG97" i="3"/>
  <c r="BU97" i="3" s="1"/>
  <c r="BM103" i="3"/>
  <c r="AG103" i="3"/>
  <c r="BU103" i="3" s="1"/>
  <c r="BM25" i="3"/>
  <c r="AG25" i="3"/>
  <c r="BU25" i="3" s="1"/>
  <c r="BM44" i="3"/>
  <c r="AG44" i="3"/>
  <c r="BU44" i="3" s="1"/>
  <c r="BM52" i="3"/>
  <c r="AG52" i="3"/>
  <c r="BU52" i="3" s="1"/>
  <c r="BM60" i="3"/>
  <c r="AG60" i="3"/>
  <c r="BU60" i="3" s="1"/>
  <c r="BM100" i="3"/>
  <c r="AG100" i="3"/>
  <c r="BU100" i="3" s="1"/>
  <c r="BM10" i="3"/>
  <c r="AG10" i="3"/>
  <c r="BU10" i="3" s="1"/>
  <c r="BM26" i="3"/>
  <c r="AG26" i="3"/>
  <c r="BU26" i="3" s="1"/>
  <c r="BM33" i="3"/>
  <c r="AG33" i="3"/>
  <c r="BU33" i="3" s="1"/>
  <c r="BM45" i="3"/>
  <c r="AG45" i="3"/>
  <c r="BU45" i="3" s="1"/>
  <c r="BM53" i="3"/>
  <c r="AG53" i="3"/>
  <c r="BU53" i="3" s="1"/>
  <c r="BM61" i="3"/>
  <c r="AG61" i="3"/>
  <c r="BU61" i="3" s="1"/>
  <c r="BM101" i="3"/>
  <c r="AG101" i="3"/>
  <c r="BU101" i="3" s="1"/>
  <c r="BM13" i="3"/>
  <c r="AG13" i="3"/>
  <c r="BU13" i="3" s="1"/>
  <c r="BM17" i="3"/>
  <c r="AG17" i="3"/>
  <c r="BU17" i="3" s="1"/>
  <c r="BM21" i="3"/>
  <c r="AG21" i="3"/>
  <c r="BU21" i="3" s="1"/>
  <c r="BM29" i="3"/>
  <c r="AG29" i="3"/>
  <c r="BU29" i="3" s="1"/>
  <c r="BM36" i="3"/>
  <c r="AG36" i="3"/>
  <c r="BU36" i="3" s="1"/>
  <c r="BM40" i="3"/>
  <c r="AG40" i="3"/>
  <c r="BU40" i="3" s="1"/>
  <c r="BM48" i="3"/>
  <c r="AG48" i="3"/>
  <c r="BU48" i="3" s="1"/>
  <c r="BM56" i="3"/>
  <c r="AG56" i="3"/>
  <c r="BU56" i="3" s="1"/>
  <c r="BM64" i="3"/>
  <c r="AG64" i="3"/>
  <c r="BU64" i="3" s="1"/>
  <c r="BM74" i="3"/>
  <c r="AG74" i="3"/>
  <c r="BU74" i="3" s="1"/>
  <c r="BM80" i="3"/>
  <c r="AG80" i="3"/>
  <c r="BU80" i="3" s="1"/>
  <c r="BM84" i="3"/>
  <c r="AG84" i="3"/>
  <c r="BU84" i="3" s="1"/>
  <c r="BM92" i="3"/>
  <c r="AG92" i="3"/>
  <c r="BU92" i="3" s="1"/>
  <c r="BM104" i="3"/>
  <c r="AG104" i="3"/>
  <c r="BU104" i="3" s="1"/>
  <c r="BM14" i="3"/>
  <c r="AG14" i="3"/>
  <c r="BU14" i="3" s="1"/>
  <c r="BM18" i="3"/>
  <c r="AG18" i="3"/>
  <c r="BU18" i="3" s="1"/>
  <c r="BM22" i="3"/>
  <c r="AG22" i="3"/>
  <c r="BU22" i="3" s="1"/>
  <c r="BM30" i="3"/>
  <c r="AG30" i="3"/>
  <c r="BU30" i="3" s="1"/>
  <c r="BM37" i="3"/>
  <c r="AG37" i="3"/>
  <c r="BU37" i="3" s="1"/>
  <c r="BM41" i="3"/>
  <c r="AG41" i="3"/>
  <c r="BU41" i="3" s="1"/>
  <c r="BM49" i="3"/>
  <c r="AG49" i="3"/>
  <c r="BU49" i="3" s="1"/>
  <c r="BM57" i="3"/>
  <c r="AG57" i="3"/>
  <c r="BU57" i="3" s="1"/>
  <c r="BM65" i="3"/>
  <c r="AG65" i="3"/>
  <c r="BU65" i="3" s="1"/>
  <c r="BM75" i="3"/>
  <c r="AG75" i="3"/>
  <c r="BU75" i="3" s="1"/>
  <c r="BM81" i="3"/>
  <c r="AG81" i="3"/>
  <c r="BU81" i="3" s="1"/>
  <c r="BM85" i="3"/>
  <c r="AG85" i="3"/>
  <c r="BU85" i="3" s="1"/>
  <c r="BM93" i="3"/>
  <c r="AG93" i="3"/>
  <c r="BU93" i="3" s="1"/>
  <c r="BM105" i="3"/>
  <c r="AG105" i="3"/>
  <c r="BU105" i="3" s="1"/>
  <c r="BL15" i="3"/>
  <c r="G23" i="14"/>
  <c r="G8" i="14"/>
  <c r="W8" i="14"/>
  <c r="BK15" i="3"/>
  <c r="F23" i="14"/>
  <c r="F8" i="14"/>
  <c r="U8" i="14"/>
  <c r="BM15" i="3"/>
  <c r="H23" i="14"/>
  <c r="H8" i="14"/>
  <c r="T23" i="14"/>
  <c r="T8" i="14"/>
  <c r="BO15" i="3"/>
  <c r="J8" i="14"/>
  <c r="J23" i="14"/>
  <c r="Y8" i="14"/>
  <c r="Y23" i="14"/>
  <c r="V23" i="14"/>
  <c r="AA23" i="14"/>
  <c r="AA8" i="14"/>
  <c r="BP15" i="3"/>
  <c r="K23" i="14"/>
  <c r="K8" i="14"/>
  <c r="Z23" i="14"/>
  <c r="BN15" i="3"/>
  <c r="I8" i="14"/>
  <c r="I23" i="14"/>
  <c r="AA106" i="3"/>
  <c r="J35" i="14" s="1"/>
  <c r="BI15" i="3"/>
  <c r="D23" i="14"/>
  <c r="D8" i="14"/>
  <c r="BJ15" i="3"/>
  <c r="E23" i="14"/>
  <c r="E8" i="14"/>
  <c r="Y106" i="3"/>
  <c r="H35" i="14" s="1"/>
  <c r="U10" i="33"/>
  <c r="F3" i="33"/>
  <c r="J13" i="33"/>
  <c r="I13" i="33"/>
  <c r="B14" i="33"/>
  <c r="D13" i="33"/>
  <c r="G13" i="33"/>
  <c r="H13" i="33"/>
  <c r="F13" i="33"/>
  <c r="E13" i="33"/>
  <c r="C13" i="33"/>
  <c r="AE31" i="26"/>
  <c r="AD31" i="26"/>
  <c r="AC31" i="26"/>
  <c r="AB31" i="26"/>
  <c r="AA31" i="26"/>
  <c r="Z31" i="26"/>
  <c r="Y31" i="26"/>
  <c r="X31" i="26"/>
  <c r="Q58" i="26"/>
  <c r="P58" i="26"/>
  <c r="O58" i="26"/>
  <c r="N58" i="26"/>
  <c r="M58" i="26"/>
  <c r="L58" i="26"/>
  <c r="K58" i="26"/>
  <c r="Q57" i="26"/>
  <c r="P57" i="26"/>
  <c r="O57" i="26"/>
  <c r="N57" i="26"/>
  <c r="M57" i="26"/>
  <c r="L57" i="26"/>
  <c r="K57" i="26"/>
  <c r="Q56" i="26"/>
  <c r="P56" i="26"/>
  <c r="O56" i="26"/>
  <c r="N56" i="26"/>
  <c r="M56" i="26"/>
  <c r="L56" i="26"/>
  <c r="K56" i="26"/>
  <c r="Q55" i="26"/>
  <c r="P55" i="26"/>
  <c r="O55" i="26"/>
  <c r="N55" i="26"/>
  <c r="M55" i="26"/>
  <c r="L55" i="26"/>
  <c r="K55" i="26"/>
  <c r="Q54" i="26"/>
  <c r="P54" i="26"/>
  <c r="O54" i="26"/>
  <c r="N54" i="26"/>
  <c r="M54" i="26"/>
  <c r="L54" i="26"/>
  <c r="K54" i="26"/>
  <c r="Q53" i="26"/>
  <c r="P53" i="26"/>
  <c r="O53" i="26"/>
  <c r="N53" i="26"/>
  <c r="M53" i="26"/>
  <c r="L53" i="26"/>
  <c r="K53" i="26"/>
  <c r="Q52" i="26"/>
  <c r="P52" i="26"/>
  <c r="O52" i="26"/>
  <c r="N52" i="26"/>
  <c r="M52" i="26"/>
  <c r="L52" i="26"/>
  <c r="K52" i="26"/>
  <c r="Q51" i="26"/>
  <c r="P51" i="26"/>
  <c r="O51" i="26"/>
  <c r="N51" i="26"/>
  <c r="M51" i="26"/>
  <c r="L51" i="26"/>
  <c r="K51" i="26"/>
  <c r="Q50" i="26"/>
  <c r="P50" i="26"/>
  <c r="O50" i="26"/>
  <c r="N50" i="26"/>
  <c r="M50" i="26"/>
  <c r="L50" i="26"/>
  <c r="K50" i="26"/>
  <c r="Q49" i="26"/>
  <c r="P49" i="26"/>
  <c r="O49" i="26"/>
  <c r="N49" i="26"/>
  <c r="M49" i="26"/>
  <c r="L49" i="26"/>
  <c r="K49" i="26"/>
  <c r="Q48" i="26"/>
  <c r="P48" i="26"/>
  <c r="O48" i="26"/>
  <c r="N48" i="26"/>
  <c r="M48" i="26"/>
  <c r="L48" i="26"/>
  <c r="K48" i="26"/>
  <c r="Q47" i="26"/>
  <c r="P47" i="26"/>
  <c r="O47" i="26"/>
  <c r="N47" i="26"/>
  <c r="M47" i="26"/>
  <c r="L47" i="26"/>
  <c r="K47" i="26"/>
  <c r="Q46" i="26"/>
  <c r="P46" i="26"/>
  <c r="O46" i="26"/>
  <c r="N46" i="26"/>
  <c r="M46" i="26"/>
  <c r="L46" i="26"/>
  <c r="K46" i="26"/>
  <c r="Q45" i="26"/>
  <c r="P45" i="26"/>
  <c r="O45" i="26"/>
  <c r="N45" i="26"/>
  <c r="M45" i="26"/>
  <c r="L45" i="26"/>
  <c r="K45" i="26"/>
  <c r="Q44" i="26"/>
  <c r="P44" i="26"/>
  <c r="O44" i="26"/>
  <c r="N44" i="26"/>
  <c r="M44" i="26"/>
  <c r="L44" i="26"/>
  <c r="K44" i="26"/>
  <c r="Q43" i="26"/>
  <c r="P43" i="26"/>
  <c r="O43" i="26"/>
  <c r="N43" i="26"/>
  <c r="M43" i="26"/>
  <c r="L43" i="26"/>
  <c r="K43" i="26"/>
  <c r="Q42" i="26"/>
  <c r="P42" i="26"/>
  <c r="O42" i="26"/>
  <c r="N42" i="26"/>
  <c r="M42" i="26"/>
  <c r="L42" i="26"/>
  <c r="K42" i="26"/>
  <c r="Q41" i="26"/>
  <c r="P41" i="26"/>
  <c r="O41" i="26"/>
  <c r="N41" i="26"/>
  <c r="M41" i="26"/>
  <c r="L41" i="26"/>
  <c r="K41" i="26"/>
  <c r="Q40" i="26"/>
  <c r="P40" i="26"/>
  <c r="O40" i="26"/>
  <c r="N40" i="26"/>
  <c r="M40" i="26"/>
  <c r="L40" i="26"/>
  <c r="K40" i="26"/>
  <c r="Q39" i="26"/>
  <c r="P39" i="26"/>
  <c r="O39" i="26"/>
  <c r="N39" i="26"/>
  <c r="M39" i="26"/>
  <c r="L39" i="26"/>
  <c r="K39" i="26"/>
  <c r="Q38" i="26"/>
  <c r="P38" i="26"/>
  <c r="O38" i="26"/>
  <c r="N38" i="26"/>
  <c r="M38" i="26"/>
  <c r="L38" i="26"/>
  <c r="K38" i="26"/>
  <c r="Q37" i="26"/>
  <c r="P37" i="26"/>
  <c r="O37" i="26"/>
  <c r="N37" i="26"/>
  <c r="M37" i="26"/>
  <c r="L37" i="26"/>
  <c r="K37" i="26"/>
  <c r="Q36" i="26"/>
  <c r="P36" i="26"/>
  <c r="O36" i="26"/>
  <c r="N36" i="26"/>
  <c r="M36" i="26"/>
  <c r="L36" i="26"/>
  <c r="K36" i="26"/>
  <c r="Q35" i="26"/>
  <c r="P35" i="26"/>
  <c r="O35" i="26"/>
  <c r="N35" i="26"/>
  <c r="M35" i="26"/>
  <c r="L35" i="26"/>
  <c r="K35" i="26"/>
  <c r="Q34" i="26"/>
  <c r="P34" i="26"/>
  <c r="O34" i="26"/>
  <c r="N34" i="26"/>
  <c r="M34" i="26"/>
  <c r="L34" i="26"/>
  <c r="K34" i="26"/>
  <c r="Q33" i="26"/>
  <c r="P33" i="26"/>
  <c r="O33" i="26"/>
  <c r="N33" i="26"/>
  <c r="M33" i="26"/>
  <c r="L33" i="26"/>
  <c r="K33" i="26"/>
  <c r="Q32" i="26"/>
  <c r="P32" i="26"/>
  <c r="O32" i="26"/>
  <c r="N32" i="26"/>
  <c r="M32" i="26"/>
  <c r="L32" i="26"/>
  <c r="K32" i="26"/>
  <c r="Q31" i="26"/>
  <c r="P31" i="26"/>
  <c r="O31" i="26"/>
  <c r="N31" i="26"/>
  <c r="M31" i="26"/>
  <c r="L31" i="26"/>
  <c r="K31" i="26"/>
  <c r="Q30" i="26"/>
  <c r="P30" i="26"/>
  <c r="O30" i="26"/>
  <c r="N30" i="26"/>
  <c r="M30" i="26"/>
  <c r="L30" i="26"/>
  <c r="K30" i="26"/>
  <c r="Q29" i="26"/>
  <c r="P29" i="26"/>
  <c r="O29" i="26"/>
  <c r="N29" i="26"/>
  <c r="M29" i="26"/>
  <c r="L29" i="26"/>
  <c r="K29" i="26"/>
  <c r="Q28" i="26"/>
  <c r="P28" i="26"/>
  <c r="O28" i="26"/>
  <c r="N28" i="26"/>
  <c r="M28" i="26"/>
  <c r="L28" i="26"/>
  <c r="K28" i="26"/>
  <c r="Q27" i="26"/>
  <c r="P27" i="26"/>
  <c r="O27" i="26"/>
  <c r="N27" i="26"/>
  <c r="M27" i="26"/>
  <c r="L27" i="26"/>
  <c r="K27" i="26"/>
  <c r="Q26" i="26"/>
  <c r="P26" i="26"/>
  <c r="O26" i="26"/>
  <c r="N26" i="26"/>
  <c r="M26" i="26"/>
  <c r="L26" i="26"/>
  <c r="K26" i="26"/>
  <c r="Q25" i="26"/>
  <c r="P25" i="26"/>
  <c r="O25" i="26"/>
  <c r="N25" i="26"/>
  <c r="M25" i="26"/>
  <c r="L25" i="26"/>
  <c r="K25" i="26"/>
  <c r="Q24" i="26"/>
  <c r="P24" i="26"/>
  <c r="O24" i="26"/>
  <c r="N24" i="26"/>
  <c r="M24" i="26"/>
  <c r="L24" i="26"/>
  <c r="K24" i="26"/>
  <c r="Q23" i="26"/>
  <c r="P23" i="26"/>
  <c r="O23" i="26"/>
  <c r="N23" i="26"/>
  <c r="M23" i="26"/>
  <c r="L23" i="26"/>
  <c r="K23" i="26"/>
  <c r="Q22" i="26"/>
  <c r="P22" i="26"/>
  <c r="O22" i="26"/>
  <c r="N22" i="26"/>
  <c r="M22" i="26"/>
  <c r="L22" i="26"/>
  <c r="K22" i="26"/>
  <c r="Q21" i="26"/>
  <c r="P21" i="26"/>
  <c r="O21" i="26"/>
  <c r="N21" i="26"/>
  <c r="M21" i="26"/>
  <c r="L21" i="26"/>
  <c r="K21" i="26"/>
  <c r="Q20" i="26"/>
  <c r="P20" i="26"/>
  <c r="O20" i="26"/>
  <c r="N20" i="26"/>
  <c r="M20" i="26"/>
  <c r="L20" i="26"/>
  <c r="K20" i="26"/>
  <c r="Q19" i="26"/>
  <c r="P19" i="26"/>
  <c r="O19" i="26"/>
  <c r="N19" i="26"/>
  <c r="M19" i="26"/>
  <c r="L19" i="26"/>
  <c r="K19" i="26"/>
  <c r="Q18" i="26"/>
  <c r="P18" i="26"/>
  <c r="O18" i="26"/>
  <c r="N18" i="26"/>
  <c r="M18" i="26"/>
  <c r="L18" i="26"/>
  <c r="K18" i="26"/>
  <c r="Q17" i="26"/>
  <c r="P17" i="26"/>
  <c r="O17" i="26"/>
  <c r="N17" i="26"/>
  <c r="M17" i="26"/>
  <c r="L17" i="26"/>
  <c r="K17" i="26"/>
  <c r="Q16" i="26"/>
  <c r="P16" i="26"/>
  <c r="O16" i="26"/>
  <c r="N16" i="26"/>
  <c r="M16" i="26"/>
  <c r="L16" i="26"/>
  <c r="K16" i="26"/>
  <c r="Q15" i="26"/>
  <c r="P15" i="26"/>
  <c r="O15" i="26"/>
  <c r="N15" i="26"/>
  <c r="M15" i="26"/>
  <c r="L15" i="26"/>
  <c r="K15" i="26"/>
  <c r="Q14" i="26"/>
  <c r="P14" i="26"/>
  <c r="O14" i="26"/>
  <c r="N14" i="26"/>
  <c r="M14" i="26"/>
  <c r="L14" i="26"/>
  <c r="K14" i="26"/>
  <c r="Q13" i="26"/>
  <c r="P13" i="26"/>
  <c r="O13" i="26"/>
  <c r="N13" i="26"/>
  <c r="M13" i="26"/>
  <c r="L13" i="26"/>
  <c r="K13" i="26"/>
  <c r="Q12" i="26"/>
  <c r="P12" i="26"/>
  <c r="O12" i="26"/>
  <c r="N12" i="26"/>
  <c r="M12" i="26"/>
  <c r="L12" i="26"/>
  <c r="K12" i="26"/>
  <c r="Q11" i="26"/>
  <c r="P11" i="26"/>
  <c r="O11" i="26"/>
  <c r="N11" i="26"/>
  <c r="M11" i="26"/>
  <c r="L11" i="26"/>
  <c r="K11" i="26"/>
  <c r="Q10" i="26"/>
  <c r="P10" i="26"/>
  <c r="O10" i="26"/>
  <c r="N10" i="26"/>
  <c r="M10" i="26"/>
  <c r="L10" i="26"/>
  <c r="K10" i="26"/>
  <c r="B10" i="26"/>
  <c r="S7" i="26"/>
  <c r="B7" i="26"/>
  <c r="F6" i="26"/>
  <c r="M3" i="26"/>
  <c r="M4" i="26" s="1"/>
  <c r="M1" i="26"/>
  <c r="M2" i="26" s="1"/>
  <c r="AN23" i="14" l="1"/>
  <c r="AK8" i="14"/>
  <c r="AM8" i="14"/>
  <c r="AM23" i="14"/>
  <c r="AO23" i="14"/>
  <c r="AQ23" i="14"/>
  <c r="AK23" i="14"/>
  <c r="AL23" i="14"/>
  <c r="AP23" i="14"/>
  <c r="AJ8" i="14"/>
  <c r="AO8" i="14"/>
  <c r="AN8" i="14"/>
  <c r="AL8" i="14"/>
  <c r="AH106" i="3"/>
  <c r="AF106" i="3"/>
  <c r="AD106" i="3"/>
  <c r="AC106" i="3"/>
  <c r="AJ23" i="14"/>
  <c r="AP8" i="14"/>
  <c r="AJ106" i="3"/>
  <c r="AQ8" i="14"/>
  <c r="AI106" i="3"/>
  <c r="AE106" i="3"/>
  <c r="AG106" i="3"/>
  <c r="AC23" i="14"/>
  <c r="AC8" i="14"/>
  <c r="AB23" i="14"/>
  <c r="AB8" i="14"/>
  <c r="AI23" i="14"/>
  <c r="AI8" i="14"/>
  <c r="AH23" i="14"/>
  <c r="AH8" i="14"/>
  <c r="AG8" i="14"/>
  <c r="AG23" i="14"/>
  <c r="AD23" i="14"/>
  <c r="AD8" i="14"/>
  <c r="AF23" i="14"/>
  <c r="AF8" i="14"/>
  <c r="AE23" i="14"/>
  <c r="AE8" i="14"/>
  <c r="F14" i="33"/>
  <c r="B15" i="33"/>
  <c r="E14" i="33"/>
  <c r="G14" i="33"/>
  <c r="J14" i="33"/>
  <c r="I14" i="33"/>
  <c r="H14" i="33"/>
  <c r="D14" i="33"/>
  <c r="C14" i="33"/>
  <c r="T14" i="33"/>
  <c r="U14" i="33" s="1"/>
  <c r="D11" i="26"/>
  <c r="E11" i="26"/>
  <c r="D10" i="26"/>
  <c r="D6" i="26" s="1"/>
  <c r="G10" i="26"/>
  <c r="G6" i="26" s="1"/>
  <c r="H10" i="26"/>
  <c r="H6" i="26" s="1"/>
  <c r="I10" i="26"/>
  <c r="I6" i="26" s="1"/>
  <c r="C10" i="26"/>
  <c r="C6" i="26" s="1"/>
  <c r="E10" i="26"/>
  <c r="E6" i="26" s="1"/>
  <c r="F10" i="26"/>
  <c r="T10" i="26"/>
  <c r="F11" i="26"/>
  <c r="B11" i="26"/>
  <c r="G11" i="26"/>
  <c r="C15" i="33" l="1"/>
  <c r="J15" i="33"/>
  <c r="F15" i="33"/>
  <c r="I15" i="33"/>
  <c r="H15" i="33"/>
  <c r="G15" i="33"/>
  <c r="B16" i="33"/>
  <c r="E15" i="33"/>
  <c r="D15" i="33"/>
  <c r="T15" i="33"/>
  <c r="U15" i="33" s="1"/>
  <c r="U10" i="26"/>
  <c r="R10" i="26" s="1"/>
  <c r="J10" i="26" s="1"/>
  <c r="J6" i="26" s="1"/>
  <c r="W10" i="26"/>
  <c r="F3" i="26"/>
  <c r="H11" i="26"/>
  <c r="T11" i="26"/>
  <c r="C11" i="26"/>
  <c r="I11" i="26"/>
  <c r="B12" i="26"/>
  <c r="AO15" i="33" l="1"/>
  <c r="AP15" i="33"/>
  <c r="AM15" i="33"/>
  <c r="AK15" i="33"/>
  <c r="AJ15" i="33"/>
  <c r="AL15" i="33"/>
  <c r="I16" i="33"/>
  <c r="AP16" i="33" s="1"/>
  <c r="AP17" i="33" s="1"/>
  <c r="H16" i="33"/>
  <c r="AO16" i="33" s="1"/>
  <c r="E16" i="33"/>
  <c r="AL16" i="33" s="1"/>
  <c r="AL17" i="33" s="1"/>
  <c r="B17" i="33"/>
  <c r="J16" i="33"/>
  <c r="G16" i="33"/>
  <c r="AN16" i="33" s="1"/>
  <c r="T16" i="33"/>
  <c r="U16" i="33" s="1"/>
  <c r="F16" i="33"/>
  <c r="AM16" i="33" s="1"/>
  <c r="C16" i="33"/>
  <c r="AJ16" i="33" s="1"/>
  <c r="D16" i="33"/>
  <c r="AK16" i="33" s="1"/>
  <c r="AN15" i="33"/>
  <c r="U11" i="26"/>
  <c r="R11" i="26" s="1"/>
  <c r="J11" i="26" s="1"/>
  <c r="W11" i="26"/>
  <c r="D12" i="26"/>
  <c r="G12" i="26"/>
  <c r="H12" i="26"/>
  <c r="B13" i="26"/>
  <c r="T12" i="26"/>
  <c r="I12" i="26"/>
  <c r="C12" i="26"/>
  <c r="F12" i="26"/>
  <c r="E12" i="26"/>
  <c r="G17" i="33" l="1"/>
  <c r="F17" i="33"/>
  <c r="I17" i="33"/>
  <c r="J17" i="33"/>
  <c r="H17" i="33"/>
  <c r="E17" i="33"/>
  <c r="D17" i="33"/>
  <c r="C17" i="33"/>
  <c r="B18" i="33"/>
  <c r="T17" i="33"/>
  <c r="U17" i="33" s="1"/>
  <c r="AM17" i="33"/>
  <c r="U12" i="26"/>
  <c r="R12" i="26" s="1"/>
  <c r="J12" i="26" s="1"/>
  <c r="W12" i="26"/>
  <c r="H13" i="26"/>
  <c r="T13" i="26"/>
  <c r="C13" i="26"/>
  <c r="B14" i="26"/>
  <c r="G13" i="26"/>
  <c r="I13" i="26"/>
  <c r="D13" i="26"/>
  <c r="F13" i="26"/>
  <c r="E13" i="26"/>
  <c r="I18" i="33" l="1"/>
  <c r="H18" i="33"/>
  <c r="E18" i="33"/>
  <c r="J18" i="33"/>
  <c r="G18" i="33"/>
  <c r="B19" i="33"/>
  <c r="D18" i="33"/>
  <c r="T18" i="33"/>
  <c r="U18" i="33" s="1"/>
  <c r="F18" i="33"/>
  <c r="C18" i="33"/>
  <c r="D14" i="26"/>
  <c r="G14" i="26"/>
  <c r="B15" i="26"/>
  <c r="F14" i="26"/>
  <c r="T14" i="26"/>
  <c r="H14" i="26"/>
  <c r="I14" i="26"/>
  <c r="E14" i="26"/>
  <c r="C14" i="26"/>
  <c r="W13" i="26"/>
  <c r="U13" i="26"/>
  <c r="R13" i="26" s="1"/>
  <c r="J13" i="26" s="1"/>
  <c r="F19" i="33" l="1"/>
  <c r="AM19" i="33" s="1"/>
  <c r="E19" i="33"/>
  <c r="AL19" i="33" s="1"/>
  <c r="D19" i="33"/>
  <c r="AK19" i="33" s="1"/>
  <c r="I19" i="33"/>
  <c r="AP19" i="33" s="1"/>
  <c r="H19" i="33"/>
  <c r="AO19" i="33" s="1"/>
  <c r="B20" i="33"/>
  <c r="T19" i="33"/>
  <c r="U19" i="33" s="1"/>
  <c r="J19" i="33"/>
  <c r="G19" i="33"/>
  <c r="AN19" i="33" s="1"/>
  <c r="C19" i="33"/>
  <c r="AJ19" i="33" s="1"/>
  <c r="U14" i="26"/>
  <c r="R14" i="26" s="1"/>
  <c r="J14" i="26" s="1"/>
  <c r="W14" i="26"/>
  <c r="H15" i="26"/>
  <c r="AC15" i="26" s="1"/>
  <c r="T15" i="26"/>
  <c r="C15" i="26"/>
  <c r="X15" i="26" s="1"/>
  <c r="B16" i="26"/>
  <c r="I15" i="26"/>
  <c r="AD15" i="26" s="1"/>
  <c r="E15" i="26"/>
  <c r="Z15" i="26" s="1"/>
  <c r="D15" i="26"/>
  <c r="Y15" i="26" s="1"/>
  <c r="G15" i="26"/>
  <c r="AB15" i="26" s="1"/>
  <c r="F15" i="26"/>
  <c r="AA15" i="26" s="1"/>
  <c r="D20" i="33" l="1"/>
  <c r="C20" i="33"/>
  <c r="H20" i="33"/>
  <c r="B21" i="33"/>
  <c r="J20" i="33"/>
  <c r="I20" i="33"/>
  <c r="G20" i="33"/>
  <c r="F20" i="33"/>
  <c r="E20" i="33"/>
  <c r="T20" i="33"/>
  <c r="U20" i="33" s="1"/>
  <c r="D16" i="26"/>
  <c r="Y16" i="26" s="1"/>
  <c r="G16" i="26"/>
  <c r="AB16" i="26" s="1"/>
  <c r="B17" i="26"/>
  <c r="T16" i="26"/>
  <c r="I16" i="26"/>
  <c r="AD16" i="26" s="1"/>
  <c r="H16" i="26"/>
  <c r="AC16" i="26" s="1"/>
  <c r="F16" i="26"/>
  <c r="AA16" i="26" s="1"/>
  <c r="E16" i="26"/>
  <c r="Z16" i="26" s="1"/>
  <c r="C16" i="26"/>
  <c r="X16" i="26" s="1"/>
  <c r="W15" i="26"/>
  <c r="U15" i="26"/>
  <c r="R15" i="26" s="1"/>
  <c r="J15" i="26" s="1"/>
  <c r="AE15" i="26" s="1"/>
  <c r="I21" i="33" l="1"/>
  <c r="AP21" i="33" s="1"/>
  <c r="H21" i="33"/>
  <c r="AO21" i="33" s="1"/>
  <c r="G21" i="33"/>
  <c r="AN21" i="33" s="1"/>
  <c r="F21" i="33"/>
  <c r="AM21" i="33" s="1"/>
  <c r="E21" i="33"/>
  <c r="AL21" i="33" s="1"/>
  <c r="B22" i="33"/>
  <c r="D21" i="33"/>
  <c r="AK21" i="33" s="1"/>
  <c r="C21" i="33"/>
  <c r="AJ21" i="33" s="1"/>
  <c r="J21" i="33"/>
  <c r="T21" i="33"/>
  <c r="U21" i="33" s="1"/>
  <c r="U16" i="26"/>
  <c r="R16" i="26" s="1"/>
  <c r="J16" i="26" s="1"/>
  <c r="AE16" i="26" s="1"/>
  <c r="W16" i="26"/>
  <c r="H17" i="26"/>
  <c r="T17" i="26"/>
  <c r="C17" i="26"/>
  <c r="B18" i="26"/>
  <c r="I17" i="26"/>
  <c r="G17" i="26"/>
  <c r="F17" i="26"/>
  <c r="E17" i="26"/>
  <c r="D17" i="26"/>
  <c r="G22" i="33" l="1"/>
  <c r="AN22" i="33" s="1"/>
  <c r="F22" i="33"/>
  <c r="AM22" i="33" s="1"/>
  <c r="D22" i="33"/>
  <c r="AK22" i="33" s="1"/>
  <c r="C22" i="33"/>
  <c r="AJ22" i="33" s="1"/>
  <c r="H22" i="33"/>
  <c r="AO22" i="33" s="1"/>
  <c r="B23" i="33"/>
  <c r="E22" i="33"/>
  <c r="AL22" i="33" s="1"/>
  <c r="J22" i="33"/>
  <c r="I22" i="33"/>
  <c r="AP22" i="33" s="1"/>
  <c r="T22" i="33"/>
  <c r="U22" i="33" s="1"/>
  <c r="D18" i="26"/>
  <c r="G18" i="26"/>
  <c r="B19" i="26"/>
  <c r="T18" i="26"/>
  <c r="H18" i="26"/>
  <c r="F18" i="26"/>
  <c r="E18" i="26"/>
  <c r="C18" i="26"/>
  <c r="I18" i="26"/>
  <c r="W17" i="26"/>
  <c r="U17" i="26"/>
  <c r="R17" i="26" s="1"/>
  <c r="J17" i="26" s="1"/>
  <c r="B24" i="33" l="1"/>
  <c r="E23" i="33"/>
  <c r="D23" i="33"/>
  <c r="C23" i="33"/>
  <c r="H23" i="33"/>
  <c r="G23" i="33"/>
  <c r="F23" i="33"/>
  <c r="J23" i="33"/>
  <c r="I23" i="33"/>
  <c r="T23" i="33"/>
  <c r="U23" i="33" s="1"/>
  <c r="U18" i="26"/>
  <c r="R18" i="26" s="1"/>
  <c r="J18" i="26" s="1"/>
  <c r="W18" i="26"/>
  <c r="H19" i="26"/>
  <c r="AC19" i="26" s="1"/>
  <c r="T19" i="26"/>
  <c r="C19" i="26"/>
  <c r="X19" i="26" s="1"/>
  <c r="B20" i="26"/>
  <c r="E19" i="26"/>
  <c r="Z19" i="26" s="1"/>
  <c r="D19" i="26"/>
  <c r="Y19" i="26" s="1"/>
  <c r="F19" i="26"/>
  <c r="AA19" i="26" s="1"/>
  <c r="I19" i="26"/>
  <c r="AD19" i="26" s="1"/>
  <c r="G19" i="26"/>
  <c r="AB19" i="26" s="1"/>
  <c r="J24" i="33" l="1"/>
  <c r="I24" i="33"/>
  <c r="D24" i="33"/>
  <c r="G24" i="33"/>
  <c r="F24" i="33"/>
  <c r="T24" i="33"/>
  <c r="U24" i="33" s="1"/>
  <c r="H24" i="33"/>
  <c r="C24" i="33"/>
  <c r="E24" i="33"/>
  <c r="B25" i="33"/>
  <c r="D20" i="26"/>
  <c r="G20" i="26"/>
  <c r="B21" i="26"/>
  <c r="T20" i="26"/>
  <c r="I20" i="26"/>
  <c r="H20" i="26"/>
  <c r="F20" i="26"/>
  <c r="C20" i="26"/>
  <c r="E20" i="26"/>
  <c r="W19" i="26"/>
  <c r="U19" i="26"/>
  <c r="R19" i="26" s="1"/>
  <c r="J19" i="26" s="1"/>
  <c r="AE19" i="26" s="1"/>
  <c r="G25" i="33" l="1"/>
  <c r="AN25" i="33" s="1"/>
  <c r="F25" i="33"/>
  <c r="AM25" i="33" s="1"/>
  <c r="C25" i="33"/>
  <c r="AJ25" i="33" s="1"/>
  <c r="H25" i="33"/>
  <c r="AO25" i="33" s="1"/>
  <c r="E25" i="33"/>
  <c r="AL25" i="33" s="1"/>
  <c r="J25" i="33"/>
  <c r="T25" i="33"/>
  <c r="U25" i="33" s="1"/>
  <c r="I25" i="33"/>
  <c r="AP25" i="33" s="1"/>
  <c r="D25" i="33"/>
  <c r="AK25" i="33" s="1"/>
  <c r="B26" i="33"/>
  <c r="U20" i="26"/>
  <c r="R20" i="26" s="1"/>
  <c r="J20" i="26" s="1"/>
  <c r="W20" i="26"/>
  <c r="H21" i="26"/>
  <c r="T21" i="26"/>
  <c r="C21" i="26"/>
  <c r="B22" i="26"/>
  <c r="E21" i="26"/>
  <c r="G21" i="26"/>
  <c r="F21" i="26"/>
  <c r="D21" i="26"/>
  <c r="I21" i="26"/>
  <c r="B27" i="33" l="1"/>
  <c r="E26" i="33"/>
  <c r="D26" i="33"/>
  <c r="G26" i="33"/>
  <c r="J26" i="33"/>
  <c r="I26" i="33"/>
  <c r="T26" i="33"/>
  <c r="U26" i="33" s="1"/>
  <c r="H26" i="33"/>
  <c r="F26" i="33"/>
  <c r="C26" i="33"/>
  <c r="W21" i="26"/>
  <c r="U21" i="26"/>
  <c r="R21" i="26" s="1"/>
  <c r="J21" i="26" s="1"/>
  <c r="D22" i="26"/>
  <c r="Y22" i="26" s="1"/>
  <c r="G22" i="26"/>
  <c r="AB22" i="26" s="1"/>
  <c r="B23" i="26"/>
  <c r="T22" i="26"/>
  <c r="C22" i="26"/>
  <c r="X22" i="26" s="1"/>
  <c r="H22" i="26"/>
  <c r="AC22" i="26" s="1"/>
  <c r="F22" i="26"/>
  <c r="AA22" i="26" s="1"/>
  <c r="I22" i="26"/>
  <c r="AD22" i="26" s="1"/>
  <c r="E22" i="26"/>
  <c r="Z22" i="26" s="1"/>
  <c r="J27" i="33" l="1"/>
  <c r="I27" i="33"/>
  <c r="F27" i="33"/>
  <c r="H27" i="33"/>
  <c r="E27" i="33"/>
  <c r="D27" i="33"/>
  <c r="C27" i="33"/>
  <c r="B28" i="33"/>
  <c r="G27" i="33"/>
  <c r="T27" i="33"/>
  <c r="U27" i="33" s="1"/>
  <c r="U22" i="26"/>
  <c r="R22" i="26" s="1"/>
  <c r="J22" i="26" s="1"/>
  <c r="AE22" i="26" s="1"/>
  <c r="W22" i="26"/>
  <c r="H23" i="26"/>
  <c r="T23" i="26"/>
  <c r="C23" i="26"/>
  <c r="B24" i="26"/>
  <c r="E23" i="26"/>
  <c r="I23" i="26"/>
  <c r="D23" i="26"/>
  <c r="G23" i="26"/>
  <c r="F23" i="26"/>
  <c r="G28" i="33" l="1"/>
  <c r="AN28" i="33" s="1"/>
  <c r="F28" i="33"/>
  <c r="AM28" i="33" s="1"/>
  <c r="E28" i="33"/>
  <c r="AL28" i="33" s="1"/>
  <c r="B29" i="33"/>
  <c r="J28" i="33"/>
  <c r="I28" i="33"/>
  <c r="AP28" i="33" s="1"/>
  <c r="T28" i="33"/>
  <c r="U28" i="33" s="1"/>
  <c r="H28" i="33"/>
  <c r="AO28" i="33" s="1"/>
  <c r="D28" i="33"/>
  <c r="AK28" i="33" s="1"/>
  <c r="C28" i="33"/>
  <c r="AJ28" i="33" s="1"/>
  <c r="W23" i="26"/>
  <c r="U23" i="26"/>
  <c r="R23" i="26" s="1"/>
  <c r="J23" i="26" s="1"/>
  <c r="D24" i="26"/>
  <c r="G24" i="26"/>
  <c r="T24" i="26"/>
  <c r="B25" i="26"/>
  <c r="C24" i="26"/>
  <c r="E24" i="26"/>
  <c r="I24" i="26"/>
  <c r="H24" i="26"/>
  <c r="F24" i="26"/>
  <c r="B30" i="33" l="1"/>
  <c r="E29" i="33"/>
  <c r="D29" i="33"/>
  <c r="I29" i="33"/>
  <c r="J29" i="33"/>
  <c r="H29" i="33"/>
  <c r="G29" i="33"/>
  <c r="F29" i="33"/>
  <c r="C29" i="33"/>
  <c r="T29" i="33"/>
  <c r="U29" i="33" s="1"/>
  <c r="H25" i="26"/>
  <c r="AC25" i="26" s="1"/>
  <c r="T25" i="26"/>
  <c r="C25" i="26"/>
  <c r="X25" i="26" s="1"/>
  <c r="B26" i="26"/>
  <c r="I25" i="26"/>
  <c r="AD25" i="26" s="1"/>
  <c r="D25" i="26"/>
  <c r="Y25" i="26" s="1"/>
  <c r="E25" i="26"/>
  <c r="Z25" i="26" s="1"/>
  <c r="F25" i="26"/>
  <c r="AA25" i="26" s="1"/>
  <c r="G25" i="26"/>
  <c r="AB25" i="26" s="1"/>
  <c r="U24" i="26"/>
  <c r="R24" i="26" s="1"/>
  <c r="J24" i="26" s="1"/>
  <c r="W24" i="26"/>
  <c r="J30" i="33" l="1"/>
  <c r="I30" i="33"/>
  <c r="H30" i="33"/>
  <c r="B31" i="33"/>
  <c r="C30" i="33"/>
  <c r="T30" i="33"/>
  <c r="U30" i="33" s="1"/>
  <c r="G30" i="33"/>
  <c r="F30" i="33"/>
  <c r="E30" i="33"/>
  <c r="D30" i="33"/>
  <c r="D26" i="26"/>
  <c r="G26" i="26"/>
  <c r="T26" i="26"/>
  <c r="F26" i="26"/>
  <c r="B27" i="26"/>
  <c r="H26" i="26"/>
  <c r="C26" i="26"/>
  <c r="E26" i="26"/>
  <c r="I26" i="26"/>
  <c r="U25" i="26"/>
  <c r="R25" i="26" s="1"/>
  <c r="J25" i="26" s="1"/>
  <c r="AE25" i="26" s="1"/>
  <c r="W25" i="26"/>
  <c r="G31" i="33" l="1"/>
  <c r="B32" i="33"/>
  <c r="F31" i="33"/>
  <c r="I31" i="33"/>
  <c r="E31" i="33"/>
  <c r="D31" i="33"/>
  <c r="C31" i="33"/>
  <c r="J31" i="33"/>
  <c r="H31" i="33"/>
  <c r="T31" i="33"/>
  <c r="H27" i="26"/>
  <c r="T27" i="26"/>
  <c r="C27" i="26"/>
  <c r="I27" i="26"/>
  <c r="D27" i="26"/>
  <c r="B28" i="26"/>
  <c r="E27" i="26"/>
  <c r="G27" i="26"/>
  <c r="F27" i="26"/>
  <c r="U26" i="26"/>
  <c r="R26" i="26" s="1"/>
  <c r="J26" i="26" s="1"/>
  <c r="W26" i="26"/>
  <c r="U31" i="33" l="1"/>
  <c r="V31" i="33"/>
  <c r="C32" i="33"/>
  <c r="J32" i="33"/>
  <c r="G32" i="33"/>
  <c r="I32" i="33"/>
  <c r="B33" i="33"/>
  <c r="H32" i="33"/>
  <c r="F32" i="33"/>
  <c r="E32" i="33"/>
  <c r="D32" i="33"/>
  <c r="T32" i="33"/>
  <c r="U32" i="33" s="1"/>
  <c r="D28" i="26"/>
  <c r="G28" i="26"/>
  <c r="I28" i="26"/>
  <c r="B29" i="26"/>
  <c r="T28" i="26"/>
  <c r="C28" i="26"/>
  <c r="H28" i="26"/>
  <c r="F28" i="26"/>
  <c r="E28" i="26"/>
  <c r="U27" i="26"/>
  <c r="R27" i="26" s="1"/>
  <c r="J27" i="26" s="1"/>
  <c r="W27" i="26"/>
  <c r="H33" i="33" l="1"/>
  <c r="AO33" i="33" s="1"/>
  <c r="G33" i="33"/>
  <c r="AN33" i="33" s="1"/>
  <c r="F33" i="33"/>
  <c r="AM33" i="33" s="1"/>
  <c r="B34" i="33"/>
  <c r="J33" i="33"/>
  <c r="I33" i="33"/>
  <c r="AP33" i="33" s="1"/>
  <c r="E33" i="33"/>
  <c r="AL33" i="33" s="1"/>
  <c r="D33" i="33"/>
  <c r="AK33" i="33" s="1"/>
  <c r="C33" i="33"/>
  <c r="AJ33" i="33" s="1"/>
  <c r="T33" i="33"/>
  <c r="U33" i="33" s="1"/>
  <c r="U28" i="26"/>
  <c r="R28" i="26" s="1"/>
  <c r="J28" i="26" s="1"/>
  <c r="W28" i="26"/>
  <c r="H29" i="26"/>
  <c r="T29" i="26"/>
  <c r="C29" i="26"/>
  <c r="I29" i="26"/>
  <c r="D29" i="26"/>
  <c r="B30" i="26"/>
  <c r="G29" i="26"/>
  <c r="F29" i="26"/>
  <c r="E29" i="26"/>
  <c r="F34" i="33" l="1"/>
  <c r="B35" i="33"/>
  <c r="E34" i="33"/>
  <c r="J34" i="33"/>
  <c r="C34" i="33"/>
  <c r="T34" i="33"/>
  <c r="U34" i="33" s="1"/>
  <c r="I34" i="33"/>
  <c r="H34" i="33"/>
  <c r="G34" i="33"/>
  <c r="D34" i="33"/>
  <c r="W29" i="26"/>
  <c r="U29" i="26"/>
  <c r="R29" i="26" s="1"/>
  <c r="J29" i="26" s="1"/>
  <c r="D30" i="26"/>
  <c r="G30" i="26"/>
  <c r="H30" i="26"/>
  <c r="B31" i="26"/>
  <c r="T30" i="26"/>
  <c r="I30" i="26"/>
  <c r="C30" i="26"/>
  <c r="E30" i="26"/>
  <c r="F30" i="26"/>
  <c r="C35" i="33" l="1"/>
  <c r="J35" i="33"/>
  <c r="I35" i="33"/>
  <c r="D35" i="33"/>
  <c r="B36" i="33"/>
  <c r="F35" i="33"/>
  <c r="E35" i="33"/>
  <c r="H35" i="33"/>
  <c r="G35" i="33"/>
  <c r="T35" i="33"/>
  <c r="U35" i="33" s="1"/>
  <c r="U30" i="26"/>
  <c r="R30" i="26" s="1"/>
  <c r="J30" i="26" s="1"/>
  <c r="W30" i="26"/>
  <c r="H31" i="26"/>
  <c r="T31" i="26"/>
  <c r="C31" i="26"/>
  <c r="B32" i="26"/>
  <c r="I31" i="26"/>
  <c r="G31" i="26"/>
  <c r="E31" i="26"/>
  <c r="D31" i="26"/>
  <c r="F31" i="26"/>
  <c r="H36" i="33" l="1"/>
  <c r="G36" i="33"/>
  <c r="J36" i="33"/>
  <c r="B37" i="33"/>
  <c r="C36" i="33"/>
  <c r="I36" i="33"/>
  <c r="F36" i="33"/>
  <c r="E36" i="33"/>
  <c r="D36" i="33"/>
  <c r="T36" i="33"/>
  <c r="U36" i="33" s="1"/>
  <c r="D32" i="26"/>
  <c r="G32" i="26"/>
  <c r="B33" i="26"/>
  <c r="T32" i="26"/>
  <c r="I32" i="26"/>
  <c r="F32" i="26"/>
  <c r="H32" i="26"/>
  <c r="E32" i="26"/>
  <c r="C32" i="26"/>
  <c r="W31" i="26"/>
  <c r="U31" i="26"/>
  <c r="R31" i="26" s="1"/>
  <c r="J31" i="26" s="1"/>
  <c r="B38" i="33" l="1"/>
  <c r="E37" i="33"/>
  <c r="D37" i="33"/>
  <c r="I37" i="33"/>
  <c r="J37" i="33"/>
  <c r="H37" i="33"/>
  <c r="G37" i="33"/>
  <c r="F37" i="33"/>
  <c r="C37" i="33"/>
  <c r="T37" i="33"/>
  <c r="U37" i="33" s="1"/>
  <c r="U32" i="26"/>
  <c r="R32" i="26" s="1"/>
  <c r="J32" i="26" s="1"/>
  <c r="W32" i="26"/>
  <c r="H33" i="26"/>
  <c r="T33" i="26"/>
  <c r="C33" i="26"/>
  <c r="B34" i="26"/>
  <c r="E33" i="26"/>
  <c r="F33" i="26"/>
  <c r="I33" i="26"/>
  <c r="G33" i="26"/>
  <c r="D33" i="26"/>
  <c r="J38" i="33" l="1"/>
  <c r="I38" i="33"/>
  <c r="H38" i="33"/>
  <c r="B39" i="33"/>
  <c r="C38" i="33"/>
  <c r="F38" i="33"/>
  <c r="E38" i="33"/>
  <c r="D38" i="33"/>
  <c r="G38" i="33"/>
  <c r="T38" i="33"/>
  <c r="U38" i="33" s="1"/>
  <c r="D34" i="26"/>
  <c r="I34" i="26"/>
  <c r="G34" i="26"/>
  <c r="B35" i="26"/>
  <c r="T34" i="26"/>
  <c r="H34" i="26"/>
  <c r="E34" i="26"/>
  <c r="C34" i="26"/>
  <c r="F34" i="26"/>
  <c r="W33" i="26"/>
  <c r="U33" i="26"/>
  <c r="R33" i="26" s="1"/>
  <c r="J33" i="26" s="1"/>
  <c r="G39" i="33" l="1"/>
  <c r="F39" i="33"/>
  <c r="I39" i="33"/>
  <c r="B40" i="33"/>
  <c r="J39" i="33"/>
  <c r="H39" i="33"/>
  <c r="E39" i="33"/>
  <c r="D39" i="33"/>
  <c r="C39" i="33"/>
  <c r="T39" i="33"/>
  <c r="U39" i="33" s="1"/>
  <c r="U34" i="26"/>
  <c r="R34" i="26" s="1"/>
  <c r="J34" i="26" s="1"/>
  <c r="W34" i="26"/>
  <c r="H35" i="26"/>
  <c r="E35" i="26"/>
  <c r="T35" i="26"/>
  <c r="C35" i="26"/>
  <c r="B36" i="26"/>
  <c r="G35" i="26"/>
  <c r="I35" i="26"/>
  <c r="F35" i="26"/>
  <c r="D35" i="26"/>
  <c r="D40" i="33" l="1"/>
  <c r="C40" i="33"/>
  <c r="H40" i="33"/>
  <c r="B41" i="33"/>
  <c r="J40" i="33"/>
  <c r="I40" i="33"/>
  <c r="G40" i="33"/>
  <c r="F40" i="33"/>
  <c r="E40" i="33"/>
  <c r="T40" i="33"/>
  <c r="U40" i="33" s="1"/>
  <c r="D36" i="26"/>
  <c r="I36" i="26"/>
  <c r="G36" i="26"/>
  <c r="B37" i="26"/>
  <c r="F36" i="26"/>
  <c r="T36" i="26"/>
  <c r="H36" i="26"/>
  <c r="C36" i="26"/>
  <c r="E36" i="26"/>
  <c r="W35" i="26"/>
  <c r="U35" i="26"/>
  <c r="R35" i="26" s="1"/>
  <c r="J35" i="26" s="1"/>
  <c r="D41" i="33" l="1"/>
  <c r="I41" i="33"/>
  <c r="H41" i="33"/>
  <c r="J41" i="33"/>
  <c r="B42" i="33"/>
  <c r="G41" i="33"/>
  <c r="F41" i="33"/>
  <c r="E41" i="33"/>
  <c r="C41" i="33"/>
  <c r="T41" i="33"/>
  <c r="U41" i="33" s="1"/>
  <c r="U36" i="26"/>
  <c r="R36" i="26" s="1"/>
  <c r="J36" i="26" s="1"/>
  <c r="W36" i="26"/>
  <c r="H37" i="26"/>
  <c r="E37" i="26"/>
  <c r="D37" i="26"/>
  <c r="T37" i="26"/>
  <c r="C37" i="26"/>
  <c r="I37" i="26"/>
  <c r="F37" i="26"/>
  <c r="B38" i="26"/>
  <c r="G37" i="26"/>
  <c r="I42" i="33" l="1"/>
  <c r="F42" i="33"/>
  <c r="B43" i="33"/>
  <c r="E42" i="33"/>
  <c r="C42" i="33"/>
  <c r="H42" i="33"/>
  <c r="J42" i="33"/>
  <c r="G42" i="33"/>
  <c r="D42" i="33"/>
  <c r="T42" i="33"/>
  <c r="U42" i="33" s="1"/>
  <c r="W37" i="26"/>
  <c r="U37" i="26"/>
  <c r="R37" i="26" s="1"/>
  <c r="J37" i="26" s="1"/>
  <c r="D38" i="26"/>
  <c r="I38" i="26"/>
  <c r="H38" i="26"/>
  <c r="G38" i="26"/>
  <c r="B39" i="26"/>
  <c r="F38" i="26"/>
  <c r="C38" i="26"/>
  <c r="T38" i="26"/>
  <c r="E38" i="26"/>
  <c r="F43" i="33" l="1"/>
  <c r="C43" i="33"/>
  <c r="J43" i="33"/>
  <c r="B44" i="33"/>
  <c r="E43" i="33"/>
  <c r="D43" i="33"/>
  <c r="H43" i="33"/>
  <c r="G43" i="33"/>
  <c r="I43" i="33"/>
  <c r="T43" i="33"/>
  <c r="U43" i="33" s="1"/>
  <c r="H39" i="26"/>
  <c r="E39" i="26"/>
  <c r="D39" i="26"/>
  <c r="T39" i="26"/>
  <c r="C39" i="26"/>
  <c r="F39" i="26"/>
  <c r="B40" i="26"/>
  <c r="I39" i="26"/>
  <c r="G39" i="26"/>
  <c r="U38" i="26"/>
  <c r="R38" i="26" s="1"/>
  <c r="J38" i="26" s="1"/>
  <c r="W38" i="26"/>
  <c r="C44" i="33" l="1"/>
  <c r="H44" i="33"/>
  <c r="G44" i="33"/>
  <c r="F44" i="33"/>
  <c r="E44" i="33"/>
  <c r="I44" i="33"/>
  <c r="B45" i="33"/>
  <c r="J44" i="33"/>
  <c r="D44" i="33"/>
  <c r="T44" i="33"/>
  <c r="U44" i="33" s="1"/>
  <c r="W39" i="26"/>
  <c r="U39" i="26"/>
  <c r="R39" i="26" s="1"/>
  <c r="J39" i="26" s="1"/>
  <c r="D40" i="26"/>
  <c r="I40" i="26"/>
  <c r="H40" i="26"/>
  <c r="G40" i="26"/>
  <c r="B41" i="26"/>
  <c r="F40" i="26"/>
  <c r="C40" i="26"/>
  <c r="T40" i="26"/>
  <c r="E40" i="26"/>
  <c r="I45" i="33" l="1"/>
  <c r="H45" i="33"/>
  <c r="B46" i="33"/>
  <c r="E45" i="33"/>
  <c r="D45" i="33"/>
  <c r="F45" i="33"/>
  <c r="J45" i="33"/>
  <c r="G45" i="33"/>
  <c r="C45" i="33"/>
  <c r="T45" i="33"/>
  <c r="U45" i="33" s="1"/>
  <c r="H41" i="26"/>
  <c r="E41" i="26"/>
  <c r="D41" i="26"/>
  <c r="T41" i="26"/>
  <c r="C41" i="26"/>
  <c r="B42" i="26"/>
  <c r="F41" i="26"/>
  <c r="I41" i="26"/>
  <c r="G41" i="26"/>
  <c r="U40" i="26"/>
  <c r="R40" i="26" s="1"/>
  <c r="J40" i="26" s="1"/>
  <c r="W40" i="26"/>
  <c r="F46" i="33" l="1"/>
  <c r="B47" i="33"/>
  <c r="E46" i="33"/>
  <c r="J46" i="33"/>
  <c r="I46" i="33"/>
  <c r="H46" i="33"/>
  <c r="G46" i="33"/>
  <c r="D46" i="33"/>
  <c r="C46" i="33"/>
  <c r="T46" i="33"/>
  <c r="U46" i="33" s="1"/>
  <c r="D42" i="26"/>
  <c r="I42" i="26"/>
  <c r="H42" i="26"/>
  <c r="G42" i="26"/>
  <c r="B43" i="26"/>
  <c r="F42" i="26"/>
  <c r="T42" i="26"/>
  <c r="C42" i="26"/>
  <c r="E42" i="26"/>
  <c r="W41" i="26"/>
  <c r="U41" i="26"/>
  <c r="R41" i="26" s="1"/>
  <c r="J41" i="26" s="1"/>
  <c r="C47" i="33" l="1"/>
  <c r="J47" i="33"/>
  <c r="G47" i="33"/>
  <c r="F47" i="33"/>
  <c r="E47" i="33"/>
  <c r="D47" i="33"/>
  <c r="I47" i="33"/>
  <c r="H47" i="33"/>
  <c r="B48" i="33"/>
  <c r="T47" i="33"/>
  <c r="U47" i="33" s="1"/>
  <c r="U42" i="26"/>
  <c r="R42" i="26" s="1"/>
  <c r="J42" i="26" s="1"/>
  <c r="W42" i="26"/>
  <c r="H43" i="26"/>
  <c r="E43" i="26"/>
  <c r="D43" i="26"/>
  <c r="T43" i="26"/>
  <c r="C43" i="26"/>
  <c r="G43" i="26"/>
  <c r="B44" i="26"/>
  <c r="F43" i="26"/>
  <c r="I43" i="26"/>
  <c r="H48" i="33" l="1"/>
  <c r="G48" i="33"/>
  <c r="D48" i="33"/>
  <c r="C48" i="33"/>
  <c r="E48" i="33"/>
  <c r="J48" i="33"/>
  <c r="I48" i="33"/>
  <c r="B49" i="33"/>
  <c r="F48" i="33"/>
  <c r="T48" i="33"/>
  <c r="U48" i="33" s="1"/>
  <c r="W43" i="26"/>
  <c r="U43" i="26"/>
  <c r="R43" i="26" s="1"/>
  <c r="J43" i="26" s="1"/>
  <c r="D44" i="26"/>
  <c r="I44" i="26"/>
  <c r="H44" i="26"/>
  <c r="G44" i="26"/>
  <c r="B45" i="26"/>
  <c r="F44" i="26"/>
  <c r="C44" i="26"/>
  <c r="T44" i="26"/>
  <c r="E44" i="26"/>
  <c r="B50" i="33" l="1"/>
  <c r="E49" i="33"/>
  <c r="D49" i="33"/>
  <c r="I49" i="33"/>
  <c r="H49" i="33"/>
  <c r="J49" i="33"/>
  <c r="T49" i="33"/>
  <c r="U49" i="33" s="1"/>
  <c r="G49" i="33"/>
  <c r="F49" i="33"/>
  <c r="C49" i="33"/>
  <c r="H45" i="26"/>
  <c r="E45" i="26"/>
  <c r="D45" i="26"/>
  <c r="T45" i="26"/>
  <c r="C45" i="26"/>
  <c r="F45" i="26"/>
  <c r="B46" i="26"/>
  <c r="I45" i="26"/>
  <c r="G45" i="26"/>
  <c r="U44" i="26"/>
  <c r="R44" i="26" s="1"/>
  <c r="J44" i="26" s="1"/>
  <c r="W44" i="26"/>
  <c r="J50" i="33" l="1"/>
  <c r="I50" i="33"/>
  <c r="F50" i="33"/>
  <c r="B51" i="33"/>
  <c r="E50" i="33"/>
  <c r="D50" i="33"/>
  <c r="C50" i="33"/>
  <c r="G50" i="33"/>
  <c r="H50" i="33"/>
  <c r="T50" i="33"/>
  <c r="U50" i="33" s="1"/>
  <c r="D46" i="26"/>
  <c r="I46" i="26"/>
  <c r="H46" i="26"/>
  <c r="G46" i="26"/>
  <c r="B47" i="26"/>
  <c r="F46" i="26"/>
  <c r="T46" i="26"/>
  <c r="C46" i="26"/>
  <c r="E46" i="26"/>
  <c r="W45" i="26"/>
  <c r="U45" i="26"/>
  <c r="R45" i="26" s="1"/>
  <c r="J45" i="26" s="1"/>
  <c r="G51" i="33" l="1"/>
  <c r="F51" i="33"/>
  <c r="C51" i="33"/>
  <c r="J51" i="33"/>
  <c r="D51" i="33"/>
  <c r="I51" i="33"/>
  <c r="H51" i="33"/>
  <c r="B52" i="33"/>
  <c r="E51" i="33"/>
  <c r="T51" i="33"/>
  <c r="U51" i="33" s="1"/>
  <c r="U46" i="26"/>
  <c r="R46" i="26" s="1"/>
  <c r="J46" i="26" s="1"/>
  <c r="W46" i="26"/>
  <c r="H47" i="26"/>
  <c r="E47" i="26"/>
  <c r="D47" i="26"/>
  <c r="T47" i="26"/>
  <c r="C47" i="26"/>
  <c r="B48" i="26"/>
  <c r="F47" i="26"/>
  <c r="G47" i="26"/>
  <c r="I47" i="26"/>
  <c r="B53" i="33" l="1"/>
  <c r="E52" i="33"/>
  <c r="D52" i="33"/>
  <c r="C52" i="33"/>
  <c r="H52" i="33"/>
  <c r="F52" i="33"/>
  <c r="G52" i="33"/>
  <c r="J52" i="33"/>
  <c r="I52" i="33"/>
  <c r="T52" i="33"/>
  <c r="U52" i="33" s="1"/>
  <c r="W47" i="26"/>
  <c r="U47" i="26"/>
  <c r="R47" i="26" s="1"/>
  <c r="J47" i="26" s="1"/>
  <c r="D48" i="26"/>
  <c r="I48" i="26"/>
  <c r="H48" i="26"/>
  <c r="G48" i="26"/>
  <c r="B49" i="26"/>
  <c r="F48" i="26"/>
  <c r="T48" i="26"/>
  <c r="C48" i="26"/>
  <c r="E48" i="26"/>
  <c r="J53" i="33" l="1"/>
  <c r="I53" i="33"/>
  <c r="H53" i="33"/>
  <c r="G53" i="33"/>
  <c r="F53" i="33"/>
  <c r="B54" i="33"/>
  <c r="E53" i="33"/>
  <c r="C53" i="33"/>
  <c r="D53" i="33"/>
  <c r="T53" i="33"/>
  <c r="U53" i="33" s="1"/>
  <c r="H49" i="26"/>
  <c r="E49" i="26"/>
  <c r="D49" i="26"/>
  <c r="T49" i="26"/>
  <c r="C49" i="26"/>
  <c r="F49" i="26"/>
  <c r="B50" i="26"/>
  <c r="G49" i="26"/>
  <c r="I49" i="26"/>
  <c r="U48" i="26"/>
  <c r="R48" i="26" s="1"/>
  <c r="J48" i="26" s="1"/>
  <c r="W48" i="26"/>
  <c r="G54" i="33" l="1"/>
  <c r="F54" i="33"/>
  <c r="B55" i="33"/>
  <c r="E54" i="33"/>
  <c r="D54" i="33"/>
  <c r="C54" i="33"/>
  <c r="J54" i="33"/>
  <c r="H54" i="33"/>
  <c r="I54" i="33"/>
  <c r="T54" i="33"/>
  <c r="U54" i="33" s="1"/>
  <c r="D50" i="26"/>
  <c r="I50" i="26"/>
  <c r="H50" i="26"/>
  <c r="G50" i="26"/>
  <c r="B51" i="26"/>
  <c r="F50" i="26"/>
  <c r="T50" i="26"/>
  <c r="C50" i="26"/>
  <c r="E50" i="26"/>
  <c r="W49" i="26"/>
  <c r="U49" i="26"/>
  <c r="R49" i="26" s="1"/>
  <c r="J49" i="26" s="1"/>
  <c r="D55" i="33" l="1"/>
  <c r="C55" i="33"/>
  <c r="J55" i="33"/>
  <c r="I55" i="33"/>
  <c r="H55" i="33"/>
  <c r="G55" i="33"/>
  <c r="B56" i="33"/>
  <c r="E55" i="33"/>
  <c r="F55" i="33"/>
  <c r="T55" i="33"/>
  <c r="U55" i="33" s="1"/>
  <c r="U50" i="26"/>
  <c r="R50" i="26" s="1"/>
  <c r="J50" i="26" s="1"/>
  <c r="W50" i="26"/>
  <c r="H51" i="26"/>
  <c r="E51" i="26"/>
  <c r="D51" i="26"/>
  <c r="T51" i="26"/>
  <c r="C51" i="26"/>
  <c r="B52" i="26"/>
  <c r="F51" i="26"/>
  <c r="G51" i="26"/>
  <c r="I51" i="26"/>
  <c r="I56" i="33" l="1"/>
  <c r="H56" i="33"/>
  <c r="G56" i="33"/>
  <c r="F56" i="33"/>
  <c r="B57" i="33"/>
  <c r="E56" i="33"/>
  <c r="D56" i="33"/>
  <c r="J56" i="33"/>
  <c r="C56" i="33"/>
  <c r="T56" i="33"/>
  <c r="U56" i="33" s="1"/>
  <c r="W51" i="26"/>
  <c r="U51" i="26"/>
  <c r="R51" i="26" s="1"/>
  <c r="J51" i="26" s="1"/>
  <c r="D52" i="26"/>
  <c r="I52" i="26"/>
  <c r="H52" i="26"/>
  <c r="G52" i="26"/>
  <c r="B53" i="26"/>
  <c r="F52" i="26"/>
  <c r="T52" i="26"/>
  <c r="C52" i="26"/>
  <c r="E52" i="26"/>
  <c r="F57" i="33" l="1"/>
  <c r="B58" i="33"/>
  <c r="E57" i="33"/>
  <c r="D57" i="33"/>
  <c r="C57" i="33"/>
  <c r="J57" i="33"/>
  <c r="I57" i="33"/>
  <c r="G57" i="33"/>
  <c r="H57" i="33"/>
  <c r="T57" i="33"/>
  <c r="U57" i="33" s="1"/>
  <c r="H53" i="26"/>
  <c r="E53" i="26"/>
  <c r="D53" i="26"/>
  <c r="T53" i="26"/>
  <c r="C53" i="26"/>
  <c r="I53" i="26"/>
  <c r="B54" i="26"/>
  <c r="F53" i="26"/>
  <c r="G53" i="26"/>
  <c r="U52" i="26"/>
  <c r="R52" i="26" s="1"/>
  <c r="J52" i="26" s="1"/>
  <c r="W52" i="26"/>
  <c r="C58" i="33" l="1"/>
  <c r="J58" i="33"/>
  <c r="I58" i="33"/>
  <c r="H58" i="33"/>
  <c r="G58" i="33"/>
  <c r="F58" i="33"/>
  <c r="E58" i="33"/>
  <c r="D58" i="33"/>
  <c r="T58" i="33"/>
  <c r="U58" i="33" s="1"/>
  <c r="D54" i="26"/>
  <c r="I54" i="26"/>
  <c r="H54" i="26"/>
  <c r="G54" i="26"/>
  <c r="B55" i="26"/>
  <c r="F54" i="26"/>
  <c r="T54" i="26"/>
  <c r="C54" i="26"/>
  <c r="E54" i="26"/>
  <c r="W53" i="26"/>
  <c r="U53" i="26"/>
  <c r="R53" i="26" s="1"/>
  <c r="J53" i="26" s="1"/>
  <c r="H55" i="26" l="1"/>
  <c r="E55" i="26"/>
  <c r="D55" i="26"/>
  <c r="T55" i="26"/>
  <c r="C55" i="26"/>
  <c r="F55" i="26"/>
  <c r="B56" i="26"/>
  <c r="G55" i="26"/>
  <c r="I55" i="26"/>
  <c r="U54" i="26"/>
  <c r="R54" i="26" s="1"/>
  <c r="J54" i="26" s="1"/>
  <c r="W54" i="26"/>
  <c r="D56" i="26" l="1"/>
  <c r="I56" i="26"/>
  <c r="H56" i="26"/>
  <c r="G56" i="26"/>
  <c r="B57" i="26"/>
  <c r="F56" i="26"/>
  <c r="T56" i="26"/>
  <c r="C56" i="26"/>
  <c r="E56" i="26"/>
  <c r="W55" i="26"/>
  <c r="U55" i="26"/>
  <c r="R55" i="26" s="1"/>
  <c r="J55" i="26" s="1"/>
  <c r="U56" i="26" l="1"/>
  <c r="R56" i="26" s="1"/>
  <c r="J56" i="26" s="1"/>
  <c r="W56" i="26"/>
  <c r="H57" i="26"/>
  <c r="E57" i="26"/>
  <c r="D57" i="26"/>
  <c r="T57" i="26"/>
  <c r="C57" i="26"/>
  <c r="B58" i="26"/>
  <c r="G57" i="26"/>
  <c r="F57" i="26"/>
  <c r="I57" i="26"/>
  <c r="W57" i="26" l="1"/>
  <c r="U57" i="26"/>
  <c r="R57" i="26" s="1"/>
  <c r="J57" i="26" s="1"/>
  <c r="D58" i="26"/>
  <c r="T58" i="26"/>
  <c r="I58" i="26"/>
  <c r="H58" i="26"/>
  <c r="G58" i="26"/>
  <c r="F58" i="26"/>
  <c r="C58" i="26"/>
  <c r="E58" i="26"/>
  <c r="U58" i="26" l="1"/>
  <c r="R58" i="26" s="1"/>
  <c r="J58" i="26" s="1"/>
  <c r="W58" i="26"/>
  <c r="AR106" i="3" l="1"/>
  <c r="AQ106" i="3"/>
  <c r="AP106" i="3"/>
  <c r="AO106" i="3"/>
  <c r="AN106" i="3"/>
  <c r="AM106" i="3"/>
  <c r="AL106" i="3"/>
  <c r="AK106" i="3"/>
  <c r="S106" i="3"/>
  <c r="R106" i="3"/>
  <c r="Q106" i="3"/>
  <c r="P106" i="3"/>
  <c r="O106" i="3"/>
  <c r="N106" i="3"/>
  <c r="M106" i="3"/>
  <c r="L106" i="3"/>
  <c r="AZ8" i="3"/>
  <c r="AY8" i="3"/>
  <c r="AX8" i="3"/>
  <c r="AW8" i="3"/>
  <c r="AV8" i="3"/>
  <c r="AU8" i="3"/>
  <c r="AT8" i="3"/>
  <c r="AS8" i="3"/>
  <c r="L31" i="9"/>
  <c r="N31" i="9" s="1"/>
  <c r="L30" i="9"/>
  <c r="N30" i="9" s="1"/>
  <c r="L29" i="9"/>
  <c r="N29" i="9" s="1"/>
  <c r="L28" i="9"/>
  <c r="N28" i="9" s="1"/>
  <c r="L27" i="9"/>
  <c r="N27" i="9" s="1"/>
  <c r="L26" i="9"/>
  <c r="N26" i="9" s="1"/>
  <c r="L25" i="9"/>
  <c r="L24" i="9"/>
  <c r="N24" i="9" s="1"/>
  <c r="L23" i="9"/>
  <c r="N23" i="9" s="1"/>
  <c r="L22" i="9"/>
  <c r="N22" i="9" s="1"/>
  <c r="L21" i="9"/>
  <c r="N21" i="9" s="1"/>
  <c r="L20" i="9"/>
  <c r="N20" i="9" s="1"/>
  <c r="L19" i="9"/>
  <c r="N19" i="9" s="1"/>
  <c r="L18" i="9"/>
  <c r="N18" i="9" s="1"/>
  <c r="L17" i="9"/>
  <c r="N17" i="9" s="1"/>
  <c r="L16" i="9"/>
  <c r="N16" i="9" s="1"/>
  <c r="L15" i="9"/>
  <c r="N15" i="9" s="1"/>
  <c r="L14" i="9"/>
  <c r="N14" i="9" s="1"/>
  <c r="L13" i="9"/>
  <c r="N13" i="9" s="1"/>
  <c r="L12" i="9"/>
  <c r="N12" i="9" s="1"/>
  <c r="L11" i="9"/>
  <c r="N11" i="9" s="1"/>
  <c r="L10" i="9"/>
  <c r="N10" i="9" s="1"/>
  <c r="L9" i="9"/>
  <c r="L8" i="9"/>
  <c r="N8" i="9" s="1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O28" i="9"/>
  <c r="N25" i="9"/>
  <c r="N9" i="9"/>
  <c r="M31" i="9"/>
  <c r="O31" i="9" s="1"/>
  <c r="M30" i="9"/>
  <c r="O30" i="9" s="1"/>
  <c r="M29" i="9"/>
  <c r="O29" i="9" s="1"/>
  <c r="M28" i="9"/>
  <c r="M27" i="9"/>
  <c r="O27" i="9" s="1"/>
  <c r="M26" i="9"/>
  <c r="O26" i="9" s="1"/>
  <c r="M25" i="9"/>
  <c r="O25" i="9" s="1"/>
  <c r="M24" i="9"/>
  <c r="O24" i="9" s="1"/>
  <c r="M23" i="9"/>
  <c r="O23" i="9" s="1"/>
  <c r="M22" i="9"/>
  <c r="O22" i="9" s="1"/>
  <c r="M21" i="9"/>
  <c r="O21" i="9" s="1"/>
  <c r="M20" i="9"/>
  <c r="O20" i="9" s="1"/>
  <c r="M19" i="9"/>
  <c r="O19" i="9" s="1"/>
  <c r="M18" i="9"/>
  <c r="O18" i="9" s="1"/>
  <c r="M17" i="9"/>
  <c r="O17" i="9" s="1"/>
  <c r="M16" i="9"/>
  <c r="O16" i="9" s="1"/>
  <c r="M15" i="9"/>
  <c r="O15" i="9" s="1"/>
  <c r="M14" i="9"/>
  <c r="O14" i="9" s="1"/>
  <c r="M13" i="9"/>
  <c r="O13" i="9" s="1"/>
  <c r="M12" i="9"/>
  <c r="O12" i="9" s="1"/>
  <c r="M11" i="9"/>
  <c r="O11" i="9" s="1"/>
  <c r="M10" i="9"/>
  <c r="O10" i="9" s="1"/>
  <c r="M9" i="9"/>
  <c r="O9" i="9" s="1"/>
  <c r="M8" i="9"/>
  <c r="O8" i="9" s="1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32" i="10"/>
  <c r="O32" i="10" s="1"/>
  <c r="M31" i="10"/>
  <c r="O31" i="10" s="1"/>
  <c r="M30" i="10"/>
  <c r="O30" i="10" s="1"/>
  <c r="M29" i="10"/>
  <c r="O29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1" i="10"/>
  <c r="O21" i="10" s="1"/>
  <c r="M20" i="10"/>
  <c r="O20" i="10" s="1"/>
  <c r="M19" i="10"/>
  <c r="O19" i="10" s="1"/>
  <c r="M18" i="10"/>
  <c r="O18" i="10" s="1"/>
  <c r="M17" i="10"/>
  <c r="O17" i="10" s="1"/>
  <c r="M16" i="10"/>
  <c r="O16" i="10" s="1"/>
  <c r="M15" i="10"/>
  <c r="O15" i="10" s="1"/>
  <c r="M14" i="10"/>
  <c r="O14" i="10" s="1"/>
  <c r="M13" i="10"/>
  <c r="O13" i="10" s="1"/>
  <c r="M12" i="10"/>
  <c r="O12" i="10" s="1"/>
  <c r="M11" i="10"/>
  <c r="O11" i="10" s="1"/>
  <c r="M10" i="10"/>
  <c r="O10" i="10" s="1"/>
  <c r="M9" i="10"/>
  <c r="O9" i="10" s="1"/>
  <c r="AS106" i="3" l="1"/>
  <c r="BI8" i="3"/>
  <c r="AT106" i="3"/>
  <c r="M35" i="14" s="1"/>
  <c r="BJ8" i="3"/>
  <c r="BJ106" i="3" s="1"/>
  <c r="AC35" i="14" s="1"/>
  <c r="AU106" i="3"/>
  <c r="N35" i="14" s="1"/>
  <c r="BK8" i="3"/>
  <c r="BK106" i="3" s="1"/>
  <c r="AD35" i="14" s="1"/>
  <c r="AV106" i="3"/>
  <c r="O35" i="14" s="1"/>
  <c r="BL8" i="3"/>
  <c r="BL106" i="3" s="1"/>
  <c r="AE35" i="14" s="1"/>
  <c r="AW106" i="3"/>
  <c r="P35" i="14" s="1"/>
  <c r="BM8" i="3"/>
  <c r="BM106" i="3" s="1"/>
  <c r="AF35" i="14" s="1"/>
  <c r="AX106" i="3"/>
  <c r="Q35" i="14" s="1"/>
  <c r="BN8" i="3"/>
  <c r="BN106" i="3" s="1"/>
  <c r="AG35" i="14" s="1"/>
  <c r="AY106" i="3"/>
  <c r="R35" i="14" s="1"/>
  <c r="BO8" i="3"/>
  <c r="BO106" i="3" s="1"/>
  <c r="AH35" i="14" s="1"/>
  <c r="AZ106" i="3"/>
  <c r="S35" i="14" s="1"/>
  <c r="BP8" i="3"/>
  <c r="BP106" i="3" s="1"/>
  <c r="AI35" i="14" s="1"/>
  <c r="BB8" i="3"/>
  <c r="BA8" i="3"/>
  <c r="BC8" i="3"/>
  <c r="BD8" i="3"/>
  <c r="BH8" i="3"/>
  <c r="BE8" i="3"/>
  <c r="BF8" i="3"/>
  <c r="BG8" i="3"/>
  <c r="BF106" i="3" l="1"/>
  <c r="Y35" i="14" s="1"/>
  <c r="BV8" i="3"/>
  <c r="BV106" i="3" s="1"/>
  <c r="AO35" i="14" s="1"/>
  <c r="BG106" i="3"/>
  <c r="Z35" i="14" s="1"/>
  <c r="BW8" i="3"/>
  <c r="BW106" i="3" s="1"/>
  <c r="AP35" i="14" s="1"/>
  <c r="BE106" i="3"/>
  <c r="X35" i="14" s="1"/>
  <c r="BU8" i="3"/>
  <c r="BU106" i="3" s="1"/>
  <c r="AN35" i="14" s="1"/>
  <c r="BD106" i="3"/>
  <c r="W35" i="14" s="1"/>
  <c r="BT8" i="3"/>
  <c r="BT106" i="3" s="1"/>
  <c r="AM35" i="14" s="1"/>
  <c r="BC106" i="3"/>
  <c r="V35" i="14" s="1"/>
  <c r="BS8" i="3"/>
  <c r="BS106" i="3" s="1"/>
  <c r="AL35" i="14" s="1"/>
  <c r="BA106" i="3"/>
  <c r="T35" i="14" s="1"/>
  <c r="BQ8" i="3"/>
  <c r="BQ106" i="3" s="1"/>
  <c r="AJ35" i="14" s="1"/>
  <c r="BH106" i="3"/>
  <c r="AA35" i="14" s="1"/>
  <c r="BX8" i="3"/>
  <c r="BX106" i="3" s="1"/>
  <c r="AQ35" i="14" s="1"/>
  <c r="BB106" i="3"/>
  <c r="U35" i="14" s="1"/>
  <c r="BR8" i="3"/>
  <c r="BR106" i="3" s="1"/>
  <c r="AK35" i="14" s="1"/>
  <c r="BI106" i="3"/>
  <c r="AB35" i="14" s="1"/>
  <c r="L35" i="14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K33" i="14" l="1"/>
  <c r="J33" i="14"/>
  <c r="I33" i="14"/>
  <c r="H33" i="14"/>
  <c r="G33" i="14"/>
  <c r="F33" i="14"/>
  <c r="E33" i="14"/>
  <c r="D33" i="14"/>
  <c r="K21" i="14"/>
  <c r="J21" i="14"/>
  <c r="I21" i="14"/>
  <c r="H21" i="14"/>
  <c r="G21" i="14"/>
  <c r="F21" i="14"/>
  <c r="E21" i="14"/>
  <c r="D21" i="14"/>
  <c r="Q33" i="14" l="1"/>
  <c r="L21" i="14"/>
  <c r="R33" i="14"/>
  <c r="L33" i="14"/>
  <c r="M33" i="14"/>
  <c r="P21" i="14"/>
  <c r="Q21" i="14"/>
  <c r="M21" i="14"/>
  <c r="S33" i="14"/>
  <c r="N21" i="14"/>
  <c r="O21" i="14"/>
  <c r="N33" i="14"/>
  <c r="O33" i="14"/>
  <c r="P33" i="14"/>
  <c r="R21" i="14"/>
  <c r="S21" i="14"/>
  <c r="K34" i="14"/>
  <c r="D34" i="14"/>
  <c r="E34" i="14"/>
  <c r="F34" i="14"/>
  <c r="G34" i="14"/>
  <c r="H34" i="14"/>
  <c r="I34" i="14"/>
  <c r="J34" i="14"/>
  <c r="Q34" i="14" l="1"/>
  <c r="R34" i="14"/>
  <c r="L34" i="14"/>
  <c r="P34" i="14"/>
  <c r="M34" i="14"/>
  <c r="O34" i="14"/>
  <c r="N34" i="14"/>
  <c r="S34" i="14"/>
</calcChain>
</file>

<file path=xl/sharedStrings.xml><?xml version="1.0" encoding="utf-8"?>
<sst xmlns="http://schemas.openxmlformats.org/spreadsheetml/2006/main" count="2994" uniqueCount="327">
  <si>
    <t>state</t>
  </si>
  <si>
    <t>county</t>
  </si>
  <si>
    <t>data category</t>
  </si>
  <si>
    <t>scc</t>
  </si>
  <si>
    <t>Cumberland</t>
  </si>
  <si>
    <t>NP</t>
  </si>
  <si>
    <t>CO</t>
  </si>
  <si>
    <t>SO2</t>
  </si>
  <si>
    <t>VOC</t>
  </si>
  <si>
    <t>Middlesex</t>
  </si>
  <si>
    <t>NOX</t>
  </si>
  <si>
    <t>PM10-PRI</t>
  </si>
  <si>
    <t>CO2</t>
  </si>
  <si>
    <t>NH3</t>
  </si>
  <si>
    <t>PM25-PRI</t>
  </si>
  <si>
    <t>Camden</t>
  </si>
  <si>
    <t>Cape May</t>
  </si>
  <si>
    <t>Sussex</t>
  </si>
  <si>
    <t>Union</t>
  </si>
  <si>
    <t>Atlantic</t>
  </si>
  <si>
    <t>Bergen</t>
  </si>
  <si>
    <t>Burlington</t>
  </si>
  <si>
    <t>Hunterdon</t>
  </si>
  <si>
    <t>Mercer</t>
  </si>
  <si>
    <t>Ocean</t>
  </si>
  <si>
    <t>Passaic</t>
  </si>
  <si>
    <t>Salem</t>
  </si>
  <si>
    <t>Somerset</t>
  </si>
  <si>
    <t>Monmouth</t>
  </si>
  <si>
    <t>Essex</t>
  </si>
  <si>
    <t>Gloucester</t>
  </si>
  <si>
    <t>Hudson</t>
  </si>
  <si>
    <t>TABLE 3</t>
  </si>
  <si>
    <t>COMMERCIAL MARINE VESSELS (CMV)</t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</si>
  <si>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</si>
  <si>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STCNTYFIPS</t>
  </si>
  <si>
    <t>Equipment Description</t>
  </si>
  <si>
    <t>Equipment Description1</t>
  </si>
  <si>
    <t>Equipment Description2</t>
  </si>
  <si>
    <t>Equipment Description3</t>
  </si>
  <si>
    <t>Equipment Description4</t>
  </si>
  <si>
    <t>Equipment Description5</t>
  </si>
  <si>
    <t>Category</t>
  </si>
  <si>
    <t>CO_TPY</t>
  </si>
  <si>
    <t>CO2_TPY</t>
  </si>
  <si>
    <t>NH3_TPY</t>
  </si>
  <si>
    <t>PM10-PRI_TPY</t>
  </si>
  <si>
    <t>SO2_TPY</t>
  </si>
  <si>
    <t>VOC_TPY</t>
  </si>
  <si>
    <t>CO_TPD</t>
  </si>
  <si>
    <t>CO2_TPD</t>
  </si>
  <si>
    <t>NH3_TPD</t>
  </si>
  <si>
    <t>NOX_TPD</t>
  </si>
  <si>
    <t>PM10-PRI_TPD</t>
  </si>
  <si>
    <t>SO2_TPD</t>
  </si>
  <si>
    <t>VOC_TPD</t>
  </si>
  <si>
    <t>Nonpoint</t>
  </si>
  <si>
    <t>Mobile Sources</t>
  </si>
  <si>
    <t>Marine Vessels, Commercial</t>
  </si>
  <si>
    <t>Diesel</t>
  </si>
  <si>
    <t>Port emissions</t>
  </si>
  <si>
    <t>Main</t>
  </si>
  <si>
    <t>C2</t>
  </si>
  <si>
    <t>Auxiliary</t>
  </si>
  <si>
    <t>C3</t>
  </si>
  <si>
    <t>Underway emissions</t>
  </si>
  <si>
    <t>The State of New Jersey</t>
  </si>
  <si>
    <t>Department of Envinromental Protection</t>
  </si>
  <si>
    <t>Commercial Marine Vessels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</si>
  <si>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</si>
  <si>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</si>
  <si>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</si>
  <si>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Row Labels</t>
  </si>
  <si>
    <t>Grand Total</t>
  </si>
  <si>
    <t>TABLE 1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</si>
  <si>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</si>
  <si>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</si>
  <si>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</si>
  <si>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NOx_TPY</t>
  </si>
  <si>
    <t>PM25-PRI_TPY</t>
  </si>
  <si>
    <t>NNJ-NY-Conn</t>
  </si>
  <si>
    <t xml:space="preserve">Middlesex </t>
  </si>
  <si>
    <t>Morris</t>
  </si>
  <si>
    <t>Warren</t>
  </si>
  <si>
    <t>TOT NNJ-NY-Conn O3 AQCR Pop &amp; Emissions</t>
  </si>
  <si>
    <t>SNJ-Phil</t>
  </si>
  <si>
    <t>ATLANTIC</t>
  </si>
  <si>
    <t>BURLINGTON</t>
  </si>
  <si>
    <t>CAMDEN</t>
  </si>
  <si>
    <t>CAPE MAY</t>
  </si>
  <si>
    <t>CUMBERLAND</t>
  </si>
  <si>
    <t>GLOUCESTER</t>
  </si>
  <si>
    <t>MERCER</t>
  </si>
  <si>
    <t>OCEAN</t>
  </si>
  <si>
    <t>SALEM</t>
  </si>
  <si>
    <t>TOTAL SNJ-PHIL O3 AQCR Pop $ Emissions</t>
  </si>
  <si>
    <t>TOTAL NJ EMISSIONS</t>
  </si>
  <si>
    <t>TABLE 2</t>
  </si>
  <si>
    <t>SCC</t>
  </si>
  <si>
    <t>TABLE 4</t>
  </si>
  <si>
    <t>TABLE 5</t>
  </si>
  <si>
    <t>2017 BASE AND 2023 PROJECTED EMISSION INVENTORIES</t>
  </si>
  <si>
    <t>TABLE 6</t>
  </si>
  <si>
    <t>cmv_c1c2_12_US</t>
  </si>
  <si>
    <t>New Jersey</t>
  </si>
  <si>
    <t>Mobile Sources;Marine Vessels, Commercial;Diesel;C1C2 Port emissions: Main Engine</t>
  </si>
  <si>
    <t>Projection: 2016-2023 cmv_c1c2 v1 platform</t>
  </si>
  <si>
    <t>Mobile Sources;Marine Vessels, Commercial;Diesel;C1C2 Port emissions: Auxiliary Engine</t>
  </si>
  <si>
    <t>Mobile Sources;Marine Vessels, Commercial;Diesel;C1C2 Underway emissions: Main Engine</t>
  </si>
  <si>
    <t>Mobile Sources;Marine Vessels, Commercial;Diesel;C1C2 Underway emissions: Auxiliary Engine</t>
  </si>
  <si>
    <t>sector</t>
  </si>
  <si>
    <t>year</t>
  </si>
  <si>
    <t>fipsst</t>
  </si>
  <si>
    <t>SCC desc</t>
  </si>
  <si>
    <t>poll</t>
  </si>
  <si>
    <t>packet</t>
  </si>
  <si>
    <t>before</t>
  </si>
  <si>
    <t>after</t>
  </si>
  <si>
    <t>change</t>
  </si>
  <si>
    <t>% change</t>
  </si>
  <si>
    <t>cmv_c3_12_US</t>
  </si>
  <si>
    <t>Mobile Sources;Marine Vessels, Commercial;Diesel;C3 Port emissions: Main Engine</t>
  </si>
  <si>
    <t>Projection: 2016-2023 cmv_c3 v1 platform</t>
  </si>
  <si>
    <t>Mobile Sources;Marine Vessels, Commercial;Diesel;C3 Port emissions: Auxiliary Engine</t>
  </si>
  <si>
    <t>Mobile Sources;Marine Vessels, Commercial;Diesel;C3 Underway emissions: Main Engine</t>
  </si>
  <si>
    <t>Mobile Sources;Marine Vessels, Commercial;Diesel;C3 Underway emissions: Auxiliary Engine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</si>
  <si>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2016v2_CoST_results_afdust_airports_cmv_livestock_rail_rwc file at:</t>
    </r>
  </si>
  <si>
    <t>at https://gaftp.epa.gov/Air/emismod/2016/v2/reports/CoST_projections/</t>
  </si>
  <si>
    <t>2016v1v2 tpy</t>
  </si>
  <si>
    <t>2017NEI</t>
  </si>
  <si>
    <t>GF</t>
  </si>
  <si>
    <t>old</t>
  </si>
  <si>
    <t>update</t>
  </si>
  <si>
    <t>CO_2017_TPY</t>
  </si>
  <si>
    <t>CO2_2017_TPY</t>
  </si>
  <si>
    <t>NH3_2017_TPY</t>
  </si>
  <si>
    <t>PM10-PRI_2017_TPY</t>
  </si>
  <si>
    <t>PM25-PRI_2017_TPY</t>
  </si>
  <si>
    <t>SO2_2017_TPY</t>
  </si>
  <si>
    <t>VOC_2017_TPY</t>
  </si>
  <si>
    <t>NOX_2017_TPY</t>
  </si>
  <si>
    <t xml:space="preserve">2017 TO 2023 GROWTH FACTOR (GF) </t>
  </si>
  <si>
    <t>BY SCC AND POLLUTANT</t>
  </si>
  <si>
    <t>CATEGORY C3</t>
  </si>
  <si>
    <t>CATEGORY C2</t>
  </si>
  <si>
    <t>TABLE 7</t>
  </si>
  <si>
    <t>TABLE 8</t>
  </si>
  <si>
    <t>ANNUAL EMISSIONS BY SCC TONS PER YEAR (TPY) AND TONS PER DAY (TPD)</t>
  </si>
  <si>
    <r>
      <t>ANNUAL AND SUMMER WEEKDAY EMISSIONS BY CTY TONSPERYEAR (TPY) AND TONSPERDAY (TPD)</t>
    </r>
    <r>
      <rPr>
        <b/>
        <sz val="10"/>
        <color indexed="8"/>
        <rFont val="Arial"/>
        <family val="2"/>
      </rPr>
      <t xml:space="preserve"> </t>
    </r>
  </si>
  <si>
    <t>2023 Nonroad Sources Emission Inventory Calculations</t>
  </si>
  <si>
    <t>2023 Nonroad Inventory</t>
  </si>
  <si>
    <t>hp</t>
  </si>
  <si>
    <t>Category:</t>
  </si>
  <si>
    <t>All C2</t>
  </si>
  <si>
    <t>kw</t>
  </si>
  <si>
    <t>BSFC (gal/kW-hr):</t>
  </si>
  <si>
    <t>kW-hr/gal:</t>
  </si>
  <si>
    <t>Annual growth rate:</t>
  </si>
  <si>
    <t>HC</t>
  </si>
  <si>
    <t>NOx</t>
  </si>
  <si>
    <t>PM10</t>
  </si>
  <si>
    <t>PM2.5</t>
  </si>
  <si>
    <t>ton --&gt; gram conv:</t>
  </si>
  <si>
    <t>Uncontrolled Efs (No Tier 1):</t>
  </si>
  <si>
    <t>QA-ck sum of individual categories</t>
  </si>
  <si>
    <t>Year</t>
  </si>
  <si>
    <t>FRM</t>
  </si>
  <si>
    <t>(Base-T3)</t>
  </si>
  <si>
    <t>(Base-T4)</t>
  </si>
  <si>
    <t>Activity,   kW-hr</t>
  </si>
  <si>
    <t>CY EF (g/kW-hr)</t>
  </si>
  <si>
    <t>Emissions (short tons)</t>
  </si>
  <si>
    <t>Fuel S</t>
  </si>
  <si>
    <t>Fuel Consumption</t>
  </si>
  <si>
    <t>FRM ck</t>
  </si>
  <si>
    <t>ppm</t>
  </si>
  <si>
    <t>gallons</t>
  </si>
  <si>
    <t>tons</t>
  </si>
  <si>
    <r>
      <t>1</t>
    </r>
    <r>
      <rPr>
        <sz val="10"/>
        <rFont val="Arial"/>
        <family val="2"/>
      </rPr>
      <t xml:space="preserve">C2 EF total sheet, </t>
    </r>
    <r>
      <rPr>
        <sz val="10"/>
        <rFont val="Arial"/>
        <family val="2"/>
      </rPr>
      <t>C1&amp;C2_Efs_byCY_7-13-09_w no clt EF.xls spreadsheet from Penny Carey,USEPA, June 7, 2011</t>
    </r>
  </si>
  <si>
    <t>2002, 2020, and 2030 from C3 RIA ch 3 (except East Coast SO2 corrected)</t>
  </si>
  <si>
    <t>Interim years from C3 base and control inv_4-19-10_wEC-SO2fix_4-11-11_LATEST.xls; ECA-GC CTL tot by region HI sheet</t>
  </si>
  <si>
    <t>Interim years from C3 base and control inv_4-19-10_wEC-SO2fix_4-11-11_LATEST.xls; BASE tot by region HI sheet</t>
  </si>
  <si>
    <t>VOC = 1.053 * HC</t>
  </si>
  <si>
    <t>OLD SO2</t>
  </si>
  <si>
    <t>Interim years from C3 base and control inv_4-19-10.xls; ECA-GC CTL tot by region HI sheet</t>
  </si>
  <si>
    <t>2002, 2020, and 2030 from C3 RIA ch 3</t>
  </si>
  <si>
    <t>Region</t>
  </si>
  <si>
    <t>Grand Total (Metric Tonnes)</t>
  </si>
  <si>
    <t>Nox</t>
  </si>
  <si>
    <t>Fuel</t>
  </si>
  <si>
    <t>Old SO2</t>
  </si>
  <si>
    <t>Alaska East (AE)</t>
  </si>
  <si>
    <t>Alaska West (AW)</t>
  </si>
  <si>
    <t>East Coast (EC)</t>
  </si>
  <si>
    <t>Gulf Coast (GC)</t>
  </si>
  <si>
    <t>Hawaii East (HE)</t>
  </si>
  <si>
    <t>Hawaii West (HW)</t>
  </si>
  <si>
    <t>North Pacific (NP)</t>
  </si>
  <si>
    <t>South Pacific (SP)</t>
  </si>
  <si>
    <t>Great Lakes (GL)</t>
  </si>
  <si>
    <t>Total U.S. Metric Tonnes</t>
  </si>
  <si>
    <r>
      <t>1</t>
    </r>
    <r>
      <rPr>
        <sz val="10"/>
        <rFont val="Arial"/>
        <family val="2"/>
      </rPr>
      <t xml:space="preserve">C3 base &amp;cltinv_wSO2fix_FINAL.xls spreadsheet submitttal from Penny Carey, USEPA, May 13, 2011 </t>
    </r>
  </si>
  <si>
    <t>&lt;=600kW C1 Aux</t>
  </si>
  <si>
    <t>BSFC (g/kW-hr):</t>
  </si>
  <si>
    <t>Uncontrolled EFs:</t>
  </si>
  <si>
    <t>&lt;=600kW</t>
  </si>
  <si>
    <t>C1 aux</t>
  </si>
  <si>
    <t>xxx</t>
  </si>
  <si>
    <t>CO_2023GO_TPY</t>
  </si>
  <si>
    <t>CO2_2023GO_TPY</t>
  </si>
  <si>
    <t>NH3_2023GO_TPY</t>
  </si>
  <si>
    <t>NOX_2023GO_TPY</t>
  </si>
  <si>
    <t>PM10-PRI_2023GO_TPY</t>
  </si>
  <si>
    <t>PM25-PRI_2023GO_TPY</t>
  </si>
  <si>
    <t>SO2_2023GO_TPY</t>
  </si>
  <si>
    <t>VOC_2023GO_TPY</t>
  </si>
  <si>
    <t>CO_GCF</t>
  </si>
  <si>
    <t>CO2_GCF</t>
  </si>
  <si>
    <t>NH3_GCF</t>
  </si>
  <si>
    <t>NOX_GCF</t>
  </si>
  <si>
    <t>PM10-PRI_GCF</t>
  </si>
  <si>
    <t>PM25-PRI_GCF</t>
  </si>
  <si>
    <t>SO2_GCF</t>
  </si>
  <si>
    <t>VOC_GCF</t>
  </si>
  <si>
    <t>CO_2023GC_TPY</t>
  </si>
  <si>
    <t>CO2_2023GC_TPY</t>
  </si>
  <si>
    <t>NH3_2023GC_TPY</t>
  </si>
  <si>
    <t>NOX_2023GC_TPY</t>
  </si>
  <si>
    <t>PM10-PRI_2023GC_TPY</t>
  </si>
  <si>
    <t>PM25-PRI_2023GC_TPY</t>
  </si>
  <si>
    <t>SO2_2023GC_TPY</t>
  </si>
  <si>
    <t>VOC_2023GC_TPY</t>
  </si>
  <si>
    <t>xxxxxxx</t>
  </si>
  <si>
    <t>S02</t>
  </si>
  <si>
    <t>CE MAIN</t>
  </si>
  <si>
    <t>AUX</t>
  </si>
  <si>
    <t>CE AUX</t>
  </si>
  <si>
    <t>CO_2023BEN_TPY</t>
  </si>
  <si>
    <t>CO2_2023BEN_TPY</t>
  </si>
  <si>
    <t>NH3_2023BEN_TPY</t>
  </si>
  <si>
    <t>NOX_2023BEN_TPY</t>
  </si>
  <si>
    <t>PM10-PRI_2023BEN_TPY</t>
  </si>
  <si>
    <t>PM25-PRI_2023BEN_TPY</t>
  </si>
  <si>
    <t>SO2_2023BEN_TPY</t>
  </si>
  <si>
    <t>VOC_2023BEN_TPY</t>
  </si>
  <si>
    <t>GCF</t>
  </si>
  <si>
    <t>2017-2023 GF</t>
  </si>
  <si>
    <t>GF FR 2017-2023</t>
  </si>
  <si>
    <t>CO_2023GC_TPD</t>
  </si>
  <si>
    <t>CO2_2023GC_TPD</t>
  </si>
  <si>
    <t>NH3_2023GC_TPD</t>
  </si>
  <si>
    <t>NOX_2023GC_tPD</t>
  </si>
  <si>
    <t>PM10-PRI_2023GC_TPD</t>
  </si>
  <si>
    <t>PM25-PRI_2023GC_TPD</t>
  </si>
  <si>
    <t>SO2_2023GC_TPD</t>
  </si>
  <si>
    <t>VOC_2023GC_TPD</t>
  </si>
  <si>
    <t>Sum of CO_2023GC_TPY</t>
  </si>
  <si>
    <t>Sum of CO_2023GO_TPY</t>
  </si>
  <si>
    <t>Sum of CO2_2023GO_TPY</t>
  </si>
  <si>
    <t>Sum of NH3_2023GO_TPY</t>
  </si>
  <si>
    <t>Sum of NOX_2023GO_TPY</t>
  </si>
  <si>
    <t>Sum of PM10-PRI_2023GO_TPY</t>
  </si>
  <si>
    <t>Sum of PM25-PRI_2023GO_TPY</t>
  </si>
  <si>
    <t>Sum of SO2_2023GO_TPY</t>
  </si>
  <si>
    <t>Sum of VOC_2023GO_TPY</t>
  </si>
  <si>
    <t>Sum of CO2_2023GC_TPY</t>
  </si>
  <si>
    <t>Sum of NH3_2023GC_TPY</t>
  </si>
  <si>
    <t>Sum of NOX_2023GC_TPY</t>
  </si>
  <si>
    <t>Sum of PM10-PRI_2023GC_TPY</t>
  </si>
  <si>
    <t>Sum of PM25-PRI_2023GC_TPY</t>
  </si>
  <si>
    <t>Sum of SO2_2023GC_TPY</t>
  </si>
  <si>
    <t>Sum of VOC_2023GC_TPY</t>
  </si>
  <si>
    <t>Sum of CO_2023GC_TPD</t>
  </si>
  <si>
    <t>Sum of CO2_2023GC_TPD</t>
  </si>
  <si>
    <t>Sum of NH3_2023GC_TPD</t>
  </si>
  <si>
    <t>Sum of NOX_2023GC_tPD</t>
  </si>
  <si>
    <t>Sum of PM10-PRI_2023GC_TPD</t>
  </si>
  <si>
    <t>Sum of PM25-PRI_2023GC_TPD</t>
  </si>
  <si>
    <t>Sum of SO2_2023GC_TPD</t>
  </si>
  <si>
    <t>Sum of VOC_2023GC_TPD</t>
  </si>
  <si>
    <t>Sum of CO_2023BEN_TPY</t>
  </si>
  <si>
    <t>Sum of CO2_2023BEN_TPY</t>
  </si>
  <si>
    <t>Sum of NH3_2023BEN_TPY</t>
  </si>
  <si>
    <t>Sum of NOX_2023BEN_TPY</t>
  </si>
  <si>
    <t>Sum of PM10-PRI_2023BEN_TPY</t>
  </si>
  <si>
    <t>Sum of PM25-PRI_2023BEN_TPY</t>
  </si>
  <si>
    <t>Sum of SO2_2023BEN_TPY</t>
  </si>
  <si>
    <t>Sum of VOC_2023BEN_TPY</t>
  </si>
  <si>
    <t>2017 TO 2023 GROWTH CONTROL FACTOR (GCF) DOWNLOAD</t>
  </si>
  <si>
    <t>2017 TO 2023 GROWTH CONTROL FACTOR (GF) SUMMARY</t>
  </si>
  <si>
    <r>
      <t>Table 9: Calculation of CY EFs for Category 2 Propulsion Engines</t>
    </r>
    <r>
      <rPr>
        <b/>
        <vertAlign val="superscript"/>
        <sz val="12"/>
        <rFont val="Arial"/>
        <family val="2"/>
      </rPr>
      <t>1</t>
    </r>
  </si>
  <si>
    <t>Table 10: Calculation of CY EFs for Category 1 Auxiliary Engines</t>
  </si>
  <si>
    <t>2023 GROWN ONLY, CONTROLLED AND BENEFITS</t>
  </si>
  <si>
    <t>CMV</t>
  </si>
  <si>
    <t>CO_2023BEN_TPD</t>
  </si>
  <si>
    <t>CO2_2023BEN_TPD</t>
  </si>
  <si>
    <t>NH3_2023BEN_TPD</t>
  </si>
  <si>
    <t>NOX_2023BEN_TPD</t>
  </si>
  <si>
    <t>PM10-PRI_2023BEN_TPD</t>
  </si>
  <si>
    <t>PM25-PRI_2023BEN_TPD</t>
  </si>
  <si>
    <t>SO2_2023BEN_TPD</t>
  </si>
  <si>
    <t>VOC_2023BEN_TPD</t>
  </si>
  <si>
    <t>CO_2023GO_TPD</t>
  </si>
  <si>
    <t>CO2_2023GO_TPD</t>
  </si>
  <si>
    <t>NH3_2023GO_TPD</t>
  </si>
  <si>
    <t>NOX_2023GO_TPD</t>
  </si>
  <si>
    <t>PM10-PRI_2023GO_TPD</t>
  </si>
  <si>
    <t>PM25-PRI_2023GO_TPD</t>
  </si>
  <si>
    <t>SO2_2023GO_TPD</t>
  </si>
  <si>
    <t>VOC_2023GO_TPD</t>
  </si>
  <si>
    <t>2017 TO 2023 GROWTH AND CONTROL FACTOR (GF) SORTED</t>
  </si>
  <si>
    <t>Attachment 2B</t>
  </si>
  <si>
    <t>2017 Base and 2023 Projection Year Inventories</t>
  </si>
  <si>
    <t>2023 GROWTH ONLY TPY</t>
  </si>
  <si>
    <t>2023 GROWTH AND CONTROL TPY</t>
  </si>
  <si>
    <t>2023 GROWTH AND CONTROL TPD</t>
  </si>
  <si>
    <t>2023 BENEFITS TPY</t>
  </si>
  <si>
    <t>2023 BENEFITS TPD</t>
  </si>
  <si>
    <t>2023 GROWTH CONTROL TPY</t>
  </si>
  <si>
    <t>2023 GROWTH CONTROL TPD</t>
  </si>
  <si>
    <t>2017 TPY</t>
  </si>
  <si>
    <t>2023 GROWTH ONLY TPD</t>
  </si>
  <si>
    <t>GROWTH AND COTNROL FACTOR</t>
  </si>
  <si>
    <t>2023 BEN TPD</t>
  </si>
  <si>
    <t>2023 BEN TPY</t>
  </si>
  <si>
    <t>TABLE 11B: C3 BASE CASE INVENTORIES (Tier 1 NOx only)</t>
  </si>
  <si>
    <r>
      <t xml:space="preserve">TABLE 11A: C3 control case inventories </t>
    </r>
    <r>
      <rPr>
        <b/>
        <sz val="10"/>
        <rFont val="Arial"/>
        <family val="2"/>
      </rPr>
      <t>(ECA for all regions but AW and HW; global controls for AW and HW)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</si>
</sst>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"/>
    <numFmt numFmtId="166" formatCode="0.0%"/>
    <numFmt numFmtId="167" formatCode="0.000"/>
    <numFmt numFmtId="168" formatCode="0.000E+00"/>
    <numFmt numFmtId="169" formatCode="0.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" xfId="0" applyBorder="1"/>
    <xf numFmtId="0" fontId="0" fillId="0" borderId="23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/>
    </xf>
    <xf numFmtId="0" fontId="1" fillId="0" borderId="24" xfId="0" applyFont="1" applyBorder="1"/>
    <xf numFmtId="0" fontId="5" fillId="0" borderId="2" xfId="0" applyFont="1" applyBorder="1" applyAlignment="1">
      <alignment wrapText="1"/>
    </xf>
    <xf numFmtId="0" fontId="0" fillId="0" borderId="25" xfId="0" applyBorder="1"/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0" fillId="0" borderId="4" xfId="0" applyNumberFormat="1" applyBorder="1"/>
    <xf numFmtId="164" fontId="0" fillId="0" borderId="26" xfId="0" applyNumberFormat="1" applyBorder="1"/>
    <xf numFmtId="0" fontId="0" fillId="0" borderId="10" xfId="0" quotePrefix="1" applyBorder="1"/>
    <xf numFmtId="0" fontId="0" fillId="0" borderId="12" xfId="0" quotePrefix="1" applyBorder="1"/>
    <xf numFmtId="0" fontId="7" fillId="0" borderId="13" xfId="0" applyFont="1" applyBorder="1"/>
    <xf numFmtId="0" fontId="7" fillId="0" borderId="12" xfId="0" quotePrefix="1" applyFont="1" applyBorder="1"/>
    <xf numFmtId="164" fontId="0" fillId="0" borderId="0" xfId="0" applyNumberFormat="1"/>
    <xf numFmtId="0" fontId="5" fillId="0" borderId="13" xfId="0" applyFont="1" applyBorder="1" applyAlignment="1">
      <alignment wrapText="1"/>
    </xf>
    <xf numFmtId="0" fontId="0" fillId="0" borderId="29" xfId="0" applyBorder="1"/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0" fontId="0" fillId="0" borderId="11" xfId="0" applyBorder="1"/>
    <xf numFmtId="0" fontId="0" fillId="0" borderId="15" xfId="0" applyBorder="1"/>
    <xf numFmtId="0" fontId="0" fillId="0" borderId="18" xfId="0" applyBorder="1"/>
    <xf numFmtId="0" fontId="0" fillId="0" borderId="26" xfId="0" applyBorder="1"/>
    <xf numFmtId="0" fontId="0" fillId="0" borderId="10" xfId="0" applyBorder="1"/>
    <xf numFmtId="0" fontId="9" fillId="0" borderId="0" xfId="0" applyFont="1"/>
    <xf numFmtId="10" fontId="0" fillId="0" borderId="0" xfId="0" applyNumberFormat="1"/>
    <xf numFmtId="4" fontId="0" fillId="0" borderId="0" xfId="0" applyNumberFormat="1"/>
    <xf numFmtId="4" fontId="9" fillId="0" borderId="0" xfId="0" applyNumberFormat="1" applyFont="1"/>
    <xf numFmtId="166" fontId="0" fillId="0" borderId="0" xfId="1" applyNumberFormat="1" applyFont="1"/>
    <xf numFmtId="0" fontId="10" fillId="0" borderId="0" xfId="2"/>
    <xf numFmtId="4" fontId="1" fillId="0" borderId="0" xfId="0" applyNumberFormat="1" applyFont="1"/>
    <xf numFmtId="0" fontId="0" fillId="0" borderId="2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0" xfId="0" applyBorder="1"/>
    <xf numFmtId="0" fontId="0" fillId="0" borderId="9" xfId="0" applyBorder="1"/>
    <xf numFmtId="0" fontId="1" fillId="0" borderId="0" xfId="0" applyFont="1" applyAlignment="1">
      <alignment wrapText="1"/>
    </xf>
    <xf numFmtId="0" fontId="12" fillId="0" borderId="0" xfId="0" applyFont="1"/>
    <xf numFmtId="0" fontId="7" fillId="0" borderId="0" xfId="0" applyFont="1"/>
    <xf numFmtId="0" fontId="14" fillId="0" borderId="0" xfId="0" applyFont="1"/>
    <xf numFmtId="167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0" fontId="0" fillId="0" borderId="42" xfId="0" applyBorder="1"/>
    <xf numFmtId="0" fontId="0" fillId="0" borderId="43" xfId="0" applyBorder="1"/>
    <xf numFmtId="164" fontId="7" fillId="0" borderId="0" xfId="0" applyNumberFormat="1" applyFont="1"/>
    <xf numFmtId="168" fontId="7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0" fontId="0" fillId="0" borderId="13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3" xfId="0" applyBorder="1"/>
    <xf numFmtId="0" fontId="0" fillId="0" borderId="54" xfId="0" applyBorder="1" applyAlignment="1">
      <alignment horizontal="center"/>
    </xf>
    <xf numFmtId="168" fontId="0" fillId="0" borderId="54" xfId="0" applyNumberFormat="1" applyBorder="1" applyAlignment="1">
      <alignment horizontal="center"/>
    </xf>
    <xf numFmtId="164" fontId="0" fillId="0" borderId="55" xfId="0" applyNumberFormat="1" applyBorder="1"/>
    <xf numFmtId="2" fontId="0" fillId="0" borderId="56" xfId="0" applyNumberFormat="1" applyBorder="1"/>
    <xf numFmtId="2" fontId="0" fillId="0" borderId="57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3" borderId="56" xfId="0" applyNumberFormat="1" applyFill="1" applyBorder="1"/>
    <xf numFmtId="3" fontId="0" fillId="0" borderId="57" xfId="0" applyNumberFormat="1" applyBorder="1"/>
    <xf numFmtId="1" fontId="0" fillId="0" borderId="54" xfId="0" applyNumberFormat="1" applyBorder="1" applyAlignment="1">
      <alignment horizontal="center"/>
    </xf>
    <xf numFmtId="168" fontId="0" fillId="0" borderId="55" xfId="0" applyNumberFormat="1" applyBorder="1"/>
    <xf numFmtId="168" fontId="0" fillId="0" borderId="57" xfId="0" applyNumberFormat="1" applyBorder="1"/>
    <xf numFmtId="1" fontId="0" fillId="0" borderId="0" xfId="0" applyNumberFormat="1"/>
    <xf numFmtId="0" fontId="0" fillId="0" borderId="49" xfId="0" applyBorder="1" applyAlignment="1">
      <alignment horizontal="center"/>
    </xf>
    <xf numFmtId="168" fontId="0" fillId="0" borderId="49" xfId="0" applyNumberFormat="1" applyBorder="1" applyAlignment="1">
      <alignment horizontal="center"/>
    </xf>
    <xf numFmtId="164" fontId="0" fillId="0" borderId="58" xfId="0" applyNumberFormat="1" applyBorder="1"/>
    <xf numFmtId="2" fontId="0" fillId="0" borderId="59" xfId="0" applyNumberFormat="1" applyBorder="1"/>
    <xf numFmtId="2" fontId="0" fillId="0" borderId="60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3" fontId="0" fillId="3" borderId="59" xfId="0" applyNumberFormat="1" applyFill="1" applyBorder="1"/>
    <xf numFmtId="3" fontId="0" fillId="0" borderId="60" xfId="0" applyNumberFormat="1" applyBorder="1"/>
    <xf numFmtId="1" fontId="0" fillId="0" borderId="49" xfId="0" applyNumberFormat="1" applyBorder="1" applyAlignment="1">
      <alignment horizontal="center"/>
    </xf>
    <xf numFmtId="168" fontId="0" fillId="0" borderId="58" xfId="0" applyNumberFormat="1" applyBorder="1"/>
    <xf numFmtId="168" fontId="0" fillId="0" borderId="60" xfId="0" applyNumberFormat="1" applyBorder="1"/>
    <xf numFmtId="169" fontId="0" fillId="0" borderId="0" xfId="0" applyNumberFormat="1"/>
    <xf numFmtId="0" fontId="4" fillId="0" borderId="49" xfId="0" applyFont="1" applyBorder="1" applyAlignment="1">
      <alignment horizontal="center"/>
    </xf>
    <xf numFmtId="168" fontId="4" fillId="0" borderId="49" xfId="0" applyNumberFormat="1" applyFont="1" applyBorder="1" applyAlignment="1">
      <alignment horizontal="center"/>
    </xf>
    <xf numFmtId="164" fontId="4" fillId="0" borderId="58" xfId="0" applyNumberFormat="1" applyFont="1" applyBorder="1"/>
    <xf numFmtId="2" fontId="4" fillId="0" borderId="59" xfId="0" applyNumberFormat="1" applyFont="1" applyBorder="1"/>
    <xf numFmtId="2" fontId="4" fillId="0" borderId="60" xfId="0" applyNumberFormat="1" applyFont="1" applyBorder="1"/>
    <xf numFmtId="3" fontId="4" fillId="0" borderId="58" xfId="0" applyNumberFormat="1" applyFont="1" applyBorder="1"/>
    <xf numFmtId="3" fontId="4" fillId="0" borderId="59" xfId="0" applyNumberFormat="1" applyFont="1" applyBorder="1"/>
    <xf numFmtId="3" fontId="4" fillId="3" borderId="59" xfId="0" applyNumberFormat="1" applyFont="1" applyFill="1" applyBorder="1"/>
    <xf numFmtId="3" fontId="4" fillId="0" borderId="60" xfId="0" applyNumberFormat="1" applyFont="1" applyBorder="1"/>
    <xf numFmtId="1" fontId="4" fillId="0" borderId="49" xfId="0" applyNumberFormat="1" applyFont="1" applyBorder="1" applyAlignment="1">
      <alignment horizontal="center"/>
    </xf>
    <xf numFmtId="168" fontId="4" fillId="0" borderId="58" xfId="0" applyNumberFormat="1" applyFont="1" applyBorder="1"/>
    <xf numFmtId="168" fontId="4" fillId="0" borderId="60" xfId="0" applyNumberFormat="1" applyFont="1" applyBorder="1"/>
    <xf numFmtId="1" fontId="4" fillId="0" borderId="0" xfId="0" applyNumberFormat="1" applyFont="1"/>
    <xf numFmtId="3" fontId="4" fillId="0" borderId="0" xfId="0" applyNumberFormat="1" applyFont="1"/>
    <xf numFmtId="169" fontId="4" fillId="0" borderId="58" xfId="0" applyNumberFormat="1" applyFont="1" applyBorder="1"/>
    <xf numFmtId="2" fontId="0" fillId="0" borderId="58" xfId="0" applyNumberFormat="1" applyBorder="1"/>
    <xf numFmtId="168" fontId="0" fillId="0" borderId="61" xfId="0" applyNumberFormat="1" applyBorder="1"/>
    <xf numFmtId="0" fontId="1" fillId="0" borderId="62" xfId="0" applyFont="1" applyBorder="1"/>
    <xf numFmtId="0" fontId="0" fillId="0" borderId="50" xfId="0" applyBorder="1" applyAlignment="1">
      <alignment horizontal="center"/>
    </xf>
    <xf numFmtId="168" fontId="0" fillId="0" borderId="50" xfId="0" applyNumberFormat="1" applyBorder="1" applyAlignment="1">
      <alignment horizontal="center"/>
    </xf>
    <xf numFmtId="2" fontId="0" fillId="0" borderId="64" xfId="0" applyNumberFormat="1" applyBorder="1"/>
    <xf numFmtId="2" fontId="0" fillId="0" borderId="65" xfId="0" applyNumberFormat="1" applyBorder="1"/>
    <xf numFmtId="2" fontId="0" fillId="0" borderId="66" xfId="0" applyNumberFormat="1" applyBorder="1"/>
    <xf numFmtId="3" fontId="0" fillId="0" borderId="64" xfId="0" applyNumberFormat="1" applyBorder="1"/>
    <xf numFmtId="3" fontId="0" fillId="0" borderId="65" xfId="0" applyNumberFormat="1" applyBorder="1"/>
    <xf numFmtId="3" fontId="0" fillId="3" borderId="65" xfId="0" applyNumberFormat="1" applyFill="1" applyBorder="1"/>
    <xf numFmtId="3" fontId="0" fillId="0" borderId="66" xfId="0" applyNumberFormat="1" applyBorder="1"/>
    <xf numFmtId="1" fontId="0" fillId="0" borderId="50" xfId="0" applyNumberFormat="1" applyBorder="1" applyAlignment="1">
      <alignment horizontal="center"/>
    </xf>
    <xf numFmtId="168" fontId="0" fillId="0" borderId="64" xfId="0" applyNumberFormat="1" applyBorder="1"/>
    <xf numFmtId="168" fontId="0" fillId="0" borderId="66" xfId="0" applyNumberFormat="1" applyBorder="1"/>
    <xf numFmtId="0" fontId="16" fillId="0" borderId="0" xfId="0" applyFont="1"/>
    <xf numFmtId="0" fontId="18" fillId="0" borderId="74" xfId="0" applyFont="1" applyBorder="1" applyAlignment="1">
      <alignment horizontal="center" wrapText="1"/>
    </xf>
    <xf numFmtId="0" fontId="18" fillId="0" borderId="75" xfId="0" applyFont="1" applyBorder="1" applyAlignment="1">
      <alignment horizontal="center"/>
    </xf>
    <xf numFmtId="3" fontId="18" fillId="0" borderId="75" xfId="0" applyNumberFormat="1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19" fillId="3" borderId="77" xfId="0" applyFont="1" applyFill="1" applyBorder="1"/>
    <xf numFmtId="3" fontId="19" fillId="3" borderId="78" xfId="0" applyNumberFormat="1" applyFont="1" applyFill="1" applyBorder="1" applyAlignment="1">
      <alignment horizontal="right" wrapText="1"/>
    </xf>
    <xf numFmtId="3" fontId="19" fillId="3" borderId="79" xfId="0" applyNumberFormat="1" applyFont="1" applyFill="1" applyBorder="1" applyAlignment="1">
      <alignment horizontal="right"/>
    </xf>
    <xf numFmtId="3" fontId="19" fillId="3" borderId="80" xfId="0" applyNumberFormat="1" applyFont="1" applyFill="1" applyBorder="1" applyAlignment="1">
      <alignment horizontal="right"/>
    </xf>
    <xf numFmtId="0" fontId="19" fillId="3" borderId="82" xfId="0" applyFont="1" applyFill="1" applyBorder="1"/>
    <xf numFmtId="3" fontId="19" fillId="3" borderId="58" xfId="0" applyNumberFormat="1" applyFont="1" applyFill="1" applyBorder="1" applyAlignment="1">
      <alignment horizontal="right" wrapText="1"/>
    </xf>
    <xf numFmtId="3" fontId="19" fillId="3" borderId="59" xfId="0" applyNumberFormat="1" applyFont="1" applyFill="1" applyBorder="1" applyAlignment="1">
      <alignment horizontal="right"/>
    </xf>
    <xf numFmtId="3" fontId="19" fillId="3" borderId="83" xfId="0" applyNumberFormat="1" applyFont="1" applyFill="1" applyBorder="1" applyAlignment="1">
      <alignment horizontal="right"/>
    </xf>
    <xf numFmtId="0" fontId="18" fillId="3" borderId="82" xfId="0" applyFont="1" applyFill="1" applyBorder="1"/>
    <xf numFmtId="3" fontId="18" fillId="3" borderId="58" xfId="0" applyNumberFormat="1" applyFont="1" applyFill="1" applyBorder="1" applyAlignment="1">
      <alignment horizontal="right" wrapText="1"/>
    </xf>
    <xf numFmtId="3" fontId="18" fillId="3" borderId="59" xfId="0" applyNumberFormat="1" applyFont="1" applyFill="1" applyBorder="1" applyAlignment="1">
      <alignment horizontal="right"/>
    </xf>
    <xf numFmtId="3" fontId="18" fillId="4" borderId="59" xfId="0" applyNumberFormat="1" applyFont="1" applyFill="1" applyBorder="1" applyAlignment="1">
      <alignment horizontal="right"/>
    </xf>
    <xf numFmtId="3" fontId="18" fillId="3" borderId="83" xfId="0" applyNumberFormat="1" applyFont="1" applyFill="1" applyBorder="1" applyAlignment="1">
      <alignment horizontal="right"/>
    </xf>
    <xf numFmtId="164" fontId="18" fillId="0" borderId="0" xfId="0" applyNumberFormat="1" applyFont="1"/>
    <xf numFmtId="3" fontId="19" fillId="4" borderId="59" xfId="0" applyNumberFormat="1" applyFont="1" applyFill="1" applyBorder="1" applyAlignment="1">
      <alignment horizontal="right"/>
    </xf>
    <xf numFmtId="0" fontId="19" fillId="3" borderId="84" xfId="0" applyFont="1" applyFill="1" applyBorder="1"/>
    <xf numFmtId="3" fontId="19" fillId="3" borderId="85" xfId="0" applyNumberFormat="1" applyFont="1" applyFill="1" applyBorder="1" applyAlignment="1">
      <alignment horizontal="right" wrapText="1"/>
    </xf>
    <xf numFmtId="3" fontId="19" fillId="3" borderId="86" xfId="0" applyNumberFormat="1" applyFont="1" applyFill="1" applyBorder="1" applyAlignment="1">
      <alignment horizontal="right"/>
    </xf>
    <xf numFmtId="3" fontId="19" fillId="3" borderId="87" xfId="0" applyNumberFormat="1" applyFont="1" applyFill="1" applyBorder="1" applyAlignment="1">
      <alignment horizontal="right"/>
    </xf>
    <xf numFmtId="164" fontId="19" fillId="0" borderId="0" xfId="0" applyNumberFormat="1" applyFont="1"/>
    <xf numFmtId="0" fontId="19" fillId="0" borderId="77" xfId="0" applyFont="1" applyBorder="1"/>
    <xf numFmtId="3" fontId="19" fillId="0" borderId="78" xfId="0" applyNumberFormat="1" applyFont="1" applyBorder="1" applyAlignment="1">
      <alignment horizontal="right" wrapText="1"/>
    </xf>
    <xf numFmtId="3" fontId="19" fillId="0" borderId="79" xfId="0" applyNumberFormat="1" applyFont="1" applyBorder="1" applyAlignment="1">
      <alignment horizontal="right"/>
    </xf>
    <xf numFmtId="3" fontId="19" fillId="0" borderId="80" xfId="0" applyNumberFormat="1" applyFont="1" applyBorder="1" applyAlignment="1">
      <alignment horizontal="right"/>
    </xf>
    <xf numFmtId="0" fontId="19" fillId="0" borderId="82" xfId="0" applyFont="1" applyBorder="1"/>
    <xf numFmtId="3" fontId="19" fillId="0" borderId="58" xfId="0" applyNumberFormat="1" applyFont="1" applyBorder="1" applyAlignment="1">
      <alignment horizontal="right" wrapText="1"/>
    </xf>
    <xf numFmtId="3" fontId="19" fillId="0" borderId="59" xfId="0" applyNumberFormat="1" applyFont="1" applyBorder="1" applyAlignment="1">
      <alignment horizontal="right"/>
    </xf>
    <xf numFmtId="3" fontId="19" fillId="0" borderId="83" xfId="0" applyNumberFormat="1" applyFont="1" applyBorder="1" applyAlignment="1">
      <alignment horizontal="right"/>
    </xf>
    <xf numFmtId="0" fontId="18" fillId="0" borderId="82" xfId="0" applyFont="1" applyBorder="1"/>
    <xf numFmtId="3" fontId="18" fillId="0" borderId="58" xfId="0" applyNumberFormat="1" applyFont="1" applyBorder="1" applyAlignment="1">
      <alignment horizontal="right" wrapText="1"/>
    </xf>
    <xf numFmtId="3" fontId="18" fillId="0" borderId="59" xfId="0" applyNumberFormat="1" applyFont="1" applyBorder="1" applyAlignment="1">
      <alignment horizontal="right"/>
    </xf>
    <xf numFmtId="3" fontId="18" fillId="0" borderId="83" xfId="0" applyNumberFormat="1" applyFont="1" applyBorder="1" applyAlignment="1">
      <alignment horizontal="right"/>
    </xf>
    <xf numFmtId="0" fontId="19" fillId="0" borderId="84" xfId="0" applyFont="1" applyBorder="1"/>
    <xf numFmtId="3" fontId="19" fillId="0" borderId="85" xfId="0" applyNumberFormat="1" applyFont="1" applyBorder="1" applyAlignment="1">
      <alignment horizontal="right" wrapText="1"/>
    </xf>
    <xf numFmtId="3" fontId="19" fillId="0" borderId="86" xfId="0" applyNumberFormat="1" applyFont="1" applyBorder="1" applyAlignment="1">
      <alignment horizontal="right"/>
    </xf>
    <xf numFmtId="3" fontId="19" fillId="0" borderId="87" xfId="0" applyNumberFormat="1" applyFont="1" applyBorder="1" applyAlignment="1">
      <alignment horizontal="right"/>
    </xf>
    <xf numFmtId="3" fontId="19" fillId="5" borderId="79" xfId="0" applyNumberFormat="1" applyFont="1" applyFill="1" applyBorder="1" applyAlignment="1">
      <alignment horizontal="right"/>
    </xf>
    <xf numFmtId="3" fontId="19" fillId="5" borderId="59" xfId="0" applyNumberFormat="1" applyFont="1" applyFill="1" applyBorder="1" applyAlignment="1">
      <alignment horizontal="right"/>
    </xf>
    <xf numFmtId="3" fontId="19" fillId="5" borderId="86" xfId="0" applyNumberFormat="1" applyFont="1" applyFill="1" applyBorder="1" applyAlignment="1">
      <alignment horizontal="right"/>
    </xf>
    <xf numFmtId="0" fontId="9" fillId="0" borderId="8" xfId="0" applyFont="1" applyBorder="1"/>
    <xf numFmtId="0" fontId="14" fillId="0" borderId="0" xfId="0" applyFont="1" applyAlignment="1">
      <alignment horizontal="left"/>
    </xf>
    <xf numFmtId="2" fontId="0" fillId="0" borderId="55" xfId="0" applyNumberFormat="1" applyBorder="1"/>
    <xf numFmtId="168" fontId="0" fillId="0" borderId="0" xfId="0" applyNumberFormat="1"/>
    <xf numFmtId="164" fontId="4" fillId="0" borderId="51" xfId="0" applyNumberFormat="1" applyFont="1" applyBorder="1"/>
    <xf numFmtId="164" fontId="4" fillId="0" borderId="42" xfId="0" applyNumberFormat="1" applyFont="1" applyBorder="1"/>
    <xf numFmtId="164" fontId="4" fillId="0" borderId="52" xfId="0" applyNumberFormat="1" applyFont="1" applyBorder="1"/>
    <xf numFmtId="164" fontId="4" fillId="0" borderId="0" xfId="0" applyNumberFormat="1" applyFont="1"/>
    <xf numFmtId="0" fontId="0" fillId="0" borderId="22" xfId="0" applyBorder="1"/>
    <xf numFmtId="0" fontId="0" fillId="0" borderId="38" xfId="0" applyBorder="1"/>
    <xf numFmtId="0" fontId="0" fillId="0" borderId="20" xfId="0" applyBorder="1"/>
    <xf numFmtId="0" fontId="0" fillId="0" borderId="89" xfId="0" applyBorder="1"/>
    <xf numFmtId="0" fontId="0" fillId="0" borderId="27" xfId="0" applyBorder="1"/>
    <xf numFmtId="0" fontId="1" fillId="0" borderId="90" xfId="0" applyFont="1" applyBorder="1"/>
    <xf numFmtId="168" fontId="0" fillId="0" borderId="63" xfId="0" applyNumberFormat="1" applyBorder="1"/>
    <xf numFmtId="0" fontId="0" fillId="0" borderId="37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5" xfId="0" applyBorder="1"/>
    <xf numFmtId="0" fontId="0" fillId="0" borderId="88" xfId="0" applyBorder="1"/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wrapText="1"/>
    </xf>
    <xf numFmtId="164" fontId="0" fillId="0" borderId="25" xfId="0" applyNumberFormat="1" applyBorder="1"/>
    <xf numFmtId="164" fontId="0" fillId="0" borderId="41" xfId="0" applyNumberFormat="1" applyBorder="1"/>
    <xf numFmtId="167" fontId="0" fillId="0" borderId="13" xfId="0" applyNumberFormat="1" applyBorder="1"/>
    <xf numFmtId="167" fontId="0" fillId="0" borderId="15" xfId="0" applyNumberFormat="1" applyBorder="1"/>
    <xf numFmtId="167" fontId="0" fillId="0" borderId="17" xfId="0" applyNumberFormat="1" applyBorder="1"/>
    <xf numFmtId="167" fontId="0" fillId="0" borderId="18" xfId="0" applyNumberForma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6" xfId="0" applyFont="1" applyBorder="1"/>
    <xf numFmtId="0" fontId="9" fillId="0" borderId="17" xfId="0" applyFont="1" applyBorder="1"/>
    <xf numFmtId="167" fontId="0" fillId="0" borderId="4" xfId="0" applyNumberFormat="1" applyBorder="1"/>
    <xf numFmtId="167" fontId="0" fillId="0" borderId="8" xfId="0" applyNumberFormat="1" applyBorder="1"/>
    <xf numFmtId="167" fontId="0" fillId="0" borderId="9" xfId="0" applyNumberFormat="1" applyBorder="1"/>
    <xf numFmtId="167" fontId="0" fillId="0" borderId="27" xfId="0" applyNumberFormat="1" applyBorder="1"/>
    <xf numFmtId="167" fontId="0" fillId="0" borderId="28" xfId="0" applyNumberFormat="1" applyBorder="1"/>
    <xf numFmtId="167" fontId="0" fillId="0" borderId="26" xfId="0" applyNumberFormat="1" applyBorder="1"/>
    <xf numFmtId="167" fontId="0" fillId="0" borderId="14" xfId="0" applyNumberFormat="1" applyBorder="1"/>
    <xf numFmtId="167" fontId="0" fillId="0" borderId="12" xfId="0" applyNumberFormat="1" applyBorder="1"/>
    <xf numFmtId="167" fontId="0" fillId="0" borderId="29" xfId="0" applyNumberFormat="1" applyBorder="1"/>
    <xf numFmtId="167" fontId="0" fillId="0" borderId="30" xfId="0" applyNumberFormat="1" applyBorder="1"/>
    <xf numFmtId="167" fontId="0" fillId="0" borderId="31" xfId="0" applyNumberFormat="1" applyBorder="1"/>
    <xf numFmtId="167" fontId="0" fillId="0" borderId="32" xfId="0" applyNumberFormat="1" applyBorder="1"/>
    <xf numFmtId="167" fontId="0" fillId="0" borderId="0" xfId="0" applyNumberFormat="1"/>
    <xf numFmtId="167" fontId="0" fillId="0" borderId="2" xfId="0" applyNumberFormat="1" applyBorder="1"/>
    <xf numFmtId="167" fontId="0" fillId="0" borderId="19" xfId="0" applyNumberFormat="1" applyBorder="1"/>
    <xf numFmtId="167" fontId="0" fillId="0" borderId="20" xfId="0" applyNumberFormat="1" applyBorder="1"/>
    <xf numFmtId="167" fontId="0" fillId="0" borderId="33" xfId="0" applyNumberFormat="1" applyBorder="1"/>
    <xf numFmtId="167" fontId="0" fillId="0" borderId="34" xfId="0" applyNumberFormat="1" applyBorder="1"/>
    <xf numFmtId="167" fontId="0" fillId="0" borderId="3" xfId="0" applyNumberFormat="1" applyBorder="1"/>
    <xf numFmtId="167" fontId="0" fillId="0" borderId="6" xfId="0" applyNumberFormat="1" applyBorder="1"/>
    <xf numFmtId="167" fontId="0" fillId="0" borderId="36" xfId="0" applyNumberFormat="1" applyBorder="1"/>
    <xf numFmtId="167" fontId="0" fillId="0" borderId="21" xfId="0" applyNumberFormat="1" applyBorder="1"/>
    <xf numFmtId="167" fontId="0" fillId="0" borderId="38" xfId="0" applyNumberFormat="1" applyBorder="1"/>
    <xf numFmtId="167" fontId="0" fillId="0" borderId="39" xfId="0" applyNumberFormat="1" applyBorder="1"/>
    <xf numFmtId="167" fontId="0" fillId="0" borderId="40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92" xfId="0" applyNumberFormat="1" applyBorder="1"/>
    <xf numFmtId="167" fontId="0" fillId="0" borderId="1" xfId="0" applyNumberFormat="1" applyBorder="1"/>
    <xf numFmtId="167" fontId="0" fillId="0" borderId="5" xfId="0" applyNumberForma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93" xfId="0" applyNumberFormat="1" applyBorder="1"/>
    <xf numFmtId="167" fontId="0" fillId="0" borderId="94" xfId="0" applyNumberFormat="1" applyBorder="1"/>
    <xf numFmtId="0" fontId="0" fillId="0" borderId="28" xfId="0" applyBorder="1" applyAlignment="1">
      <alignment wrapText="1"/>
    </xf>
    <xf numFmtId="0" fontId="0" fillId="0" borderId="36" xfId="0" applyBorder="1"/>
    <xf numFmtId="0" fontId="0" fillId="0" borderId="39" xfId="0" applyBorder="1"/>
    <xf numFmtId="0" fontId="0" fillId="0" borderId="95" xfId="0" applyBorder="1"/>
    <xf numFmtId="0" fontId="0" fillId="0" borderId="96" xfId="0" applyBorder="1"/>
    <xf numFmtId="0" fontId="0" fillId="0" borderId="93" xfId="0" applyBorder="1"/>
    <xf numFmtId="0" fontId="0" fillId="0" borderId="94" xfId="0" applyBorder="1"/>
    <xf numFmtId="0" fontId="0" fillId="0" borderId="97" xfId="0" applyBorder="1"/>
    <xf numFmtId="0" fontId="0" fillId="0" borderId="98" xfId="0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1" xfId="0" applyNumberFormat="1" applyBorder="1"/>
    <xf numFmtId="0" fontId="4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9" xfId="0" pivotButton="1" applyBorder="1"/>
    <xf numFmtId="0" fontId="3" fillId="0" borderId="1" xfId="0" applyFont="1" applyBorder="1"/>
    <xf numFmtId="0" fontId="0" fillId="0" borderId="99" xfId="0" applyBorder="1"/>
    <xf numFmtId="0" fontId="0" fillId="0" borderId="100" xfId="0" applyBorder="1"/>
    <xf numFmtId="0" fontId="3" fillId="0" borderId="24" xfId="0" applyFont="1" applyBorder="1"/>
    <xf numFmtId="0" fontId="0" fillId="0" borderId="34" xfId="0" applyBorder="1" applyAlignment="1">
      <alignment wrapText="1"/>
    </xf>
    <xf numFmtId="0" fontId="5" fillId="0" borderId="19" xfId="0" applyFont="1" applyBorder="1" applyAlignment="1">
      <alignment wrapText="1"/>
    </xf>
    <xf numFmtId="0" fontId="7" fillId="0" borderId="9" xfId="0" applyFont="1" applyBorder="1"/>
    <xf numFmtId="0" fontId="7" fillId="0" borderId="14" xfId="0" applyFont="1" applyBorder="1"/>
    <xf numFmtId="0" fontId="7" fillId="0" borderId="88" xfId="0" applyFont="1" applyBorder="1"/>
    <xf numFmtId="0" fontId="7" fillId="0" borderId="19" xfId="0" applyFont="1" applyBorder="1"/>
    <xf numFmtId="0" fontId="0" fillId="0" borderId="4" xfId="0" applyBorder="1"/>
    <xf numFmtId="0" fontId="7" fillId="0" borderId="99" xfId="0" applyFont="1" applyBorder="1"/>
    <xf numFmtId="0" fontId="7" fillId="0" borderId="30" xfId="0" applyFont="1" applyBorder="1"/>
    <xf numFmtId="167" fontId="0" fillId="0" borderId="102" xfId="0" applyNumberFormat="1" applyBorder="1"/>
    <xf numFmtId="0" fontId="0" fillId="0" borderId="101" xfId="0" applyBorder="1" applyAlignment="1">
      <alignment wrapText="1"/>
    </xf>
    <xf numFmtId="164" fontId="0" fillId="0" borderId="103" xfId="0" applyNumberFormat="1" applyBorder="1"/>
    <xf numFmtId="164" fontId="0" fillId="0" borderId="6" xfId="0" applyNumberFormat="1" applyBorder="1"/>
    <xf numFmtId="167" fontId="0" fillId="0" borderId="103" xfId="0" applyNumberFormat="1" applyBorder="1"/>
    <xf numFmtId="167" fontId="0" fillId="0" borderId="5" xfId="0" applyNumberFormat="1" applyBorder="1"/>
    <xf numFmtId="167" fontId="0" fillId="0" borderId="104" xfId="0" applyNumberFormat="1" applyBorder="1"/>
    <xf numFmtId="167" fontId="0" fillId="0" borderId="105" xfId="0" applyNumberFormat="1" applyBorder="1"/>
    <xf numFmtId="167" fontId="0" fillId="0" borderId="28" xfId="0" applyNumberFormat="1" applyBorder="1" applyAlignment="1">
      <alignment wrapText="1"/>
    </xf>
    <xf numFmtId="164" fontId="0" fillId="0" borderId="106" xfId="0" applyNumberFormat="1" applyBorder="1"/>
    <xf numFmtId="167" fontId="0" fillId="0" borderId="106" xfId="0" applyNumberFormat="1" applyBorder="1"/>
    <xf numFmtId="167" fontId="0" fillId="0" borderId="107" xfId="0" applyNumberFormat="1" applyBorder="1"/>
    <xf numFmtId="167" fontId="0" fillId="0" borderId="41" xfId="0" applyNumberFormat="1" applyBorder="1"/>
    <xf numFmtId="167" fontId="0" fillId="0" borderId="101" xfId="0" applyNumberFormat="1" applyBorder="1"/>
    <xf numFmtId="167" fontId="0" fillId="0" borderId="96" xfId="0" applyNumberFormat="1" applyBorder="1"/>
    <xf numFmtId="167" fontId="0" fillId="0" borderId="16" xfId="0" applyNumberFormat="1" applyBorder="1"/>
    <xf numFmtId="167" fontId="0" fillId="0" borderId="88" xfId="0" applyNumberFormat="1" applyBorder="1"/>
    <xf numFmtId="167" fontId="0" fillId="0" borderId="89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167" fontId="0" fillId="0" borderId="27" xfId="0" applyNumberFormat="1" applyBorder="1" applyAlignment="1">
      <alignment wrapText="1"/>
    </xf>
    <xf numFmtId="0" fontId="3" fillId="0" borderId="108" xfId="0" applyFont="1" applyBorder="1"/>
    <xf numFmtId="0" fontId="0" fillId="0" borderId="95" xfId="0" pivotButton="1" applyBorder="1"/>
    <xf numFmtId="0" fontId="0" fillId="0" borderId="95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0" borderId="106" xfId="0" applyBorder="1" applyAlignment="1">
      <alignment wrapText="1"/>
    </xf>
    <xf numFmtId="0" fontId="0" fillId="0" borderId="109" xfId="0" applyBorder="1"/>
    <xf numFmtId="0" fontId="1" fillId="0" borderId="101" xfId="0" applyFont="1" applyBorder="1"/>
    <xf numFmtId="0" fontId="1" fillId="0" borderId="2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0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quotePrefix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08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109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7" xfId="0" applyBorder="1"/>
    <xf numFmtId="0" fontId="7" fillId="0" borderId="44" xfId="0" applyFont="1" applyBorder="1" applyAlignment="1">
      <alignment horizontal="center"/>
    </xf>
    <xf numFmtId="0" fontId="19" fillId="0" borderId="67" xfId="0" applyFont="1" applyBorder="1" applyAlignment="1">
      <alignment horizontal="left" vertical="top"/>
    </xf>
    <xf numFmtId="0" fontId="0" fillId="0" borderId="81" xfId="0" applyBorder="1" applyAlignment="1">
      <alignment vertical="top"/>
    </xf>
    <xf numFmtId="0" fontId="0" fillId="0" borderId="72" xfId="0" applyBorder="1" applyAlignment="1">
      <alignment vertical="top"/>
    </xf>
    <xf numFmtId="0" fontId="19" fillId="3" borderId="67" xfId="0" applyFont="1" applyFill="1" applyBorder="1" applyAlignment="1">
      <alignment horizontal="left" vertical="top"/>
    </xf>
    <xf numFmtId="0" fontId="0" fillId="3" borderId="81" xfId="0" applyFill="1" applyBorder="1" applyAlignment="1">
      <alignment vertical="top"/>
    </xf>
    <xf numFmtId="0" fontId="0" fillId="3" borderId="72" xfId="0" applyFill="1" applyBorder="1" applyAlignment="1">
      <alignment vertical="top"/>
    </xf>
    <xf numFmtId="0" fontId="18" fillId="0" borderId="67" xfId="0" applyFont="1" applyBorder="1"/>
    <xf numFmtId="0" fontId="18" fillId="0" borderId="72" xfId="0" applyFont="1" applyBorder="1"/>
    <xf numFmtId="0" fontId="18" fillId="0" borderId="68" xfId="0" applyFont="1" applyBorder="1"/>
    <xf numFmtId="0" fontId="18" fillId="0" borderId="73" xfId="0" applyFont="1" applyBorder="1"/>
    <xf numFmtId="0" fontId="18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 wrapText="1"/>
    </xf>
    <xf numFmtId="0" fontId="0" fillId="0" borderId="71" xfId="0" applyBorder="1"/>
    <xf numFmtId="0" fontId="7" fillId="0" borderId="0" xfId="0" applyFont="1" applyAlignment="1">
      <alignment wrapText="1"/>
    </xf>
    <xf numFmtId="0" fontId="0" fillId="0" borderId="0" xfId="0"/>
  </cellXfs>
  <cellStyles count="3">
    <cellStyle name="Hyperlink" xfId="2" builtinId="8"/>
    <cellStyle name="Normal" xfId="0" builtinId="0"/>
    <cellStyle name="Percent" xfId="1" builtinId="5"/>
  </cellStyles>
  <dxfs count="22"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%20inv\C1&amp;C2_EFs_byCY_7-13-09_w%20no%20ctl%20E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carey\My%20Documents\PENNY\NON_ROAD\LCMVrule\Inventory\Final%20FRM%20control%20to%202050\Category1aux\C1aux_inv_FRMctl_Summary_to2050_wretrof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2008"/>
      <sheetName val="C1prop EF &lt;=600kW"/>
      <sheetName val="C1prop EF 600-1000kW"/>
      <sheetName val="C1prop EF 1000-1400kW"/>
      <sheetName val="C1prop EF &gt;1400kW"/>
      <sheetName val="C1prop EF Total"/>
      <sheetName val="C1aux EF &lt;=600kW"/>
      <sheetName val="C1aux EF 600-1000kW"/>
      <sheetName val="C1aux EF 1000-1400kW"/>
      <sheetName val="C1aux EF &gt;1400kW"/>
      <sheetName val="C1aux EF Total"/>
      <sheetName val="C1 EF Total &lt;=600kW"/>
      <sheetName val="C1 EF Total 600-1000kW"/>
      <sheetName val="C1 EF Total 1000-1400kW"/>
      <sheetName val="C1 EF Total &gt;1400kW"/>
      <sheetName val="C1 EF Total"/>
      <sheetName val="C2 EF &lt;600kW"/>
      <sheetName val="C2 EF 600-1000kW"/>
      <sheetName val="C2 EF 1000-1400kW"/>
      <sheetName val="C2 EF 1400-3700kW"/>
      <sheetName val="C2 EF &gt;=3700kW"/>
      <sheetName val="C2 EF Total"/>
      <sheetName val="CMV&lt;37kW EF Total"/>
      <sheetName val="All EF &lt;=600kW"/>
      <sheetName val="All EF 600-1000kW"/>
      <sheetName val="All EF 1000-1400kW"/>
      <sheetName val="All EF &gt;1400kW"/>
      <sheetName val="All EF"/>
      <sheetName val="ACT by kW&amp;cat"/>
      <sheetName val="POP by kW&amp;cat"/>
      <sheetName val="C1prop ACT"/>
      <sheetName val="C1aux ACT"/>
      <sheetName val="C2 ACT"/>
      <sheetName val="CMV&lt;37kW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1">
          <cell r="L11">
            <v>3330713992.7599998</v>
          </cell>
          <cell r="M11">
            <v>10.085795111168704</v>
          </cell>
        </row>
      </sheetData>
      <sheetData sheetId="33" refreshError="1">
        <row r="21">
          <cell r="H21">
            <v>30249834219.953903</v>
          </cell>
        </row>
      </sheetData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Base &amp; Ctl"/>
      <sheetName val="Delta tons"/>
      <sheetName val="std &lt;=600kW"/>
      <sheetName val="std &gt;600kW"/>
      <sheetName val="high &lt;=600kW"/>
      <sheetName val="high &gt;600kW"/>
      <sheetName val="std &lt;=600kW 0.9 37-75kW"/>
      <sheetName val="std &lt;=600kW other"/>
      <sheetName val="std 600-1000kW"/>
      <sheetName val="std 1000-1400kW"/>
      <sheetName val="std &gt;1400kW"/>
      <sheetName val="high &lt;=600kW 0.9 37-75kW"/>
      <sheetName val="high &lt;=600kW other"/>
      <sheetName val="high 1000-1400kW"/>
      <sheetName val="high &gt;1400kW"/>
    </sheetNames>
    <sheetDataSet>
      <sheetData sheetId="0" refreshError="1"/>
      <sheetData sheetId="1" refreshError="1"/>
      <sheetData sheetId="2" refreshError="1">
        <row r="5">
          <cell r="L5">
            <v>1102.709990649588</v>
          </cell>
          <cell r="M5">
            <v>1047.2079683281938</v>
          </cell>
          <cell r="N5">
            <v>5722.9120747356819</v>
          </cell>
          <cell r="O5">
            <v>36559.502149656699</v>
          </cell>
          <cell r="P5">
            <v>1798.0406729808196</v>
          </cell>
          <cell r="Q5">
            <v>1744.0994527913952</v>
          </cell>
          <cell r="R5">
            <v>4004.4242830024809</v>
          </cell>
        </row>
        <row r="6">
          <cell r="L6">
            <v>1112.634380565434</v>
          </cell>
          <cell r="M6">
            <v>1056.6328400431473</v>
          </cell>
          <cell r="N6">
            <v>5774.4182834083031</v>
          </cell>
          <cell r="O6">
            <v>36821.666807984613</v>
          </cell>
          <cell r="P6">
            <v>1835.5449454493728</v>
          </cell>
          <cell r="Q6">
            <v>1780.4785970858916</v>
          </cell>
          <cell r="R6">
            <v>4040.6713638023666</v>
          </cell>
        </row>
        <row r="7">
          <cell r="L7">
            <v>1112.1021146336266</v>
          </cell>
          <cell r="M7">
            <v>1056.1273643244317</v>
          </cell>
          <cell r="N7">
            <v>5726.2363351679369</v>
          </cell>
          <cell r="O7">
            <v>36469.240729647739</v>
          </cell>
          <cell r="P7">
            <v>1841.4604787861163</v>
          </cell>
          <cell r="Q7">
            <v>1786.2166644225326</v>
          </cell>
          <cell r="R7">
            <v>4077.5481463123388</v>
          </cell>
        </row>
        <row r="8">
          <cell r="L8">
            <v>1111.6656377025456</v>
          </cell>
          <cell r="M8">
            <v>1055.7128563177073</v>
          </cell>
          <cell r="N8">
            <v>5639.3639880343489</v>
          </cell>
          <cell r="O8">
            <v>35896.026586134387</v>
          </cell>
          <cell r="P8">
            <v>1825.5477239213769</v>
          </cell>
          <cell r="Q8">
            <v>1770.7812922037356</v>
          </cell>
          <cell r="R8">
            <v>4114.0924332417244</v>
          </cell>
        </row>
        <row r="9">
          <cell r="L9">
            <v>1111.3264969080426</v>
          </cell>
          <cell r="M9">
            <v>1055.3907852877899</v>
          </cell>
          <cell r="N9">
            <v>5553.0479520338295</v>
          </cell>
          <cell r="O9">
            <v>35326.742854972064</v>
          </cell>
          <cell r="P9">
            <v>1802.0005121403603</v>
          </cell>
          <cell r="Q9">
            <v>1747.9404967761495</v>
          </cell>
          <cell r="R9">
            <v>4073.6490149824463</v>
          </cell>
        </row>
        <row r="10">
          <cell r="L10">
            <v>1110.3858560355479</v>
          </cell>
          <cell r="M10">
            <v>1054.4974891125812</v>
          </cell>
          <cell r="N10">
            <v>5459.5813450986971</v>
          </cell>
          <cell r="O10">
            <v>34727.869888567395</v>
          </cell>
          <cell r="P10">
            <v>1620.9065280335499</v>
          </cell>
          <cell r="Q10">
            <v>1572.2793321925433</v>
          </cell>
          <cell r="R10">
            <v>2115.1371909141362</v>
          </cell>
        </row>
        <row r="11">
          <cell r="L11">
            <v>1109.5461724214485</v>
          </cell>
          <cell r="M11">
            <v>1053.7000687763045</v>
          </cell>
          <cell r="N11">
            <v>5366.7045424786065</v>
          </cell>
          <cell r="O11">
            <v>34133.139267557905</v>
          </cell>
          <cell r="P11">
            <v>1481.824451753504</v>
          </cell>
          <cell r="Q11">
            <v>1437.3697182008987</v>
          </cell>
          <cell r="R11">
            <v>696.80431526820928</v>
          </cell>
        </row>
        <row r="12">
          <cell r="L12">
            <v>1107.343081049939</v>
          </cell>
          <cell r="M12">
            <v>1051.6078642449565</v>
          </cell>
          <cell r="N12">
            <v>5274.4320823569642</v>
          </cell>
          <cell r="O12">
            <v>33542.647471791272</v>
          </cell>
          <cell r="P12">
            <v>1455.1284684303034</v>
          </cell>
          <cell r="Q12">
            <v>1411.4746143773941</v>
          </cell>
          <cell r="R12">
            <v>702.98689870493024</v>
          </cell>
        </row>
        <row r="13">
          <cell r="L13">
            <v>1105.2980698715389</v>
          </cell>
          <cell r="M13">
            <v>1049.6657833537881</v>
          </cell>
          <cell r="N13">
            <v>5183.2783047728472</v>
          </cell>
          <cell r="O13">
            <v>32959.573306133294</v>
          </cell>
          <cell r="P13">
            <v>1412.1140714574772</v>
          </cell>
          <cell r="Q13">
            <v>1369.750649313753</v>
          </cell>
          <cell r="R13">
            <v>520.50710673928893</v>
          </cell>
        </row>
        <row r="14">
          <cell r="L14">
            <v>1103.4132776880272</v>
          </cell>
          <cell r="M14">
            <v>1047.8758572535871</v>
          </cell>
          <cell r="N14">
            <v>5093.4575947553622</v>
          </cell>
          <cell r="O14">
            <v>32385.503034970872</v>
          </cell>
          <cell r="P14">
            <v>1372.0283420104338</v>
          </cell>
          <cell r="Q14">
            <v>1330.8674917501207</v>
          </cell>
          <cell r="R14">
            <v>388.54305418553736</v>
          </cell>
        </row>
        <row r="15">
          <cell r="L15">
            <v>1100.4063129058977</v>
          </cell>
          <cell r="M15">
            <v>1045.0202401765409</v>
          </cell>
          <cell r="N15">
            <v>5004.9901381014824</v>
          </cell>
          <cell r="O15">
            <v>31810.974978343183</v>
          </cell>
          <cell r="P15">
            <v>1326.1595598717738</v>
          </cell>
          <cell r="Q15">
            <v>1286.3747730756206</v>
          </cell>
          <cell r="R15">
            <v>205.9870879977868</v>
          </cell>
        </row>
        <row r="16">
          <cell r="L16">
            <v>1088.8014565994424</v>
          </cell>
          <cell r="M16">
            <v>1033.9994839500878</v>
          </cell>
          <cell r="N16">
            <v>4917.9347474329934</v>
          </cell>
          <cell r="O16">
            <v>31180.973919363172</v>
          </cell>
          <cell r="P16">
            <v>1277.922824694512</v>
          </cell>
          <cell r="Q16">
            <v>1239.5851399536766</v>
          </cell>
          <cell r="R16">
            <v>73.398165498826742</v>
          </cell>
        </row>
        <row r="17">
          <cell r="L17">
            <v>1058.1152629716685</v>
          </cell>
          <cell r="M17">
            <v>1004.8577995932274</v>
          </cell>
          <cell r="N17">
            <v>4832.312048175314</v>
          </cell>
          <cell r="O17">
            <v>30289.34997958528</v>
          </cell>
          <cell r="P17">
            <v>1229.0248414948396</v>
          </cell>
          <cell r="Q17">
            <v>1192.1540962499944</v>
          </cell>
          <cell r="R17">
            <v>88.351766929616531</v>
          </cell>
        </row>
        <row r="18">
          <cell r="L18">
            <v>1027.6932280633953</v>
          </cell>
          <cell r="M18">
            <v>975.96697821784937</v>
          </cell>
          <cell r="N18">
            <v>4748.6424686662485</v>
          </cell>
          <cell r="O18">
            <v>29412.281612907052</v>
          </cell>
          <cell r="P18">
            <v>1177.6476574448375</v>
          </cell>
          <cell r="Q18">
            <v>1142.3182277214926</v>
          </cell>
          <cell r="R18">
            <v>94.775999199439653</v>
          </cell>
        </row>
        <row r="19">
          <cell r="L19">
            <v>997.53952011819001</v>
          </cell>
          <cell r="M19">
            <v>947.33097826988615</v>
          </cell>
          <cell r="N19">
            <v>4667.1465192074429</v>
          </cell>
          <cell r="O19">
            <v>28551.769041434451</v>
          </cell>
          <cell r="P19">
            <v>1124.0789210827938</v>
          </cell>
          <cell r="Q19">
            <v>1090.35655345031</v>
          </cell>
          <cell r="R19">
            <v>95.645098826484784</v>
          </cell>
        </row>
        <row r="20">
          <cell r="L20">
            <v>967.71076868410853</v>
          </cell>
          <cell r="M20">
            <v>919.00357899725407</v>
          </cell>
          <cell r="N20">
            <v>4588.3502907363636</v>
          </cell>
          <cell r="O20">
            <v>27721.113654451783</v>
          </cell>
          <cell r="P20">
            <v>1065.8250226215432</v>
          </cell>
          <cell r="Q20">
            <v>1033.8502719428971</v>
          </cell>
          <cell r="R20">
            <v>96.476488636065554</v>
          </cell>
        </row>
        <row r="21">
          <cell r="L21">
            <v>938.22131650390156</v>
          </cell>
          <cell r="M21">
            <v>890.99840123827312</v>
          </cell>
          <cell r="N21">
            <v>4512.5186315424726</v>
          </cell>
          <cell r="O21">
            <v>26921.618412660413</v>
          </cell>
          <cell r="P21">
            <v>1001.1804536338911</v>
          </cell>
          <cell r="Q21">
            <v>971.14504002487433</v>
          </cell>
          <cell r="R21">
            <v>97.234016530726336</v>
          </cell>
        </row>
        <row r="22">
          <cell r="L22">
            <v>909.27691665302495</v>
          </cell>
          <cell r="M22">
            <v>863.51084202566472</v>
          </cell>
          <cell r="N22">
            <v>4441.1833533854451</v>
          </cell>
          <cell r="O22">
            <v>26153.500509218855</v>
          </cell>
          <cell r="P22">
            <v>935.93621231421434</v>
          </cell>
          <cell r="Q22">
            <v>907.85812594478784</v>
          </cell>
          <cell r="R22">
            <v>98.004003136194214</v>
          </cell>
        </row>
        <row r="23">
          <cell r="L23">
            <v>881.09551795577204</v>
          </cell>
          <cell r="M23">
            <v>836.74788029987849</v>
          </cell>
          <cell r="N23">
            <v>4376.0155604444872</v>
          </cell>
          <cell r="O23">
            <v>25427.432706695075</v>
          </cell>
          <cell r="P23">
            <v>871.41334544072424</v>
          </cell>
          <cell r="Q23">
            <v>845.27094507750246</v>
          </cell>
          <cell r="R23">
            <v>98.814584441558495</v>
          </cell>
        </row>
        <row r="24">
          <cell r="L24">
            <v>855.20589752949206</v>
          </cell>
          <cell r="M24">
            <v>812.1613461818539</v>
          </cell>
          <cell r="N24">
            <v>4331.9590597061797</v>
          </cell>
          <cell r="O24">
            <v>24834.338106462827</v>
          </cell>
          <cell r="P24">
            <v>815.15668543695119</v>
          </cell>
          <cell r="Q24">
            <v>790.70198487384255</v>
          </cell>
          <cell r="R24">
            <v>99.595968706316299</v>
          </cell>
        </row>
        <row r="25">
          <cell r="L25">
            <v>831.58707243883725</v>
          </cell>
          <cell r="M25">
            <v>789.73131285739532</v>
          </cell>
          <cell r="N25">
            <v>4314.4848934553866</v>
          </cell>
          <cell r="O25">
            <v>24405.156944990493</v>
          </cell>
          <cell r="P25">
            <v>772.21500244860772</v>
          </cell>
          <cell r="Q25">
            <v>749.04855237514937</v>
          </cell>
          <cell r="R25">
            <v>100.38079531034234</v>
          </cell>
        </row>
        <row r="26">
          <cell r="L26">
            <v>808.79685758359051</v>
          </cell>
          <cell r="M26">
            <v>768.0881838400669</v>
          </cell>
          <cell r="N26">
            <v>4309.7002367466039</v>
          </cell>
          <cell r="O26">
            <v>24053.864140476831</v>
          </cell>
          <cell r="P26">
            <v>736.58824168964543</v>
          </cell>
          <cell r="Q26">
            <v>714.49059443895601</v>
          </cell>
          <cell r="R26">
            <v>101.24810575876953</v>
          </cell>
        </row>
        <row r="27">
          <cell r="L27">
            <v>786.90466027435741</v>
          </cell>
          <cell r="M27">
            <v>747.29787300508781</v>
          </cell>
          <cell r="N27">
            <v>4312.3492368930456</v>
          </cell>
          <cell r="O27">
            <v>23748.81205109266</v>
          </cell>
          <cell r="P27">
            <v>704.0085827296416</v>
          </cell>
          <cell r="Q27">
            <v>682.88832524775239</v>
          </cell>
          <cell r="R27">
            <v>102.08644202596238</v>
          </cell>
        </row>
        <row r="28">
          <cell r="L28">
            <v>765.87497675915972</v>
          </cell>
          <cell r="M28">
            <v>727.32666358894562</v>
          </cell>
          <cell r="N28">
            <v>4320.5671573340833</v>
          </cell>
          <cell r="O28">
            <v>23479.818002264474</v>
          </cell>
          <cell r="P28">
            <v>673.73799583833625</v>
          </cell>
          <cell r="Q28">
            <v>653.52585596318613</v>
          </cell>
          <cell r="R28">
            <v>102.97403855799399</v>
          </cell>
        </row>
        <row r="29">
          <cell r="L29">
            <v>745.87445817197431</v>
          </cell>
          <cell r="M29">
            <v>708.33281877680372</v>
          </cell>
          <cell r="N29">
            <v>4332.7349917760212</v>
          </cell>
          <cell r="O29">
            <v>23239.469856692867</v>
          </cell>
          <cell r="P29">
            <v>645.16301509580751</v>
          </cell>
          <cell r="Q29">
            <v>625.80812464293331</v>
          </cell>
          <cell r="R29">
            <v>103.82852561534408</v>
          </cell>
        </row>
        <row r="30">
          <cell r="L30">
            <v>726.96158401010337</v>
          </cell>
          <cell r="M30">
            <v>690.3718746534696</v>
          </cell>
          <cell r="N30">
            <v>4348.3103601172706</v>
          </cell>
          <cell r="O30">
            <v>23026.110893816032</v>
          </cell>
          <cell r="P30">
            <v>618.16779893899366</v>
          </cell>
          <cell r="Q30">
            <v>599.62276497082382</v>
          </cell>
          <cell r="R30">
            <v>104.69000013426836</v>
          </cell>
        </row>
        <row r="31">
          <cell r="L31">
            <v>709.07529807813137</v>
          </cell>
          <cell r="M31">
            <v>673.38584812738031</v>
          </cell>
          <cell r="N31">
            <v>4367.0115363489904</v>
          </cell>
          <cell r="O31">
            <v>22839.437053295333</v>
          </cell>
          <cell r="P31">
            <v>592.58623920959224</v>
          </cell>
          <cell r="Q31">
            <v>574.8086520333045</v>
          </cell>
          <cell r="R31">
            <v>105.55851889796668</v>
          </cell>
        </row>
        <row r="32">
          <cell r="L32">
            <v>692.72098996416196</v>
          </cell>
          <cell r="M32">
            <v>657.85469132399055</v>
          </cell>
          <cell r="N32">
            <v>4388.3660067538376</v>
          </cell>
          <cell r="O32">
            <v>22682.727151545016</v>
          </cell>
          <cell r="P32">
            <v>568.70520422838433</v>
          </cell>
          <cell r="Q32">
            <v>551.64404810153269</v>
          </cell>
          <cell r="R32">
            <v>106.43413915606585</v>
          </cell>
        </row>
        <row r="33">
          <cell r="L33">
            <v>679.34494188177985</v>
          </cell>
          <cell r="M33">
            <v>645.15189162562194</v>
          </cell>
          <cell r="N33">
            <v>4412.1626603525074</v>
          </cell>
          <cell r="O33">
            <v>22566.753146668569</v>
          </cell>
          <cell r="P33">
            <v>547.8408644844194</v>
          </cell>
          <cell r="Q33">
            <v>531.40563854988682</v>
          </cell>
          <cell r="R33">
            <v>107.3169186285765</v>
          </cell>
        </row>
        <row r="34">
          <cell r="L34">
            <v>671.54365555262314</v>
          </cell>
          <cell r="M34">
            <v>637.74326263307057</v>
          </cell>
          <cell r="N34">
            <v>4438.4228837256078</v>
          </cell>
          <cell r="O34">
            <v>22529.599078506286</v>
          </cell>
          <cell r="P34">
            <v>532.47427925059401</v>
          </cell>
          <cell r="Q34">
            <v>516.50005087307613</v>
          </cell>
          <cell r="R34">
            <v>108.20691550988499</v>
          </cell>
        </row>
        <row r="35">
          <cell r="L35">
            <v>668.019881021532</v>
          </cell>
          <cell r="M35">
            <v>634.39684807362971</v>
          </cell>
          <cell r="N35">
            <v>4467.1294884095296</v>
          </cell>
          <cell r="O35">
            <v>22561.210454444692</v>
          </cell>
          <cell r="P35">
            <v>521.67988819695552</v>
          </cell>
          <cell r="Q35">
            <v>506.02949155104687</v>
          </cell>
          <cell r="R35">
            <v>109.10418847278078</v>
          </cell>
        </row>
        <row r="36">
          <cell r="L36">
            <v>666.00822145760412</v>
          </cell>
          <cell r="M36">
            <v>632.48644013067815</v>
          </cell>
          <cell r="N36">
            <v>4498.3035253836415</v>
          </cell>
          <cell r="O36">
            <v>22623.373708156829</v>
          </cell>
          <cell r="P36">
            <v>513.06203776510483</v>
          </cell>
          <cell r="Q36">
            <v>497.67017663215165</v>
          </cell>
          <cell r="R36">
            <v>110.00879667251927</v>
          </cell>
        </row>
        <row r="37">
          <cell r="L37">
            <v>665.1381019523493</v>
          </cell>
          <cell r="M37">
            <v>631.66011581419696</v>
          </cell>
          <cell r="N37">
            <v>4531.4662954317637</v>
          </cell>
          <cell r="O37">
            <v>22709.924956829949</v>
          </cell>
          <cell r="P37">
            <v>506.03828428385543</v>
          </cell>
          <cell r="Q37">
            <v>490.85713575533975</v>
          </cell>
          <cell r="R37">
            <v>111.3106664735364</v>
          </cell>
        </row>
        <row r="38">
          <cell r="L38">
            <v>665.12435850132226</v>
          </cell>
          <cell r="M38">
            <v>631.64706410381984</v>
          </cell>
          <cell r="N38">
            <v>4566.4391064727515</v>
          </cell>
          <cell r="O38">
            <v>22814.800208469256</v>
          </cell>
          <cell r="P38">
            <v>500.96835773778196</v>
          </cell>
          <cell r="Q38">
            <v>485.93930700564852</v>
          </cell>
          <cell r="R38">
            <v>112.23389253815681</v>
          </cell>
        </row>
        <row r="39">
          <cell r="L39">
            <v>665.93073669310377</v>
          </cell>
          <cell r="M39">
            <v>632.41285535907286</v>
          </cell>
          <cell r="N39">
            <v>4603.2375182517799</v>
          </cell>
          <cell r="O39">
            <v>22937.832891575279</v>
          </cell>
          <cell r="P39">
            <v>497.85586774855142</v>
          </cell>
          <cell r="Q39">
            <v>482.92019171609491</v>
          </cell>
          <cell r="R39">
            <v>113.16466669392419</v>
          </cell>
        </row>
        <row r="40">
          <cell r="L40">
            <v>667.45821699170676</v>
          </cell>
          <cell r="M40">
            <v>633.86345393324484</v>
          </cell>
          <cell r="N40">
            <v>4641.8385526643497</v>
          </cell>
          <cell r="O40">
            <v>23077.606270161908</v>
          </cell>
          <cell r="P40">
            <v>496.19808444102517</v>
          </cell>
          <cell r="Q40">
            <v>481.3121419077944</v>
          </cell>
          <cell r="R40">
            <v>114.10305030185815</v>
          </cell>
        </row>
        <row r="41">
          <cell r="L41">
            <v>669.72168225418716</v>
          </cell>
          <cell r="M41">
            <v>636.01299359372001</v>
          </cell>
          <cell r="N41">
            <v>4682.7571793244242</v>
          </cell>
          <cell r="O41">
            <v>23237.016811571953</v>
          </cell>
          <cell r="P41">
            <v>496.17044234832781</v>
          </cell>
          <cell r="Q41">
            <v>481.28532907787792</v>
          </cell>
          <cell r="R41">
            <v>115.04910522754953</v>
          </cell>
        </row>
        <row r="42">
          <cell r="L42">
            <v>672.4661972634633</v>
          </cell>
          <cell r="M42">
            <v>638.61937062057291</v>
          </cell>
          <cell r="N42">
            <v>4724.7090830952511</v>
          </cell>
          <cell r="O42">
            <v>23406.748222060869</v>
          </cell>
          <cell r="P42">
            <v>497.10736024907914</v>
          </cell>
          <cell r="Q42">
            <v>482.19413944160681</v>
          </cell>
          <cell r="R42">
            <v>116.16614755436603</v>
          </cell>
        </row>
        <row r="43">
          <cell r="L43">
            <v>675.69625666664888</v>
          </cell>
          <cell r="M43">
            <v>641.68685343461436</v>
          </cell>
          <cell r="N43">
            <v>4767.1156911466614</v>
          </cell>
          <cell r="O43">
            <v>23583.534473819713</v>
          </cell>
          <cell r="P43">
            <v>498.55251904147923</v>
          </cell>
          <cell r="Q43">
            <v>483.59594347023483</v>
          </cell>
          <cell r="R43">
            <v>117.12930809916887</v>
          </cell>
        </row>
        <row r="44">
          <cell r="L44">
            <v>679.4198729173869</v>
          </cell>
          <cell r="M44">
            <v>645.22305120359636</v>
          </cell>
          <cell r="N44">
            <v>4810.0197323669818</v>
          </cell>
          <cell r="O44">
            <v>23767.608822115999</v>
          </cell>
          <cell r="P44">
            <v>500.50942750623301</v>
          </cell>
          <cell r="Q44">
            <v>485.49414468104601</v>
          </cell>
          <cell r="R44">
            <v>118.18347187206133</v>
          </cell>
        </row>
        <row r="45">
          <cell r="L45">
            <v>683.62467654991372</v>
          </cell>
          <cell r="M45">
            <v>649.21621704645179</v>
          </cell>
          <cell r="N45">
            <v>4853.3099099582832</v>
          </cell>
          <cell r="O45">
            <v>23958.486129876812</v>
          </cell>
          <cell r="P45">
            <v>502.93758464427361</v>
          </cell>
          <cell r="Q45">
            <v>487.84945710494537</v>
          </cell>
          <cell r="R45">
            <v>119.24712311890991</v>
          </cell>
        </row>
        <row r="46">
          <cell r="L46">
            <v>688.2785817426352</v>
          </cell>
          <cell r="M46">
            <v>653.63588009746934</v>
          </cell>
          <cell r="N46">
            <v>4896.9896991479081</v>
          </cell>
          <cell r="O46">
            <v>24155.902292549839</v>
          </cell>
          <cell r="P46">
            <v>505.79178598625953</v>
          </cell>
          <cell r="Q46">
            <v>490.61803240667172</v>
          </cell>
          <cell r="R46">
            <v>120.32034722698005</v>
          </cell>
        </row>
        <row r="47">
          <cell r="L47">
            <v>693.26739836916227</v>
          </cell>
          <cell r="M47">
            <v>658.37359769151215</v>
          </cell>
          <cell r="N47">
            <v>4941.0626064402386</v>
          </cell>
          <cell r="O47">
            <v>24358.558774735364</v>
          </cell>
          <cell r="P47">
            <v>508.97583648646781</v>
          </cell>
          <cell r="Q47">
            <v>493.70656139187378</v>
          </cell>
          <cell r="R47">
            <v>121.40323035202289</v>
          </cell>
        </row>
        <row r="48">
          <cell r="L48">
            <v>698.59419302270248</v>
          </cell>
          <cell r="M48">
            <v>663.43228207284199</v>
          </cell>
          <cell r="N48">
            <v>4985.5321698981998</v>
          </cell>
          <cell r="O48">
            <v>24566.503357767819</v>
          </cell>
          <cell r="P48">
            <v>512.49283505880101</v>
          </cell>
          <cell r="Q48">
            <v>497.11805000703703</v>
          </cell>
          <cell r="R48">
            <v>122.49585942519107</v>
          </cell>
        </row>
        <row r="49">
          <cell r="L49">
            <v>704.26846829046497</v>
          </cell>
          <cell r="M49">
            <v>668.8209575408024</v>
          </cell>
          <cell r="N49">
            <v>5030.4019594272813</v>
          </cell>
          <cell r="O49">
            <v>24779.832060874065</v>
          </cell>
          <cell r="P49">
            <v>516.35095119033883</v>
          </cell>
          <cell r="Q49">
            <v>500.86042265462862</v>
          </cell>
          <cell r="R49">
            <v>123.59832216001779</v>
          </cell>
        </row>
        <row r="50">
          <cell r="L50">
            <v>710.31794330256344</v>
          </cell>
          <cell r="M50">
            <v>674.56594805561588</v>
          </cell>
          <cell r="N50">
            <v>5075.6755770621266</v>
          </cell>
          <cell r="O50">
            <v>24998.776030291061</v>
          </cell>
          <cell r="P50">
            <v>520.577925588629</v>
          </cell>
          <cell r="Q50">
            <v>504.96058782097003</v>
          </cell>
          <cell r="R50">
            <v>124.71070705945796</v>
          </cell>
        </row>
        <row r="51">
          <cell r="L51">
            <v>716.71080479228624</v>
          </cell>
          <cell r="M51">
            <v>680.63704158811606</v>
          </cell>
          <cell r="N51">
            <v>5121.3566572556847</v>
          </cell>
          <cell r="O51">
            <v>25223.765014563662</v>
          </cell>
          <cell r="P51">
            <v>525.12849328553477</v>
          </cell>
          <cell r="Q51">
            <v>509.37463848696876</v>
          </cell>
          <cell r="R51">
            <v>125.83310342299305</v>
          </cell>
        </row>
        <row r="52">
          <cell r="L52">
            <v>723.16120203541664</v>
          </cell>
          <cell r="M52">
            <v>686.76277496240903</v>
          </cell>
          <cell r="N52">
            <v>5167.4488671709887</v>
          </cell>
          <cell r="O52">
            <v>25450.778899694742</v>
          </cell>
          <cell r="P52">
            <v>529.74984745790289</v>
          </cell>
          <cell r="Q52">
            <v>513.85735203416573</v>
          </cell>
          <cell r="R52">
            <v>126.96560135379997</v>
          </cell>
        </row>
        <row r="53">
          <cell r="L53">
            <v>729.66965285373522</v>
          </cell>
          <cell r="M53">
            <v>692.94363993707054</v>
          </cell>
          <cell r="N53">
            <v>5213.9559069755242</v>
          </cell>
          <cell r="O53">
            <v>25679.835909791989</v>
          </cell>
          <cell r="P53">
            <v>534.44268827000769</v>
          </cell>
          <cell r="Q53">
            <v>518.40940762190735</v>
          </cell>
          <cell r="R53">
            <v>128.10829176598418</v>
          </cell>
        </row>
      </sheetData>
      <sheetData sheetId="3" refreshError="1"/>
      <sheetData sheetId="4" refreshError="1">
        <row r="5">
          <cell r="L5">
            <v>9.0340618531559471</v>
          </cell>
          <cell r="M5">
            <v>8.579355985903085</v>
          </cell>
          <cell r="N5">
            <v>41.850517004405276</v>
          </cell>
          <cell r="O5">
            <v>225.61160983734919</v>
          </cell>
          <cell r="P5">
            <v>21.66729465548358</v>
          </cell>
          <cell r="Q5">
            <v>21.017275815819072</v>
          </cell>
          <cell r="R5">
            <v>22.974388523444588</v>
          </cell>
        </row>
        <row r="6">
          <cell r="L6">
            <v>9.1153684098343515</v>
          </cell>
          <cell r="M6">
            <v>8.6565701897762128</v>
          </cell>
          <cell r="N6">
            <v>42.227171657444948</v>
          </cell>
          <cell r="O6">
            <v>226.1663239131351</v>
          </cell>
          <cell r="P6">
            <v>21.985377777544812</v>
          </cell>
          <cell r="Q6">
            <v>21.325816444218468</v>
          </cell>
          <cell r="R6">
            <v>23.182347135790444</v>
          </cell>
        </row>
        <row r="7">
          <cell r="L7">
            <v>9.1974067255228587</v>
          </cell>
          <cell r="M7">
            <v>8.7344793214841978</v>
          </cell>
          <cell r="N7">
            <v>42.60721620236194</v>
          </cell>
          <cell r="O7">
            <v>226.74041980012527</v>
          </cell>
          <cell r="P7">
            <v>22.30492569387884</v>
          </cell>
          <cell r="Q7">
            <v>21.635777923062474</v>
          </cell>
          <cell r="R7">
            <v>23.393918505106832</v>
          </cell>
        </row>
        <row r="8">
          <cell r="L8">
            <v>9.2801833860525633</v>
          </cell>
          <cell r="M8">
            <v>8.813089635377553</v>
          </cell>
          <cell r="N8">
            <v>42.459737326271565</v>
          </cell>
          <cell r="O8">
            <v>221.89200141303078</v>
          </cell>
          <cell r="P8">
            <v>21.815846223833695</v>
          </cell>
          <cell r="Q8">
            <v>21.161370837118685</v>
          </cell>
          <cell r="R8">
            <v>23.603582263712966</v>
          </cell>
        </row>
        <row r="9">
          <cell r="L9">
            <v>9.3637050365270333</v>
          </cell>
          <cell r="M9">
            <v>8.8924074420959478</v>
          </cell>
          <cell r="N9">
            <v>42.316028908175284</v>
          </cell>
          <cell r="O9">
            <v>217.07441744596943</v>
          </cell>
          <cell r="P9">
            <v>21.270043659703184</v>
          </cell>
          <cell r="Q9">
            <v>20.631942349912087</v>
          </cell>
          <cell r="R9">
            <v>23.371548208718131</v>
          </cell>
        </row>
        <row r="10">
          <cell r="L10">
            <v>9.4479783818557799</v>
          </cell>
          <cell r="M10">
            <v>8.9724391090748146</v>
          </cell>
          <cell r="N10">
            <v>42.176158661626246</v>
          </cell>
          <cell r="O10">
            <v>212.28838868093675</v>
          </cell>
          <cell r="P10">
            <v>19.818049008259354</v>
          </cell>
          <cell r="Q10">
            <v>19.223507538011575</v>
          </cell>
          <cell r="R10">
            <v>12.135073651090046</v>
          </cell>
        </row>
        <row r="11">
          <cell r="L11">
            <v>9.5330101872924811</v>
          </cell>
          <cell r="M11">
            <v>9.0531910610564879</v>
          </cell>
          <cell r="N11">
            <v>42.040194523814236</v>
          </cell>
          <cell r="O11">
            <v>207.53463669663438</v>
          </cell>
          <cell r="P11">
            <v>18.594871242065832</v>
          </cell>
          <cell r="Q11">
            <v>18.03702510480386</v>
          </cell>
          <cell r="R11">
            <v>3.9977414810254488</v>
          </cell>
        </row>
        <row r="12">
          <cell r="L12">
            <v>9.5639075548562822</v>
          </cell>
          <cell r="M12">
            <v>9.0825332904618072</v>
          </cell>
          <cell r="N12">
            <v>41.908204786491815</v>
          </cell>
          <cell r="O12">
            <v>202.8138851970005</v>
          </cell>
          <cell r="P12">
            <v>17.979257688516931</v>
          </cell>
          <cell r="Q12">
            <v>17.439879957861422</v>
          </cell>
          <cell r="R12">
            <v>4.033212516039586</v>
          </cell>
        </row>
        <row r="13">
          <cell r="L13">
            <v>9.5956231582905325</v>
          </cell>
          <cell r="M13">
            <v>9.1126525719758149</v>
          </cell>
          <cell r="N13">
            <v>41.780254451575914</v>
          </cell>
          <cell r="O13">
            <v>198.12682264254627</v>
          </cell>
          <cell r="P13">
            <v>17.259637102522479</v>
          </cell>
          <cell r="Q13">
            <v>16.741847989446804</v>
          </cell>
          <cell r="R13">
            <v>2.9862800878023377</v>
          </cell>
        </row>
        <row r="14">
          <cell r="L14">
            <v>9.6281672325885221</v>
          </cell>
          <cell r="M14">
            <v>9.1435586254401926</v>
          </cell>
          <cell r="N14">
            <v>41.65906340542741</v>
          </cell>
          <cell r="O14">
            <v>193.50897105459947</v>
          </cell>
          <cell r="P14">
            <v>16.549294604852797</v>
          </cell>
          <cell r="Q14">
            <v>16.052815766707212</v>
          </cell>
          <cell r="R14">
            <v>2.2291691524383817</v>
          </cell>
        </row>
        <row r="15">
          <cell r="L15">
            <v>9.4073697954305757</v>
          </cell>
          <cell r="M15">
            <v>8.9338744496016851</v>
          </cell>
          <cell r="N15">
            <v>41.544721932604787</v>
          </cell>
          <cell r="O15">
            <v>187.73583719469201</v>
          </cell>
          <cell r="P15">
            <v>15.672303194661357</v>
          </cell>
          <cell r="Q15">
            <v>15.202134098821515</v>
          </cell>
          <cell r="R15">
            <v>1.1817996935444091</v>
          </cell>
        </row>
        <row r="16">
          <cell r="L16">
            <v>9.1876732315759106</v>
          </cell>
          <cell r="M16">
            <v>8.7252357374889939</v>
          </cell>
          <cell r="N16">
            <v>41.437320551549632</v>
          </cell>
          <cell r="O16">
            <v>182.04276923883327</v>
          </cell>
          <cell r="P16">
            <v>14.805143920242511</v>
          </cell>
          <cell r="Q16">
            <v>14.360989602635236</v>
          </cell>
          <cell r="R16">
            <v>0.42110372225936443</v>
          </cell>
        </row>
        <row r="17">
          <cell r="L17">
            <v>8.9691026337744546</v>
          </cell>
          <cell r="M17">
            <v>8.5176663188741255</v>
          </cell>
          <cell r="N17">
            <v>41.336950145604987</v>
          </cell>
          <cell r="O17">
            <v>175.36983540713484</v>
          </cell>
          <cell r="P17">
            <v>13.978339262870135</v>
          </cell>
          <cell r="Q17">
            <v>13.558989084984031</v>
          </cell>
          <cell r="R17">
            <v>0.50689629188141017</v>
          </cell>
        </row>
        <row r="18">
          <cell r="L18">
            <v>8.751955658332049</v>
          </cell>
          <cell r="M18">
            <v>8.3114488683115386</v>
          </cell>
          <cell r="N18">
            <v>41.243698318709896</v>
          </cell>
          <cell r="O18">
            <v>168.80323209658883</v>
          </cell>
          <cell r="P18">
            <v>13.128375817049321</v>
          </cell>
          <cell r="Q18">
            <v>12.734524542537841</v>
          </cell>
          <cell r="R18">
            <v>0.54375372698344271</v>
          </cell>
        </row>
        <row r="19">
          <cell r="L19">
            <v>8.536257997680913</v>
          </cell>
          <cell r="M19">
            <v>8.106607785072093</v>
          </cell>
          <cell r="N19">
            <v>41.160307698686211</v>
          </cell>
          <cell r="O19">
            <v>162.3867667197114</v>
          </cell>
          <cell r="P19">
            <v>12.261528729397911</v>
          </cell>
          <cell r="Q19">
            <v>11.893682867515974</v>
          </cell>
          <cell r="R19">
            <v>0.54873996997024843</v>
          </cell>
        </row>
        <row r="20">
          <cell r="L20">
            <v>8.3220333716691375</v>
          </cell>
          <cell r="M20">
            <v>7.9031655951273869</v>
          </cell>
          <cell r="N20">
            <v>41.0868878046577</v>
          </cell>
          <cell r="O20">
            <v>156.34317770763258</v>
          </cell>
          <cell r="P20">
            <v>11.362460506638975</v>
          </cell>
          <cell r="Q20">
            <v>11.021586691439806</v>
          </cell>
          <cell r="R20">
            <v>0.55350986225684196</v>
          </cell>
        </row>
        <row r="21">
          <cell r="L21">
            <v>8.1105765344720453</v>
          </cell>
          <cell r="M21">
            <v>7.702351884588837</v>
          </cell>
          <cell r="N21">
            <v>41.026203441801329</v>
          </cell>
          <cell r="O21">
            <v>150.70173515352377</v>
          </cell>
          <cell r="P21">
            <v>10.438860311908517</v>
          </cell>
          <cell r="Q21">
            <v>10.125694502551262</v>
          </cell>
          <cell r="R21">
            <v>0.55785599017419507</v>
          </cell>
        </row>
        <row r="22">
          <cell r="L22">
            <v>7.9019170609986702</v>
          </cell>
          <cell r="M22">
            <v>7.5041947397898117</v>
          </cell>
          <cell r="N22">
            <v>40.97837953377374</v>
          </cell>
          <cell r="O22">
            <v>145.2526613847038</v>
          </cell>
          <cell r="P22">
            <v>9.5094269369758333</v>
          </cell>
          <cell r="Q22">
            <v>9.2241441288665573</v>
          </cell>
          <cell r="R22">
            <v>0.56227359684663369</v>
          </cell>
        </row>
        <row r="23">
          <cell r="L23">
            <v>7.6963570700623478</v>
          </cell>
          <cell r="M23">
            <v>7.3089810731836167</v>
          </cell>
          <cell r="N23">
            <v>40.951501920848088</v>
          </cell>
          <cell r="O23">
            <v>140.06945241122429</v>
          </cell>
          <cell r="P23">
            <v>8.5940406648417493</v>
          </cell>
          <cell r="Q23">
            <v>8.3362194448964964</v>
          </cell>
          <cell r="R23">
            <v>0.56692410551484018</v>
          </cell>
        </row>
        <row r="24">
          <cell r="L24">
            <v>7.4938704376078267</v>
          </cell>
          <cell r="M24">
            <v>7.1166860756009758</v>
          </cell>
          <cell r="N24">
            <v>40.950974366314966</v>
          </cell>
          <cell r="O24">
            <v>135.18469060972933</v>
          </cell>
          <cell r="P24">
            <v>7.7080950289467944</v>
          </cell>
          <cell r="Q24">
            <v>7.4768521780783903</v>
          </cell>
          <cell r="R24">
            <v>0.57140710342314183</v>
          </cell>
        </row>
        <row r="25">
          <cell r="L25">
            <v>7.2947042399021562</v>
          </cell>
          <cell r="M25">
            <v>6.9275443873714693</v>
          </cell>
          <cell r="N25">
            <v>41.053926114456694</v>
          </cell>
          <cell r="O25">
            <v>131.38880750120239</v>
          </cell>
          <cell r="P25">
            <v>7.0270897473688025</v>
          </cell>
          <cell r="Q25">
            <v>6.8162770549477383</v>
          </cell>
          <cell r="R25">
            <v>0.575909850896971</v>
          </cell>
        </row>
        <row r="26">
          <cell r="L26">
            <v>7.1001571186828869</v>
          </cell>
          <cell r="M26">
            <v>6.7427892864984686</v>
          </cell>
          <cell r="N26">
            <v>41.258665068883424</v>
          </cell>
          <cell r="O26">
            <v>128.66320296787632</v>
          </cell>
          <cell r="P26">
            <v>6.5642791614432898</v>
          </cell>
          <cell r="Q26">
            <v>6.3673507865999905</v>
          </cell>
          <cell r="R26">
            <v>0.58088582891638041</v>
          </cell>
        </row>
        <row r="27">
          <cell r="L27">
            <v>6.9110951480512393</v>
          </cell>
          <cell r="M27">
            <v>6.5632432555092493</v>
          </cell>
          <cell r="N27">
            <v>41.491805541199085</v>
          </cell>
          <cell r="O27">
            <v>126.25592587411958</v>
          </cell>
          <cell r="P27">
            <v>6.1554308662956903</v>
          </cell>
          <cell r="Q27">
            <v>5.9707679403068195</v>
          </cell>
          <cell r="R27">
            <v>0.58569557477611256</v>
          </cell>
        </row>
        <row r="28">
          <cell r="L28">
            <v>6.7293939580726736</v>
          </cell>
          <cell r="M28">
            <v>6.3906875195372024</v>
          </cell>
          <cell r="N28">
            <v>41.74829868734254</v>
          </cell>
          <cell r="O28">
            <v>124.11932657841817</v>
          </cell>
          <cell r="P28">
            <v>5.7912415821282464</v>
          </cell>
          <cell r="Q28">
            <v>5.6175043346643987</v>
          </cell>
          <cell r="R28">
            <v>0.59078793915556005</v>
          </cell>
        </row>
        <row r="29">
          <cell r="L29">
            <v>6.5630860891833418</v>
          </cell>
          <cell r="M29">
            <v>6.2327503221114355</v>
          </cell>
          <cell r="N29">
            <v>42.020391500169893</v>
          </cell>
          <cell r="O29">
            <v>122.1742619378125</v>
          </cell>
          <cell r="P29">
            <v>5.4598885920758224</v>
          </cell>
          <cell r="Q29">
            <v>5.2960919343135471</v>
          </cell>
          <cell r="R29">
            <v>0.59569034615752148</v>
          </cell>
        </row>
        <row r="30">
          <cell r="L30">
            <v>6.4158563995403046</v>
          </cell>
          <cell r="M30">
            <v>6.0929310536944961</v>
          </cell>
          <cell r="N30">
            <v>42.308224255991611</v>
          </cell>
          <cell r="O30">
            <v>120.44619212727609</v>
          </cell>
          <cell r="P30">
            <v>5.1650587426496486</v>
          </cell>
          <cell r="Q30">
            <v>5.0101069803701588</v>
          </cell>
          <cell r="R30">
            <v>0.60063284198265776</v>
          </cell>
        </row>
        <row r="31">
          <cell r="L31">
            <v>6.2827391444675822</v>
          </cell>
          <cell r="M31">
            <v>5.9665139073766209</v>
          </cell>
          <cell r="N31">
            <v>42.609282715016811</v>
          </cell>
          <cell r="O31">
            <v>118.92214333084084</v>
          </cell>
          <cell r="P31">
            <v>4.8981421710420712</v>
          </cell>
          <cell r="Q31">
            <v>4.7511979059108089</v>
          </cell>
          <cell r="R31">
            <v>0.60561575241045751</v>
          </cell>
        </row>
        <row r="32">
          <cell r="L32">
            <v>6.2001746756225575</v>
          </cell>
          <cell r="M32">
            <v>5.8881051050546613</v>
          </cell>
          <cell r="N32">
            <v>42.923686258504056</v>
          </cell>
          <cell r="O32">
            <v>117.79761777297361</v>
          </cell>
          <cell r="P32">
            <v>4.6878262461915483</v>
          </cell>
          <cell r="Q32">
            <v>4.5471914588058011</v>
          </cell>
          <cell r="R32">
            <v>0.61063940589641752</v>
          </cell>
        </row>
        <row r="33">
          <cell r="L33">
            <v>6.1665291044931205</v>
          </cell>
          <cell r="M33">
            <v>5.8561529957199632</v>
          </cell>
          <cell r="N33">
            <v>43.248899885360842</v>
          </cell>
          <cell r="O33">
            <v>117.04589859044926</v>
          </cell>
          <cell r="P33">
            <v>4.5304444493512852</v>
          </cell>
          <cell r="Q33">
            <v>4.3945311158707465</v>
          </cell>
          <cell r="R33">
            <v>0.61570413359474574</v>
          </cell>
        </row>
        <row r="34">
          <cell r="L34">
            <v>6.1466601969320411</v>
          </cell>
          <cell r="M34">
            <v>5.8372841376372664</v>
          </cell>
          <cell r="N34">
            <v>43.585018702908918</v>
          </cell>
          <cell r="O34">
            <v>116.65263326676151</v>
          </cell>
          <cell r="P34">
            <v>4.399037831468867</v>
          </cell>
          <cell r="Q34">
            <v>4.2670666965248003</v>
          </cell>
          <cell r="R34">
            <v>0.6208102693812626</v>
          </cell>
        </row>
        <row r="35">
          <cell r="L35">
            <v>6.1378754977137042</v>
          </cell>
          <cell r="M35">
            <v>5.8289415932703745</v>
          </cell>
          <cell r="N35">
            <v>43.93213809575802</v>
          </cell>
          <cell r="O35">
            <v>116.60345678299556</v>
          </cell>
          <cell r="P35">
            <v>4.2916898420838185</v>
          </cell>
          <cell r="Q35">
            <v>4.1629391468213033</v>
          </cell>
          <cell r="R35">
            <v>0.62595814987650655</v>
          </cell>
        </row>
        <row r="36">
          <cell r="L36">
            <v>6.1364609856111478</v>
          </cell>
          <cell r="M36">
            <v>5.8275982769336636</v>
          </cell>
          <cell r="N36">
            <v>44.290353599388375</v>
          </cell>
          <cell r="O36">
            <v>116.73447944976996</v>
          </cell>
          <cell r="P36">
            <v>4.2056705832694057</v>
          </cell>
          <cell r="Q36">
            <v>4.0795004657713232</v>
          </cell>
          <cell r="R36">
            <v>0.63114811446904528</v>
          </cell>
        </row>
        <row r="37">
          <cell r="L37">
            <v>6.1422086597826571</v>
          </cell>
          <cell r="M37">
            <v>5.8330566569635884</v>
          </cell>
          <cell r="N37">
            <v>44.659764549097872</v>
          </cell>
          <cell r="O37">
            <v>117.04432482831677</v>
          </cell>
          <cell r="P37">
            <v>4.140365016682189</v>
          </cell>
          <cell r="Q37">
            <v>4.0161540661817234</v>
          </cell>
          <cell r="R37">
            <v>0.63861726870988456</v>
          </cell>
        </row>
        <row r="38">
          <cell r="L38">
            <v>6.1539117622716999</v>
          </cell>
          <cell r="M38">
            <v>5.8441707144080723</v>
          </cell>
          <cell r="N38">
            <v>45.03781591031229</v>
          </cell>
          <cell r="O38">
            <v>117.46245549096798</v>
          </cell>
          <cell r="P38">
            <v>4.0908859532258397</v>
          </cell>
          <cell r="Q38">
            <v>3.9681593746290647</v>
          </cell>
          <cell r="R38">
            <v>0.64391404867238544</v>
          </cell>
        </row>
        <row r="39">
          <cell r="L39">
            <v>6.171623140241012</v>
          </cell>
          <cell r="M39">
            <v>5.8609906365061839</v>
          </cell>
          <cell r="N39">
            <v>45.424582769462916</v>
          </cell>
          <cell r="O39">
            <v>117.98981334508835</v>
          </cell>
          <cell r="P39">
            <v>4.0573772401850672</v>
          </cell>
          <cell r="Q39">
            <v>3.9356559229795147</v>
          </cell>
          <cell r="R39">
            <v>0.64925413393082054</v>
          </cell>
        </row>
        <row r="40">
          <cell r="L40">
            <v>6.194124925009497</v>
          </cell>
          <cell r="M40">
            <v>5.8823598528105379</v>
          </cell>
          <cell r="N40">
            <v>45.820140631886858</v>
          </cell>
          <cell r="O40">
            <v>118.61591076461768</v>
          </cell>
          <cell r="P40">
            <v>4.0389952947735992</v>
          </cell>
          <cell r="Q40">
            <v>3.9178254359303906</v>
          </cell>
          <cell r="R40">
            <v>0.6546378765287808</v>
          </cell>
        </row>
        <row r="41">
          <cell r="L41">
            <v>6.2214566736548402</v>
          </cell>
          <cell r="M41">
            <v>5.9083159293968102</v>
          </cell>
          <cell r="N41">
            <v>46.224561391268288</v>
          </cell>
          <cell r="O41">
            <v>119.34153642705664</v>
          </cell>
          <cell r="P41">
            <v>4.0358543029391303</v>
          </cell>
          <cell r="Q41">
            <v>3.9147786738509565</v>
          </cell>
          <cell r="R41">
            <v>0.66006563140470909</v>
          </cell>
        </row>
        <row r="42">
          <cell r="L42">
            <v>6.2533892744065351</v>
          </cell>
          <cell r="M42">
            <v>5.9386412862360256</v>
          </cell>
          <cell r="N42">
            <v>46.640582443789697</v>
          </cell>
          <cell r="O42">
            <v>120.18953519449188</v>
          </cell>
          <cell r="P42">
            <v>4.0538732944389615</v>
          </cell>
          <cell r="Q42">
            <v>3.932257095605793</v>
          </cell>
          <cell r="R42">
            <v>0.66647438397429759</v>
          </cell>
        </row>
        <row r="43">
          <cell r="L43">
            <v>6.2899657563136238</v>
          </cell>
          <cell r="M43">
            <v>5.9733767866226248</v>
          </cell>
          <cell r="N43">
            <v>47.060347685783782</v>
          </cell>
          <cell r="O43">
            <v>121.07942539619263</v>
          </cell>
          <cell r="P43">
            <v>4.075357786849354</v>
          </cell>
          <cell r="Q43">
            <v>3.9530970532438729</v>
          </cell>
          <cell r="R43">
            <v>0.6720002780861376</v>
          </cell>
        </row>
        <row r="44">
          <cell r="L44">
            <v>6.3312292987437395</v>
          </cell>
          <cell r="M44">
            <v>6.0125634366037417</v>
          </cell>
          <cell r="N44">
            <v>47.483890814955835</v>
          </cell>
          <cell r="O44">
            <v>122.01159438443217</v>
          </cell>
          <cell r="P44">
            <v>4.100340438474281</v>
          </cell>
          <cell r="Q44">
            <v>3.9773302253200526</v>
          </cell>
          <cell r="R44">
            <v>0.67804828058891264</v>
          </cell>
        </row>
        <row r="45">
          <cell r="L45">
            <v>6.3759523320878078</v>
          </cell>
          <cell r="M45">
            <v>6.0550354530748409</v>
          </cell>
          <cell r="N45">
            <v>47.911245832290433</v>
          </cell>
          <cell r="O45">
            <v>122.98030366132551</v>
          </cell>
          <cell r="P45">
            <v>4.1278735652682919</v>
          </cell>
          <cell r="Q45">
            <v>4.0040373583102422</v>
          </cell>
          <cell r="R45">
            <v>0.68415071511421277</v>
          </cell>
        </row>
        <row r="46">
          <cell r="L46">
            <v>6.4244413913714968</v>
          </cell>
          <cell r="M46">
            <v>6.1010839424230738</v>
          </cell>
          <cell r="N46">
            <v>48.342447044781082</v>
          </cell>
          <cell r="O46">
            <v>123.98588871710788</v>
          </cell>
          <cell r="P46">
            <v>4.1581672847370328</v>
          </cell>
          <cell r="Q46">
            <v>4.0334222661949219</v>
          </cell>
          <cell r="R46">
            <v>0.69030807155024076</v>
          </cell>
        </row>
        <row r="47">
          <cell r="L47">
            <v>6.4759076366608888</v>
          </cell>
          <cell r="M47">
            <v>6.149959768908726</v>
          </cell>
          <cell r="N47">
            <v>48.77752906818408</v>
          </cell>
          <cell r="O47">
            <v>125.02338107381726</v>
          </cell>
          <cell r="P47">
            <v>4.190689551735213</v>
          </cell>
          <cell r="Q47">
            <v>4.0649688651831566</v>
          </cell>
          <cell r="R47">
            <v>0.6965208441941928</v>
          </cell>
        </row>
        <row r="48">
          <cell r="L48">
            <v>6.5303783235086792</v>
          </cell>
          <cell r="M48">
            <v>6.2016888162475592</v>
          </cell>
          <cell r="N48">
            <v>49.216526829797729</v>
          </cell>
          <cell r="O48">
            <v>126.09307200906748</v>
          </cell>
          <cell r="P48">
            <v>4.225461438734663</v>
          </cell>
          <cell r="Q48">
            <v>4.0986975955726228</v>
          </cell>
          <cell r="R48">
            <v>0.70278953179194037</v>
          </cell>
        </row>
        <row r="49">
          <cell r="L49">
            <v>6.589151728420255</v>
          </cell>
          <cell r="M49">
            <v>6.2575040155937849</v>
          </cell>
          <cell r="N49">
            <v>49.659475571265901</v>
          </cell>
          <cell r="O49">
            <v>127.20138181090819</v>
          </cell>
          <cell r="P49">
            <v>4.2634839436166976</v>
          </cell>
          <cell r="Q49">
            <v>4.1355794253081966</v>
          </cell>
          <cell r="R49">
            <v>0.70911463757806792</v>
          </cell>
        </row>
        <row r="50">
          <cell r="L50">
            <v>6.6484540939760386</v>
          </cell>
          <cell r="M50">
            <v>6.3138215517341294</v>
          </cell>
          <cell r="N50">
            <v>50.106410851407318</v>
          </cell>
          <cell r="O50">
            <v>128.33027745092713</v>
          </cell>
          <cell r="P50">
            <v>4.3018480326241688</v>
          </cell>
          <cell r="Q50">
            <v>4.172792591645444</v>
          </cell>
          <cell r="R50">
            <v>0.71549666931627043</v>
          </cell>
        </row>
        <row r="51">
          <cell r="L51">
            <v>6.7082901808218196</v>
          </cell>
          <cell r="M51">
            <v>6.3706459456997333</v>
          </cell>
          <cell r="N51">
            <v>50.557368549069949</v>
          </cell>
          <cell r="O51">
            <v>129.48524994798544</v>
          </cell>
          <cell r="P51">
            <v>4.3405575448744624</v>
          </cell>
          <cell r="Q51">
            <v>4.2103408185282287</v>
          </cell>
          <cell r="R51">
            <v>0.72193613934011691</v>
          </cell>
        </row>
        <row r="52">
          <cell r="L52">
            <v>6.7686647924492149</v>
          </cell>
          <cell r="M52">
            <v>6.4279817592110309</v>
          </cell>
          <cell r="N52">
            <v>51.012384866011587</v>
          </cell>
          <cell r="O52">
            <v>130.65061719751731</v>
          </cell>
          <cell r="P52">
            <v>4.3796162604625524</v>
          </cell>
          <cell r="Q52">
            <v>4.2482277726486757</v>
          </cell>
          <cell r="R52">
            <v>0.72843356459417774</v>
          </cell>
        </row>
        <row r="53">
          <cell r="L53">
            <v>6.829582775581259</v>
          </cell>
          <cell r="M53">
            <v>6.485833595043931</v>
          </cell>
          <cell r="N53">
            <v>51.471496329805674</v>
          </cell>
          <cell r="O53">
            <v>131.82647275229499</v>
          </cell>
          <cell r="P53">
            <v>4.4190278580089561</v>
          </cell>
          <cell r="Q53">
            <v>4.2864570222686877</v>
          </cell>
          <cell r="R53">
            <v>0.73498946667552545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676.408725000001" createdVersion="7" refreshedVersion="7" minRefreshableVersion="3" recordCount="98" xr:uid="{FE13D0AA-F662-4302-AB4E-375B7CC046D6}">
  <cacheSource type="worksheet">
    <worksheetSource ref="A7:BP105" sheet="2023 NEI CMV CTY SCC"/>
  </cacheSource>
  <cacheFields count="62">
    <cacheField name="STCNTYFIPS" numFmtId="0">
      <sharedItems containsSemiMixedTypes="0" containsString="0" containsNumber="1" containsInteger="1" minValue="34001" maxValue="34039" count="19">
        <n v="34001"/>
        <n v="34007"/>
        <n v="34009"/>
        <n v="34013"/>
        <n v="34015"/>
        <n v="34017"/>
        <n v="34023"/>
        <n v="34025"/>
        <n v="34033"/>
        <n v="34039"/>
        <n v="34003"/>
        <n v="34005"/>
        <n v="34011"/>
        <n v="34019"/>
        <n v="34021"/>
        <n v="34029"/>
        <n v="34031"/>
        <n v="34035"/>
        <n v="34037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280002101" maxValue="2280002204"/>
    </cacheField>
    <cacheField name="Equipment Description" numFmtId="0">
      <sharedItems/>
    </cacheField>
    <cacheField name="Equipment Description1" numFmtId="0">
      <sharedItems/>
    </cacheField>
    <cacheField name="Equipment Description2" numFmtId="0">
      <sharedItems/>
    </cacheField>
    <cacheField name="Equipment Description3" numFmtId="0">
      <sharedItems/>
    </cacheField>
    <cacheField name="Equipment Description4" numFmtId="0">
      <sharedItems/>
    </cacheField>
    <cacheField name="Equipment Description5" numFmtId="0">
      <sharedItems/>
    </cacheField>
    <cacheField name="Category" numFmtId="0">
      <sharedItems/>
    </cacheField>
    <cacheField name="reporting period" numFmtId="0">
      <sharedItems/>
    </cacheField>
    <cacheField name="emissions operating type" numFmtId="0">
      <sharedItems/>
    </cacheField>
    <cacheField name="CO_2017_TPY" numFmtId="0">
      <sharedItems containsSemiMixedTypes="0" containsString="0" containsNumber="1" minValue="4.5297489999999999E-6" maxValue="193.76179999999999"/>
    </cacheField>
    <cacheField name="CO2_2017_TPY" numFmtId="0">
      <sharedItems containsSemiMixedTypes="0" containsString="0" containsNumber="1" minValue="1.908575E-3" maxValue="84118.44"/>
    </cacheField>
    <cacheField name="NH3_2017_TPY" numFmtId="0">
      <sharedItems containsSemiMixedTypes="0" containsString="0" containsNumber="1" minValue="5.8788379999999999E-8" maxValue="0.58792029999999995"/>
    </cacheField>
    <cacheField name="NOX_2017_TPY" numFmtId="0">
      <sharedItems containsSemiMixedTypes="0" containsString="0" containsNumber="1" minValue="8.4329450000000003E-5" maxValue="1236.1369999999999"/>
    </cacheField>
    <cacheField name="PM10-PRI_2017_TPY" numFmtId="0">
      <sharedItems containsSemiMixedTypes="0" containsString="0" containsNumber="1" minValue="3.1489250000000001E-6" maxValue="31.501560000000001"/>
    </cacheField>
    <cacheField name="PM25-PRI_2017_TPY" numFmtId="0">
      <sharedItems containsSemiMixedTypes="0" containsString="0" containsNumber="1" minValue="3.0544579999999998E-6" maxValue="30.546469999999999"/>
    </cacheField>
    <cacheField name="SO2_2017_TPY" numFmtId="0">
      <sharedItems containsSemiMixedTypes="0" containsString="0" containsNumber="1" minValue="1.7545670000000001E-8" maxValue="28.825060000000001"/>
    </cacheField>
    <cacheField name="VOC_2017_TPY" numFmtId="0">
      <sharedItems containsSemiMixedTypes="0" containsString="0" containsNumber="1" minValue="6.4699999999999999E-6" maxValue="49.751399999999997"/>
    </cacheField>
    <cacheField name="GF" numFmtId="0">
      <sharedItems containsSemiMixedTypes="0" containsString="0" containsNumber="1" minValue="1.0552296787698248" maxValue="1.3022601248475145"/>
    </cacheField>
    <cacheField name="CO_2023GO_TPY" numFmtId="0">
      <sharedItems containsSemiMixedTypes="0" containsString="0" containsNumber="1" minValue="4.779925582177935E-6" maxValue="204.46320197186301"/>
    </cacheField>
    <cacheField name="CO2_2023GO_TPY" numFmtId="0">
      <sharedItems containsSemiMixedTypes="0" containsString="0" containsNumber="1" minValue="2.0139849841581182E-3" maxValue="88764.274419818787"/>
    </cacheField>
    <cacheField name="NH3_2023GO_TPY" numFmtId="0">
      <sharedItems containsSemiMixedTypes="0" containsString="0" containsNumber="1" minValue="6.2035243342798384E-8" maxValue="0.62039094931125893"/>
    </cacheField>
    <cacheField name="NOX_2023GO_TPY" numFmtId="0">
      <sharedItems containsSemiMixedTypes="0" containsString="0" containsNumber="1" minValue="8.8986938434335995E-5" maxValue="1304.4084494254948"/>
    </cacheField>
    <cacheField name="PM10-PRI_2023GO_TPY" numFmtId="0">
      <sharedItems containsSemiMixedTypes="0" containsString="0" containsNumber="1" minValue="3.3228391162202707E-6" maxValue="33.241381039548365"/>
    </cacheField>
    <cacheField name="PM25-PRI_2023GO_TPY" numFmtId="0">
      <sharedItems containsSemiMixedTypes="0" containsString="0" containsNumber="1" minValue="3.2231547341559212E-6" maxValue="32.233541725652088"/>
    </cacheField>
    <cacheField name="SO2_2023GO_TPY" numFmtId="0">
      <sharedItems containsSemiMixedTypes="0" containsString="0" containsNumber="1" minValue="1.8514711717901353E-8" maxValue="37.5377262343371"/>
    </cacheField>
    <cacheField name="VOC_2023GO_TPY" numFmtId="0">
      <sharedItems containsSemiMixedTypes="0" containsString="0" containsNumber="1" minValue="6.827336021640766E-6" maxValue="64.789264375338632"/>
    </cacheField>
    <cacheField name="CO_GCF" numFmtId="0">
      <sharedItems containsSemiMixedTypes="0" containsString="0" containsNumber="1" minValue="1.1312978872511139" maxValue="1.7770241216904925"/>
    </cacheField>
    <cacheField name="CO2_GCF" numFmtId="0">
      <sharedItems containsSemiMixedTypes="0" containsString="0" containsNumber="1" minValue="1.1312978872511139" maxValue="1.7770241216904925"/>
    </cacheField>
    <cacheField name="NH3_GCF" numFmtId="0">
      <sharedItems containsSemiMixedTypes="0" containsString="0" containsNumber="1" minValue="1.1312978872511139" maxValue="1.7770241216904925"/>
    </cacheField>
    <cacheField name="NOX_GCF" numFmtId="0">
      <sharedItems containsSemiMixedTypes="0" containsString="0" containsNumber="1" minValue="0.81094795054933422" maxValue="1.3210995690694183"/>
    </cacheField>
    <cacheField name="PM10-PRI_GCF" numFmtId="0">
      <sharedItems containsSemiMixedTypes="0" containsString="0" containsNumber="1" minValue="0.82789505914299011" maxValue="1.7280688580404551"/>
    </cacheField>
    <cacheField name="PM25-PRI_GCF" numFmtId="0">
      <sharedItems containsSemiMixedTypes="0" containsString="0" containsNumber="1" minValue="0.82772171340856204" maxValue="1.728068595044566"/>
    </cacheField>
    <cacheField name="SO2_GCF" numFmtId="0">
      <sharedItems containsSemiMixedTypes="0" containsString="0" containsNumber="1" minValue="0.39109263102383485" maxValue="1.6907922388690342"/>
    </cacheField>
    <cacheField name="VOC_GCF" numFmtId="0">
      <sharedItems containsSemiMixedTypes="0" containsString="0" containsNumber="1" minValue="0.78775526987112499" maxValue="1.7701016002975092"/>
    </cacheField>
    <cacheField name="CO_2023GC_TPY" numFmtId="0">
      <sharedItems containsSemiMixedTypes="0" containsString="0" containsNumber="1" minValue="7.1921430328654724E-6" maxValue="249.99086915388872"/>
    </cacheField>
    <cacheField name="CO2_2023GC_TPY" numFmtId="0">
      <sharedItems containsSemiMixedTypes="0" containsString="0" containsNumber="1" minValue="3.0303543063757441E-3" maxValue="108529.34854790388"/>
    </cacheField>
    <cacheField name="NH3_2023GC_TPY" numFmtId="0">
      <sharedItems containsSemiMixedTypes="0" containsString="0" containsNumber="1" minValue="9.334169236097803E-8" maxValue="0.75853293471785976"/>
    </cacheField>
    <cacheField name="NOX_2023GC_TPY" numFmtId="0">
      <sharedItems containsSemiMixedTypes="0" containsString="0" containsNumber="1" minValue="9.4850182364308226E-5" maxValue="1140.7775449702744"/>
    </cacheField>
    <cacheField name="PM10-PRI_2023GC_TPY" numFmtId="0">
      <sharedItems containsSemiMixedTypes="0" containsString="0" containsNumber="1" minValue="3.5711573562816191E-6" maxValue="29.346922128310158"/>
    </cacheField>
    <cacheField name="PM25-PRI_2023GC_TPY" numFmtId="0">
      <sharedItems containsSemiMixedTypes="0" containsString="0" containsNumber="1" minValue="3.4642593479853526E-6" maxValue="28.460149523078911"/>
    </cacheField>
    <cacheField name="SO2_2023GC_TPY" numFmtId="0">
      <sharedItems containsSemiMixedTypes="0" containsString="0" containsNumber="1" minValue="9.7186766684071091E-9" maxValue="48.737187732934245"/>
    </cacheField>
    <cacheField name="VOC_2023GC_TPY" numFmtId="0">
      <sharedItems containsSemiMixedTypes="0" containsString="0" containsNumber="1" minValue="5.7823702029152411E-6" maxValue="71.524402457368339"/>
    </cacheField>
    <cacheField name="CO_2023GC_TPD" numFmtId="0">
      <sharedItems containsSemiMixedTypes="0" containsString="0" containsNumber="1" minValue="1.9704501459905403E-8" maxValue="0.68490649083257182"/>
    </cacheField>
    <cacheField name="CO2_2023GC_TPD" numFmtId="0">
      <sharedItems containsSemiMixedTypes="0" containsString="0" containsNumber="1" minValue="8.3023405654129978E-6" maxValue="297.34068095316132"/>
    </cacheField>
    <cacheField name="NH3_2023GC_TPD" numFmtId="0">
      <sharedItems containsSemiMixedTypes="0" containsString="0" containsNumber="1" minValue="2.5573066400267952E-10" maxValue="2.0781724238845473E-3"/>
    </cacheField>
    <cacheField name="NOX_2023GC_tPD" numFmtId="0">
      <sharedItems containsSemiMixedTypes="0" containsString="0" containsNumber="1" minValue="2.5986351332687185E-7" maxValue="3.1254179314254094"/>
    </cacheField>
    <cacheField name="PM10-PRI_2023GC_TPD" numFmtId="0">
      <sharedItems containsSemiMixedTypes="0" containsString="0" containsNumber="1" minValue="9.7839927569359428E-9" maxValue="8.0402526378931943E-2"/>
    </cacheField>
    <cacheField name="PM25-PRI_2023GC_TPD" numFmtId="0">
      <sharedItems containsSemiMixedTypes="0" containsString="0" containsNumber="1" minValue="9.4911215013297336E-9" maxValue="7.7973012391997013E-2"/>
    </cacheField>
    <cacheField name="SO2_2023GC_TPD" numFmtId="0">
      <sharedItems containsSemiMixedTypes="0" containsString="0" containsNumber="1" minValue="2.662651142029345E-11" maxValue="0.13352654173406642"/>
    </cacheField>
    <cacheField name="VOC_2023GC_TPD" numFmtId="0">
      <sharedItems containsSemiMixedTypes="0" containsString="0" containsNumber="1" minValue="1.5842110144973265E-8" maxValue="0.19595726700648861"/>
    </cacheField>
    <cacheField name="CO_2023BEN_TPY" numFmtId="0">
      <sharedItems containsSemiMixedTypes="0" containsString="0" containsNumber="1" minValue="-63.781604935124975" maxValue="-2.4122174506875374E-6"/>
    </cacheField>
    <cacheField name="CO2_2023BEN_TPY" numFmtId="0">
      <sharedItems containsSemiMixedTypes="0" containsString="0" containsNumber="1" minValue="-27855.098810226074" maxValue="-1.0163693222176259E-3"/>
    </cacheField>
    <cacheField name="NH3_2023BEN_TPY" numFmtId="0">
      <sharedItems containsSemiMixedTypes="0" containsString="0" containsNumber="1" minValue="-0.23479019333400347" maxValue="-2.4013694606142515E-8"/>
    </cacheField>
    <cacheField name="NOX_2023BEN_TPY" numFmtId="0">
      <sharedItems containsSemiMixedTypes="0" containsString="0" containsNumber="1" minValue="-59.988892560733575" maxValue="246.42053444910778"/>
    </cacheField>
    <cacheField name="PM10-PRI_2023BEN_TPY" numFmtId="0">
      <sharedItems containsSemiMixedTypes="0" containsString="0" containsNumber="1" minValue="-4.7668117825910503" maxValue="5.8169882333951257"/>
    </cacheField>
    <cacheField name="PM25-PRI_2023BEN_TPY" numFmtId="0">
      <sharedItems containsSemiMixedTypes="0" containsString="0" containsNumber="1" minValue="-4.3854700882059898" maxValue="5.6455646588466628"/>
    </cacheField>
    <cacheField name="SO2_2023BEN_TPY" numFmtId="0">
      <sharedItems containsSemiMixedTypes="0" containsString="0" containsNumber="1" minValue="-11.199461498597145" maxValue="2.3978409095420345"/>
    </cacheField>
    <cacheField name="VOC_2023BEN_TPY" numFmtId="0">
      <sharedItems containsSemiMixedTypes="0" containsString="0" containsNumber="1" minValue="-9.3909912935372475" maxValue="7.80607398715180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676.416075810186" createdVersion="7" refreshedVersion="7" minRefreshableVersion="3" recordCount="98" xr:uid="{27EAE8D2-DE45-4FEB-B9E8-6257B8BE63FA}">
  <cacheSource type="worksheet">
    <worksheetSource ref="D7:BP105" sheet="2023 NEI CMV CTY SCC"/>
  </cacheSource>
  <cacheFields count="59">
    <cacheField name="scc" numFmtId="0">
      <sharedItems containsSemiMixedTypes="0" containsString="0" containsNumber="1" containsInteger="1" minValue="2280002101" maxValue="2280002204" count="8">
        <n v="2280002101"/>
        <n v="2280002102"/>
        <n v="2280002201"/>
        <n v="2280002202"/>
        <n v="2280002103"/>
        <n v="2280002104"/>
        <n v="2280002203"/>
        <n v="2280002204"/>
      </sharedItems>
    </cacheField>
    <cacheField name="Equipment Description" numFmtId="0">
      <sharedItems/>
    </cacheField>
    <cacheField name="Equipment Description1" numFmtId="0">
      <sharedItems/>
    </cacheField>
    <cacheField name="Equipment Description2" numFmtId="0">
      <sharedItems/>
    </cacheField>
    <cacheField name="Equipment Description3" numFmtId="0">
      <sharedItems/>
    </cacheField>
    <cacheField name="Equipment Description4" numFmtId="0">
      <sharedItems/>
    </cacheField>
    <cacheField name="Equipment Description5" numFmtId="0">
      <sharedItems/>
    </cacheField>
    <cacheField name="Category" numFmtId="0">
      <sharedItems/>
    </cacheField>
    <cacheField name="reporting period" numFmtId="0">
      <sharedItems/>
    </cacheField>
    <cacheField name="emissions operating type" numFmtId="0">
      <sharedItems/>
    </cacheField>
    <cacheField name="CO_2017_TPY" numFmtId="0">
      <sharedItems containsSemiMixedTypes="0" containsString="0" containsNumber="1" minValue="4.5297489999999999E-6" maxValue="193.76179999999999"/>
    </cacheField>
    <cacheField name="CO2_2017_TPY" numFmtId="0">
      <sharedItems containsSemiMixedTypes="0" containsString="0" containsNumber="1" minValue="1.908575E-3" maxValue="84118.44"/>
    </cacheField>
    <cacheField name="NH3_2017_TPY" numFmtId="0">
      <sharedItems containsSemiMixedTypes="0" containsString="0" containsNumber="1" minValue="5.8788379999999999E-8" maxValue="0.58792029999999995"/>
    </cacheField>
    <cacheField name="NOX_2017_TPY" numFmtId="0">
      <sharedItems containsSemiMixedTypes="0" containsString="0" containsNumber="1" minValue="8.4329450000000003E-5" maxValue="1236.1369999999999"/>
    </cacheField>
    <cacheField name="PM10-PRI_2017_TPY" numFmtId="0">
      <sharedItems containsSemiMixedTypes="0" containsString="0" containsNumber="1" minValue="3.1489250000000001E-6" maxValue="31.501560000000001"/>
    </cacheField>
    <cacheField name="PM25-PRI_2017_TPY" numFmtId="0">
      <sharedItems containsSemiMixedTypes="0" containsString="0" containsNumber="1" minValue="3.0544579999999998E-6" maxValue="30.546469999999999"/>
    </cacheField>
    <cacheField name="SO2_2017_TPY" numFmtId="0">
      <sharedItems containsSemiMixedTypes="0" containsString="0" containsNumber="1" minValue="1.7545670000000001E-8" maxValue="28.825060000000001"/>
    </cacheField>
    <cacheField name="VOC_2017_TPY" numFmtId="0">
      <sharedItems containsSemiMixedTypes="0" containsString="0" containsNumber="1" minValue="6.4699999999999999E-6" maxValue="49.751399999999997"/>
    </cacheField>
    <cacheField name="GF" numFmtId="0">
      <sharedItems containsSemiMixedTypes="0" containsString="0" containsNumber="1" minValue="1.0552296787698248" maxValue="1.3022601248475145"/>
    </cacheField>
    <cacheField name="CO_2023GO_TPY" numFmtId="0">
      <sharedItems containsSemiMixedTypes="0" containsString="0" containsNumber="1" minValue="4.779925582177935E-6" maxValue="204.46320197186301"/>
    </cacheField>
    <cacheField name="CO2_2023GO_TPY" numFmtId="0">
      <sharedItems containsSemiMixedTypes="0" containsString="0" containsNumber="1" minValue="2.0139849841581182E-3" maxValue="88764.274419818787"/>
    </cacheField>
    <cacheField name="NH3_2023GO_TPY" numFmtId="0">
      <sharedItems containsSemiMixedTypes="0" containsString="0" containsNumber="1" minValue="6.2035243342798384E-8" maxValue="0.62039094931125893"/>
    </cacheField>
    <cacheField name="NOX_2023GO_TPY" numFmtId="0">
      <sharedItems containsSemiMixedTypes="0" containsString="0" containsNumber="1" minValue="8.8986938434335995E-5" maxValue="1304.4084494254948"/>
    </cacheField>
    <cacheField name="PM10-PRI_2023GO_TPY" numFmtId="0">
      <sharedItems containsSemiMixedTypes="0" containsString="0" containsNumber="1" minValue="3.3228391162202707E-6" maxValue="33.241381039548365"/>
    </cacheField>
    <cacheField name="PM25-PRI_2023GO_TPY" numFmtId="0">
      <sharedItems containsSemiMixedTypes="0" containsString="0" containsNumber="1" minValue="3.2231547341559212E-6" maxValue="32.233541725652088"/>
    </cacheField>
    <cacheField name="SO2_2023GO_TPY" numFmtId="0">
      <sharedItems containsSemiMixedTypes="0" containsString="0" containsNumber="1" minValue="1.8514711717901353E-8" maxValue="37.5377262343371"/>
    </cacheField>
    <cacheField name="VOC_2023GO_TPY" numFmtId="0">
      <sharedItems containsSemiMixedTypes="0" containsString="0" containsNumber="1" minValue="6.827336021640766E-6" maxValue="64.789264375338632"/>
    </cacheField>
    <cacheField name="CO_GCF" numFmtId="0">
      <sharedItems containsSemiMixedTypes="0" containsString="0" containsNumber="1" minValue="1.1312978872511139" maxValue="1.7770241216904925"/>
    </cacheField>
    <cacheField name="CO2_GCF" numFmtId="0">
      <sharedItems containsSemiMixedTypes="0" containsString="0" containsNumber="1" minValue="1.1312978872511139" maxValue="1.7770241216904925"/>
    </cacheField>
    <cacheField name="NH3_GCF" numFmtId="0">
      <sharedItems containsSemiMixedTypes="0" containsString="0" containsNumber="1" minValue="1.1312978872511139" maxValue="1.7770241216904925"/>
    </cacheField>
    <cacheField name="NOX_GCF" numFmtId="0">
      <sharedItems containsSemiMixedTypes="0" containsString="0" containsNumber="1" minValue="0.81094795054933422" maxValue="1.3210995690694183"/>
    </cacheField>
    <cacheField name="PM10-PRI_GCF" numFmtId="0">
      <sharedItems containsSemiMixedTypes="0" containsString="0" containsNumber="1" minValue="0.82789505914299011" maxValue="1.7280688580404551"/>
    </cacheField>
    <cacheField name="PM25-PRI_GCF" numFmtId="0">
      <sharedItems containsSemiMixedTypes="0" containsString="0" containsNumber="1" minValue="0.82772171340856204" maxValue="1.728068595044566"/>
    </cacheField>
    <cacheField name="SO2_GCF" numFmtId="0">
      <sharedItems containsSemiMixedTypes="0" containsString="0" containsNumber="1" minValue="0.39109263102383485" maxValue="1.6907922388690342"/>
    </cacheField>
    <cacheField name="VOC_GCF" numFmtId="0">
      <sharedItems containsSemiMixedTypes="0" containsString="0" containsNumber="1" minValue="0.78775526987112499" maxValue="1.7701016002975092"/>
    </cacheField>
    <cacheField name="CO_2023GC_TPY" numFmtId="0">
      <sharedItems containsSemiMixedTypes="0" containsString="0" containsNumber="1" minValue="7.1921430328654724E-6" maxValue="249.99086915388872"/>
    </cacheField>
    <cacheField name="CO2_2023GC_TPY" numFmtId="0">
      <sharedItems containsSemiMixedTypes="0" containsString="0" containsNumber="1" minValue="3.0303543063757441E-3" maxValue="108529.34854790388"/>
    </cacheField>
    <cacheField name="NH3_2023GC_TPY" numFmtId="0">
      <sharedItems containsSemiMixedTypes="0" containsString="0" containsNumber="1" minValue="9.334169236097803E-8" maxValue="0.75853293471785976"/>
    </cacheField>
    <cacheField name="NOX_2023GC_TPY" numFmtId="0">
      <sharedItems containsSemiMixedTypes="0" containsString="0" containsNumber="1" minValue="9.4850182364308226E-5" maxValue="1140.7775449702744"/>
    </cacheField>
    <cacheField name="PM10-PRI_2023GC_TPY" numFmtId="0">
      <sharedItems containsSemiMixedTypes="0" containsString="0" containsNumber="1" minValue="3.5711573562816191E-6" maxValue="29.346922128310158"/>
    </cacheField>
    <cacheField name="PM25-PRI_2023GC_TPY" numFmtId="0">
      <sharedItems containsSemiMixedTypes="0" containsString="0" containsNumber="1" minValue="3.4642593479853526E-6" maxValue="28.460149523078911"/>
    </cacheField>
    <cacheField name="SO2_2023GC_TPY" numFmtId="0">
      <sharedItems containsSemiMixedTypes="0" containsString="0" containsNumber="1" minValue="9.7186766684071091E-9" maxValue="48.737187732934245"/>
    </cacheField>
    <cacheField name="VOC_2023GC_TPY" numFmtId="0">
      <sharedItems containsSemiMixedTypes="0" containsString="0" containsNumber="1" minValue="5.7823702029152411E-6" maxValue="71.524402457368339"/>
    </cacheField>
    <cacheField name="CO_2023GC_TPD" numFmtId="0">
      <sharedItems containsSemiMixedTypes="0" containsString="0" containsNumber="1" minValue="1.9704501459905403E-8" maxValue="0.68490649083257182"/>
    </cacheField>
    <cacheField name="CO2_2023GC_TPD" numFmtId="0">
      <sharedItems containsSemiMixedTypes="0" containsString="0" containsNumber="1" minValue="8.3023405654129978E-6" maxValue="297.34068095316132"/>
    </cacheField>
    <cacheField name="NH3_2023GC_TPD" numFmtId="0">
      <sharedItems containsSemiMixedTypes="0" containsString="0" containsNumber="1" minValue="2.5573066400267952E-10" maxValue="2.0781724238845473E-3"/>
    </cacheField>
    <cacheField name="NOX_2023GC_tPD" numFmtId="0">
      <sharedItems containsSemiMixedTypes="0" containsString="0" containsNumber="1" minValue="2.5986351332687185E-7" maxValue="3.1254179314254094"/>
    </cacheField>
    <cacheField name="PM10-PRI_2023GC_TPD" numFmtId="0">
      <sharedItems containsSemiMixedTypes="0" containsString="0" containsNumber="1" minValue="9.7839927569359428E-9" maxValue="8.0402526378931943E-2"/>
    </cacheField>
    <cacheField name="PM25-PRI_2023GC_TPD" numFmtId="0">
      <sharedItems containsSemiMixedTypes="0" containsString="0" containsNumber="1" minValue="9.4911215013297336E-9" maxValue="7.7973012391997013E-2"/>
    </cacheField>
    <cacheField name="SO2_2023GC_TPD" numFmtId="0">
      <sharedItems containsSemiMixedTypes="0" containsString="0" containsNumber="1" minValue="2.662651142029345E-11" maxValue="0.13352654173406642"/>
    </cacheField>
    <cacheField name="VOC_2023GC_TPD" numFmtId="0">
      <sharedItems containsSemiMixedTypes="0" containsString="0" containsNumber="1" minValue="1.5842110144973265E-8" maxValue="0.19595726700648861"/>
    </cacheField>
    <cacheField name="CO_2023BEN_TPY" numFmtId="0">
      <sharedItems containsSemiMixedTypes="0" containsString="0" containsNumber="1" minValue="-63.781604935124975" maxValue="-2.4122174506875374E-6"/>
    </cacheField>
    <cacheField name="CO2_2023BEN_TPY" numFmtId="0">
      <sharedItems containsSemiMixedTypes="0" containsString="0" containsNumber="1" minValue="-27855.098810226074" maxValue="-1.0163693222176259E-3"/>
    </cacheField>
    <cacheField name="NH3_2023BEN_TPY" numFmtId="0">
      <sharedItems containsSemiMixedTypes="0" containsString="0" containsNumber="1" minValue="-0.23479019333400347" maxValue="-2.4013694606142515E-8"/>
    </cacheField>
    <cacheField name="NOX_2023BEN_TPY" numFmtId="0">
      <sharedItems containsSemiMixedTypes="0" containsString="0" containsNumber="1" minValue="-59.988892560733575" maxValue="246.42053444910778"/>
    </cacheField>
    <cacheField name="PM10-PRI_2023BEN_TPY" numFmtId="0">
      <sharedItems containsSemiMixedTypes="0" containsString="0" containsNumber="1" minValue="-4.7668117825910503" maxValue="5.8169882333951257"/>
    </cacheField>
    <cacheField name="PM25-PRI_2023BEN_TPY" numFmtId="0">
      <sharedItems containsSemiMixedTypes="0" containsString="0" containsNumber="1" minValue="-4.3854700882059898" maxValue="5.6455646588466628"/>
    </cacheField>
    <cacheField name="SO2_2023BEN_TPY" numFmtId="0">
      <sharedItems containsSemiMixedTypes="0" containsString="0" containsNumber="1" minValue="-11.199461498597145" maxValue="2.3978409095420345"/>
    </cacheField>
    <cacheField name="VOC_2023BEN_TPY" numFmtId="0">
      <sharedItems containsSemiMixedTypes="0" containsString="0" containsNumber="1" minValue="-9.3909912935372475" maxValue="7.80607398715180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s v="Atlantic"/>
    <s v="NP"/>
    <n v="2280002101"/>
    <s v="Nonpoint"/>
    <s v="Mobile Sources"/>
    <s v="Marine Vessels, Commercial"/>
    <s v="Diesel"/>
    <s v="Port emissions"/>
    <s v="Main"/>
    <s v="C2"/>
    <s v="A"/>
    <s v="R"/>
    <n v="0.11530706"/>
    <n v="48.582560000000001"/>
    <n v="2.2788479E-3"/>
    <n v="3.1083354999999999"/>
    <n v="0.12205837"/>
    <n v="0.11840172"/>
    <n v="4.4909000000000003E-4"/>
    <n v="0.40045979999999998"/>
    <n v="1.0552296787698248"/>
    <n v="0.12167543188369291"/>
    <n v="51.265759182615739"/>
    <n v="2.4047079374822896E-3"/>
    <n v="3.2800078711738427"/>
    <n v="0.12879961456626843"/>
    <n v="0.12494100896139473"/>
    <n v="4.7389309643874064E-4"/>
    <n v="0.42257706611422824"/>
    <n v="1.1597445905621306"/>
    <n v="1.1597445905621306"/>
    <n v="1.1597445905621306"/>
    <n v="0.86869840435002021"/>
    <n v="0.89860223520805105"/>
    <n v="0.8985430866447649"/>
    <n v="0.39204032683617962"/>
    <n v="0.87831601435639584"/>
    <n v="0.13372673908862304"/>
    <n v="56.343361155660148"/>
    <n v="2.642881524738871E-3"/>
    <n v="2.7002060890345221"/>
    <n v="0.10968192410785133"/>
    <n v="0.10638904695284919"/>
    <n v="1.7606139037885991E-4"/>
    <n v="0.35173025544595937"/>
    <n v="3.6637462764006312E-4"/>
    <n v="0.15436537302920589"/>
    <n v="7.2407713006544412E-6"/>
    <n v="7.3978249014644438E-3"/>
    <n v="3.004984222132913E-4"/>
    <n v="2.914768409667101E-4"/>
    <n v="4.8235997364071213E-7"/>
    <n v="9.6364453546838181E-4"/>
    <n v="-1.2051307204930126E-2"/>
    <n v="-5.0776019730444091"/>
    <n v="-2.3817358725658141E-4"/>
    <n v="0.57980178213932065"/>
    <n v="1.9117690458417103E-2"/>
    <n v="1.8551962008545544E-2"/>
    <n v="2.9783170605988073E-4"/>
    <n v="7.0846810668268867E-2"/>
  </r>
  <r>
    <x v="1"/>
    <s v="Camden"/>
    <s v="NP"/>
    <n v="2280002101"/>
    <s v="Nonpoint"/>
    <s v="Mobile Sources"/>
    <s v="Marine Vessels, Commercial"/>
    <s v="Diesel"/>
    <s v="Port emissions"/>
    <s v="Main"/>
    <s v="C2"/>
    <s v="A"/>
    <s v="R"/>
    <n v="1.7269119999999999E-2"/>
    <n v="7.3751426100000002"/>
    <n v="2.0037852999999999E-4"/>
    <n v="0.28944632999999997"/>
    <n v="1.073203E-2"/>
    <n v="1.041103E-2"/>
    <n v="6.7910000000000005E-5"/>
    <n v="3.282351E-2"/>
    <n v="1.0552296787698248"/>
    <n v="1.8222887950237555E-2"/>
    <n v="7.7824693672319469"/>
    <n v="2.114453718442697E-4"/>
    <n v="0.30543235782700467"/>
    <n v="1.1324756569448122E-2"/>
    <n v="1.0986027842563008E-2"/>
    <n v="7.1660647485258811E-5"/>
    <n v="3.4636341913398129E-2"/>
    <n v="1.1597445905621306"/>
    <n v="1.1597445905621306"/>
    <n v="1.1597445905621306"/>
    <n v="0.86869840435002021"/>
    <n v="0.89860223520805105"/>
    <n v="0.8985430866447649"/>
    <n v="0.39204032683617962"/>
    <n v="0.87831601435639584"/>
    <n v="2.0027768503768299E-2"/>
    <n v="8.5532817465717734"/>
    <n v="2.3238791623229161E-4"/>
    <n v="0.25144156501596937"/>
    <n v="9.6438261463198602E-3"/>
    <n v="9.3547590313512469E-3"/>
    <n v="2.662345859544496E-5"/>
    <n v="2.8829414480387304E-2"/>
    <n v="5.4870598640461097E-5"/>
    <n v="2.3433648620744586E-2"/>
    <n v="6.366792225542236E-7"/>
    <n v="6.888810000437517E-4"/>
    <n v="2.6421441496766741E-5"/>
    <n v="2.5629476798222596E-5"/>
    <n v="7.2940982453273858E-8"/>
    <n v="7.8984697206540563E-5"/>
    <n v="-1.8048805535307438E-3"/>
    <n v="-0.77081237933982649"/>
    <n v="-2.0942544388021916E-5"/>
    <n v="5.3990792811035304E-2"/>
    <n v="1.6809304231282622E-3"/>
    <n v="1.6312688112117609E-3"/>
    <n v="4.5037188889813847E-5"/>
    <n v="5.806927433010825E-3"/>
  </r>
  <r>
    <x v="2"/>
    <s v="Cape May"/>
    <s v="NP"/>
    <n v="2280002101"/>
    <s v="Nonpoint"/>
    <s v="Mobile Sources"/>
    <s v="Marine Vessels, Commercial"/>
    <s v="Diesel"/>
    <s v="Port emissions"/>
    <s v="Main"/>
    <s v="C2"/>
    <s v="A"/>
    <s v="R"/>
    <n v="0.12676817000000001"/>
    <n v="53.410266999999997"/>
    <n v="1.8930061299999999E-3"/>
    <n v="2.6652865800000001"/>
    <n v="0.10138875"/>
    <n v="9.8354570000000002E-2"/>
    <n v="4.9651000000000003E-4"/>
    <n v="0.32005203999999998"/>
    <n v="1.0552296787698248"/>
    <n v="0.13376953530733854"/>
    <n v="56.36009888942057"/>
    <n v="1.9975562504692089E-3"/>
    <n v="2.8124895016429248"/>
    <n v="0.10698841809337407"/>
    <n v="0.10378666130664424"/>
    <n v="5.239320878060057E-4"/>
    <n v="0.33772841135882709"/>
    <n v="1.1597445905621306"/>
    <n v="1.1597445905621306"/>
    <n v="1.1597445905621306"/>
    <n v="0.86869840435002021"/>
    <n v="0.89860223520805105"/>
    <n v="0.8985430866447649"/>
    <n v="0.39204032683617962"/>
    <n v="0.87831601435639584"/>
    <n v="0.14701869941296059"/>
    <n v="61.942268233729074"/>
    <n v="2.1954036191684533E-3"/>
    <n v="2.3153301991815227"/>
    <n v="9.1108157374950288E-2"/>
    <n v="8.83758189134186E-2"/>
    <n v="1.9465194267743156E-4"/>
    <n v="0.28110683215943377"/>
    <n v="4.0279095729578245E-4"/>
    <n v="0.16970484447597006"/>
    <n v="6.0148044360779541E-6"/>
    <n v="6.3433704087165008E-3"/>
    <n v="2.4961139006835696E-4"/>
    <n v="2.4212553126964001E-4"/>
    <n v="5.3329299363679877E-7"/>
    <n v="7.701557045463939E-4"/>
    <n v="-1.3249164105622047E-2"/>
    <n v="-5.5821693443085039"/>
    <n v="-1.9784736869924444E-4"/>
    <n v="0.49715930246140205"/>
    <n v="1.5880260718423786E-2"/>
    <n v="1.5410842393225641E-2"/>
    <n v="3.2928014512857413E-4"/>
    <n v="5.6621579199393313E-2"/>
  </r>
  <r>
    <x v="3"/>
    <s v="Essex"/>
    <s v="NP"/>
    <n v="2280002101"/>
    <s v="Nonpoint"/>
    <s v="Mobile Sources"/>
    <s v="Marine Vessels, Commercial"/>
    <s v="Diesel"/>
    <s v="Port emissions"/>
    <s v="Main"/>
    <s v="C2"/>
    <s v="A"/>
    <s v="R"/>
    <n v="2.33371"/>
    <n v="1198.2840000000001"/>
    <n v="1.3252359999999999E-2"/>
    <n v="23.521409999999999"/>
    <n v="0.70984539999999996"/>
    <n v="0.68855049999999995"/>
    <n v="1.1016440000000001E-2"/>
    <n v="1.9224840000000001"/>
    <n v="1.0552296787698248"/>
    <n v="2.4626000536419279"/>
    <n v="1264.4648403950207"/>
    <n v="1.3984283585742075E-2"/>
    <n v="24.820489918513342"/>
    <n v="0.74904993341823778"/>
    <n v="0.72657892293180215"/>
    <n v="1.1624874442387049E-2"/>
    <n v="2.0286621737601278"/>
    <n v="1.1597445905621306"/>
    <n v="1.1597445905621306"/>
    <n v="1.1597445905621306"/>
    <n v="0.86869840435002021"/>
    <n v="0.89860223520805105"/>
    <n v="0.8985430866447649"/>
    <n v="0.39204032683617962"/>
    <n v="0.87831601435639584"/>
    <n v="2.7065075484407499"/>
    <n v="1389.7033869571524"/>
    <n v="1.5369352822181957E-2"/>
    <n v="20.433011335062609"/>
    <n v="0.63786866309215307"/>
    <n v="0.61869229158079619"/>
    <n v="4.318888738171163E-3"/>
    <n v="1.6885484845439414"/>
    <n v="7.415089173810274E-3"/>
    <n v="3.8074065396086367"/>
    <n v="4.2107815951183446E-5"/>
    <n v="5.5980852972774268E-2"/>
    <n v="1.747585378334666E-3"/>
    <n v="1.6950473741939621E-3"/>
    <n v="1.1832571885400446E-5"/>
    <n v="4.6261602316272363E-3"/>
    <n v="-0.24390749479882201"/>
    <n v="-125.23854656213166"/>
    <n v="-1.3850692364398825E-3"/>
    <n v="4.3874785834507328"/>
    <n v="0.11118127032608471"/>
    <n v="0.10788663135100596"/>
    <n v="7.3059857042158862E-3"/>
    <n v="0.34011368921618645"/>
  </r>
  <r>
    <x v="4"/>
    <s v="Gloucester"/>
    <s v="NP"/>
    <n v="2280002101"/>
    <s v="Nonpoint"/>
    <s v="Mobile Sources"/>
    <s v="Marine Vessels, Commercial"/>
    <s v="Diesel"/>
    <s v="Port emissions"/>
    <s v="Main"/>
    <s v="C2"/>
    <s v="A"/>
    <s v="R"/>
    <n v="0.41962820000000001"/>
    <n v="190.72499999999999"/>
    <n v="2.1846190000000001E-3"/>
    <n v="3.7649919999999999"/>
    <n v="0.1170148"/>
    <n v="0.11350590000000001"/>
    <n v="1.75384E-3"/>
    <n v="0.28076030000000002"/>
    <n v="1.0552296787698248"/>
    <n v="0.44280413068875979"/>
    <n v="201.25868048337483"/>
    <n v="2.3052748056044559E-3"/>
    <n v="3.97293129873096"/>
    <n v="0.1234774898153153"/>
    <n v="0.11977479439547986"/>
    <n v="1.8507040198136695E-3"/>
    <n v="0.29626660118031967"/>
    <n v="1.1597445905621306"/>
    <n v="1.1597445905621306"/>
    <n v="1.1597445905621306"/>
    <n v="0.86869840435002021"/>
    <n v="0.89860223520805105"/>
    <n v="0.8985430866447649"/>
    <n v="0.39204032683617962"/>
    <n v="0.87831601435639584"/>
    <n v="0.4866615349973239"/>
    <n v="221.19228703496236"/>
    <n v="2.5336000676892513E-3"/>
    <n v="3.2706425427905912"/>
    <n v="0.10514976083242306"/>
    <n v="0.10198994173839203"/>
    <n v="6.8757600681836528E-4"/>
    <n v="0.24659626768550602"/>
    <n v="1.333319273965271E-3"/>
    <n v="0.60600626584921191"/>
    <n v="6.9413700484637022E-6"/>
    <n v="8.9606645007961408E-3"/>
    <n v="2.8808153652718643E-4"/>
    <n v="2.794244979134028E-4"/>
    <n v="1.8837698816941515E-6"/>
    <n v="6.7560621283700283E-4"/>
    <n v="-4.3857404308564107E-2"/>
    <n v="-19.93360655158753"/>
    <n v="-2.2832526208479541E-4"/>
    <n v="0.70228875594036877"/>
    <n v="1.8327728982892241E-2"/>
    <n v="1.7784852657087832E-2"/>
    <n v="1.1631280129953043E-3"/>
    <n v="4.9670333494813645E-2"/>
  </r>
  <r>
    <x v="5"/>
    <s v="Hudson"/>
    <s v="NP"/>
    <n v="2280002101"/>
    <s v="Nonpoint"/>
    <s v="Mobile Sources"/>
    <s v="Marine Vessels, Commercial"/>
    <s v="Diesel"/>
    <s v="Port emissions"/>
    <s v="Main"/>
    <s v="C2"/>
    <s v="A"/>
    <s v="R"/>
    <n v="13.264730999999999"/>
    <n v="5976.9759999999997"/>
    <n v="7.5327000000000005E-2"/>
    <n v="128.75143"/>
    <n v="4.0347942999999997"/>
    <n v="3.9137523000000001"/>
    <n v="5.4944720000000002E-2"/>
    <n v="9.7907010000000003"/>
    <n v="1.0552296787698248"/>
    <n v="13.997337832098136"/>
    <n v="6307.0824644949516"/>
    <n v="7.94872860126946E-2"/>
    <n v="135.86233012005559"/>
    <n v="4.2576346930913198"/>
    <n v="4.1299075823136633"/>
    <n v="5.7979299235697966E-2"/>
    <n v="10.331438271161403"/>
    <n v="1.1597445905621306"/>
    <n v="1.1597445905621306"/>
    <n v="1.1597445905621306"/>
    <n v="0.86869840435002021"/>
    <n v="0.89860223520805105"/>
    <n v="0.8985430866447649"/>
    <n v="0.39204032683617962"/>
    <n v="0.87831601435639584"/>
    <n v="15.383700022511801"/>
    <n v="6931.7655839196814"/>
    <n v="8.7360080773273618E-2"/>
    <n v="111.84616179878333"/>
    <n v="3.6256751765847035"/>
    <n v="3.5166750720050479"/>
    <n v="2.1540545986722375E-2"/>
    <n v="8.5993294800751787"/>
    <n v="4.21471233493474E-2"/>
    <n v="18.99113858608132"/>
    <n v="2.3934268705006471E-4"/>
    <n v="0.30642784054461186"/>
    <n v="9.9333566481772696E-3"/>
    <n v="9.6347262246713646E-3"/>
    <n v="5.9015194484170891E-5"/>
    <n v="2.3559806794726516E-2"/>
    <n v="-1.3863621904136654"/>
    <n v="-624.68311942472974"/>
    <n v="-7.8727947605790188E-3"/>
    <n v="24.016168321272261"/>
    <n v="0.6319595165066163"/>
    <n v="0.61323251030861536"/>
    <n v="3.6438753248975594E-2"/>
    <n v="1.7321087910862243"/>
  </r>
  <r>
    <x v="6"/>
    <s v="Middlesex"/>
    <s v="NP"/>
    <n v="2280002101"/>
    <s v="Nonpoint"/>
    <s v="Mobile Sources"/>
    <s v="Marine Vessels, Commercial"/>
    <s v="Diesel"/>
    <s v="Port emissions"/>
    <s v="Main"/>
    <s v="C2"/>
    <s v="A"/>
    <s v="R"/>
    <n v="3.8434300000000001E-3"/>
    <n v="1.6194"/>
    <n v="8.0488370000000005E-5"/>
    <n v="0.1091678"/>
    <n v="4.3112200000000002E-3"/>
    <n v="4.1819200000000004E-3"/>
    <n v="1.49E-5"/>
    <n v="1.4237690000000001E-2"/>
    <n v="1.0552296787698248"/>
    <n v="4.0557014042743077E-3"/>
    <n v="1.7088389417998542"/>
    <n v="8.4933716819806808E-5"/>
    <n v="0.11519710252600847"/>
    <n v="4.5493272957060444E-3"/>
    <n v="4.4128860982411058E-3"/>
    <n v="1.5722922213670388E-5"/>
    <n v="1.5024033045124348E-2"/>
    <n v="1.1597445905621306"/>
    <n v="1.1597445905621306"/>
    <n v="1.1597445905621306"/>
    <n v="0.86869840435002021"/>
    <n v="0.89860223520805105"/>
    <n v="0.8985430866447649"/>
    <n v="0.39204032683617962"/>
    <n v="0.87831601435639584"/>
    <n v="4.4573971517042101E-3"/>
    <n v="1.8780903899563144"/>
    <n v="9.3345951710663289E-5"/>
    <n v="9.483389366640213E-2"/>
    <n v="3.8740719284736541E-3"/>
    <n v="3.7576353049014757E-3"/>
    <n v="5.8414008698590762E-6"/>
    <n v="1.2505191134441915E-2"/>
    <n v="1.2212046990970439E-5"/>
    <n v="5.1454531231679848E-3"/>
    <n v="2.5574233345387205E-7"/>
    <n v="2.5981888675726613E-4"/>
    <n v="1.0613895694448368E-5"/>
    <n v="1.0294891246305413E-5"/>
    <n v="1.6003837999613909E-8"/>
    <n v="3.4260797628607986E-5"/>
    <n v="-4.0169574742990235E-4"/>
    <n v="-0.1692514481564602"/>
    <n v="-8.4122348908564806E-6"/>
    <n v="2.0363208859606338E-2"/>
    <n v="6.7525536723239037E-4"/>
    <n v="6.5525079333963012E-4"/>
    <n v="9.8815213438113112E-6"/>
    <n v="2.5188419106824331E-3"/>
  </r>
  <r>
    <x v="7"/>
    <s v="Monmouth"/>
    <s v="NP"/>
    <n v="2280002101"/>
    <s v="Nonpoint"/>
    <s v="Mobile Sources"/>
    <s v="Marine Vessels, Commercial"/>
    <s v="Diesel"/>
    <s v="Port emissions"/>
    <s v="Main"/>
    <s v="C2"/>
    <s v="A"/>
    <s v="R"/>
    <n v="0.17397080000000001"/>
    <n v="73.30001"/>
    <n v="2.3080280000000002E-3"/>
    <n v="3.3014320000000001"/>
    <n v="0.12362380000000001"/>
    <n v="0.1199178"/>
    <n v="6.7241000000000002E-4"/>
    <n v="0.38232189999999999"/>
    <n v="1.0552296787698248"/>
    <n v="0.18357915139932943"/>
    <n v="77.348346006124942"/>
    <n v="2.4354996450317613E-3"/>
    <n v="3.4837690288404204"/>
    <n v="0.13045150276230508"/>
    <n v="0.1265408215727841"/>
    <n v="7.0954698830161787E-4"/>
    <n v="0.40343741572366904"/>
    <n v="1.1597445905621306"/>
    <n v="1.1597445905621306"/>
    <n v="1.1597445905621306"/>
    <n v="0.86869840435002021"/>
    <n v="0.89860223520805105"/>
    <n v="0.8985430866447649"/>
    <n v="0.39204032683617962"/>
    <n v="0.87831601435639584"/>
    <n v="0.20176169421576634"/>
    <n v="85.009290085650079"/>
    <n v="2.6767229878659335E-3"/>
    <n v="2.8679487104700963"/>
    <n v="0.11108862300491307"/>
    <n v="0.10775131015564959"/>
    <n v="2.6361183616791553E-4"/>
    <n v="0.33579944740916451"/>
    <n v="5.5277176497470226E-4"/>
    <n v="0.23290216461821939"/>
    <n v="7.3334876379888586E-6"/>
    <n v="7.8573937273153319E-3"/>
    <n v="3.0435239179428238E-4"/>
    <n v="2.9520906891958792E-4"/>
    <n v="7.2222420867922067E-7"/>
    <n v="9.1999848605250553E-4"/>
    <n v="-1.8182542816436914E-2"/>
    <n v="-7.6609440795251373"/>
    <n v="-2.4122334283417212E-4"/>
    <n v="0.61582031837032414"/>
    <n v="1.936287975739201E-2"/>
    <n v="1.8789511417134502E-2"/>
    <n v="4.4593515213370234E-4"/>
    <n v="6.7637968314504526E-2"/>
  </r>
  <r>
    <x v="8"/>
    <s v="Salem"/>
    <s v="NP"/>
    <n v="2280002101"/>
    <s v="Nonpoint"/>
    <s v="Mobile Sources"/>
    <s v="Marine Vessels, Commercial"/>
    <s v="Diesel"/>
    <s v="Port emissions"/>
    <s v="Main"/>
    <s v="C2"/>
    <s v="A"/>
    <s v="R"/>
    <n v="1.3341520000000001E-2"/>
    <n v="5.6211902"/>
    <n v="1.75816393E-4"/>
    <n v="0.25178755000000003"/>
    <n v="9.4167899999999995E-3"/>
    <n v="9.1348599999999999E-3"/>
    <n v="5.1870000000000003E-5"/>
    <n v="2.9056240000000001E-2"/>
    <n v="1.0552296787698248"/>
    <n v="1.4078367863901193E-2"/>
    <n v="5.9316467290500867"/>
    <n v="1.8552667590785926E-4"/>
    <n v="0.2656936955047412"/>
    <n v="9.9368762867428975E-3"/>
    <n v="9.6393753834073219E-3"/>
    <n v="5.4734763437790817E-5"/>
    <n v="3.0661006801458935E-2"/>
    <n v="1.1597445905621306"/>
    <n v="1.1597445905621306"/>
    <n v="1.1597445905621306"/>
    <n v="0.86869840435002021"/>
    <n v="0.89860223520805105"/>
    <n v="0.8985430866447649"/>
    <n v="0.39204032683617962"/>
    <n v="0.87831601435639584"/>
    <n v="1.5472755649876479E-2"/>
    <n v="6.5191449269708617"/>
    <n v="2.0390211071389565E-4"/>
    <n v="0.21872744292020097"/>
    <n v="8.4619485424848231E-3"/>
    <n v="8.208065300467797E-3"/>
    <n v="2.0335131752992638E-5"/>
    <n v="2.5520560908982883E-2"/>
    <n v="4.2391111369524599E-5"/>
    <n v="1.7860671032796881E-2"/>
    <n v="5.5863591976409773E-7"/>
    <n v="5.9925326827452315E-4"/>
    <n v="2.3183420664341981E-5"/>
    <n v="2.2487850138267936E-5"/>
    <n v="5.5712689734226404E-8"/>
    <n v="6.9919344956117483E-5"/>
    <n v="-1.3943877859752853E-3"/>
    <n v="-0.58749819792077496"/>
    <n v="-1.837543480603639E-5"/>
    <n v="4.6966252584540236E-2"/>
    <n v="1.4749277442580744E-3"/>
    <n v="1.4313100829395249E-3"/>
    <n v="3.4399631684798179E-5"/>
    <n v="5.1404458924760518E-3"/>
  </r>
  <r>
    <x v="9"/>
    <s v="Union"/>
    <s v="NP"/>
    <n v="2280002101"/>
    <s v="Nonpoint"/>
    <s v="Mobile Sources"/>
    <s v="Marine Vessels, Commercial"/>
    <s v="Diesel"/>
    <s v="Port emissions"/>
    <s v="Main"/>
    <s v="C2"/>
    <s v="A"/>
    <s v="R"/>
    <n v="1.406056"/>
    <n v="767.43719999999996"/>
    <n v="5.9720119999999996E-3"/>
    <n v="11.6861"/>
    <n v="0.31988329999999998"/>
    <n v="0.31028679999999997"/>
    <n v="7.0550500000000002E-3"/>
    <n v="0.77424760000000004"/>
    <n v="1.0552296787698248"/>
    <n v="1.4837120212123847"/>
    <n v="809.82251003201372"/>
    <n v="6.3018443043695383E-3"/>
    <n v="12.331519549072048"/>
    <n v="0.33755035190283145"/>
    <n v="0.32742384029051685"/>
    <n v="7.4446981452050524E-3"/>
    <n v="0.81700904623630777"/>
    <n v="1.1597445905621306"/>
    <n v="1.1597445905621306"/>
    <n v="1.1597445905621306"/>
    <n v="0.86869840435002021"/>
    <n v="0.89860223520805105"/>
    <n v="0.8985430866447649"/>
    <n v="0.39204032683617962"/>
    <n v="0.87831601435639584"/>
    <n v="1.6306658400274272"/>
    <n v="890.03114129614789"/>
    <n v="6.9260086117721303E-3"/>
    <n v="10.151696423074771"/>
    <n v="0.28744784838572757"/>
    <n v="0.27880605901712679"/>
    <n v="2.7658641078455891E-3"/>
    <n v="0.68003406615700501"/>
    <n v="4.4675776439107593E-3"/>
    <n v="2.4384414830031451"/>
    <n v="1.8975366059649671E-5"/>
    <n v="2.781286691253362E-2"/>
    <n v="7.8752835174171931E-4"/>
    <n v="7.638522164852789E-4"/>
    <n v="7.577709884508463E-6"/>
    <n v="1.8631070305671371E-3"/>
    <n v="-0.14695381881504255"/>
    <n v="-80.208631264134169"/>
    <n v="-6.2416430740259207E-4"/>
    <n v="2.1798231259972773"/>
    <n v="5.010250351710388E-2"/>
    <n v="4.8617781273390059E-2"/>
    <n v="4.6788340373594634E-3"/>
    <n v="0.13697498007930275"/>
  </r>
  <r>
    <x v="0"/>
    <s v="Atlantic"/>
    <s v="NP"/>
    <n v="2280002102"/>
    <s v="Nonpoint"/>
    <s v="Mobile Sources"/>
    <s v="Marine Vessels, Commercial"/>
    <s v="Diesel"/>
    <s v="Port emissions"/>
    <s v="Auxiliary"/>
    <s v="C2"/>
    <s v="A"/>
    <s v="R"/>
    <n v="21.728940999999999"/>
    <n v="9863.4539999999997"/>
    <n v="6.7595269999999999E-2"/>
    <n v="139.12035"/>
    <n v="3.623983"/>
    <n v="3.512035"/>
    <n v="0.55964864000000003"/>
    <n v="4.0423580000000001"/>
    <n v="1.0552296787698248"/>
    <n v="22.929023431438473"/>
    <n v="10408.209395980943"/>
    <n v="7.1328535048459568E-2"/>
    <n v="146.80392224084559"/>
    <n v="3.8241344169573059"/>
    <n v="3.7060035648783813"/>
    <n v="0.59055785461116939"/>
    <n v="4.2656161338126317"/>
    <n v="1.1312978872511139"/>
    <n v="1.1312978872511139"/>
    <n v="1.1312978872511139"/>
    <n v="0.81094795054933422"/>
    <n v="0.82789505914299011"/>
    <n v="0.82772171340856204"/>
    <n v="0.51571983071123639"/>
    <n v="0.78775526987112499"/>
    <n v="24.581905045504104"/>
    <n v="11158.504671198549"/>
    <n v="7.6470386139168595E-2"/>
    <n v="112.81936271220607"/>
    <n v="3.0002776201181907"/>
    <n v="2.9069876277508393"/>
    <n v="0.28862190187857367"/>
    <n v="3.1843888172057011"/>
    <n v="6.7347685056175624E-2"/>
    <n v="30.571245674516572"/>
    <n v="2.0950790723059888E-4"/>
    <n v="0.30909414441700295"/>
    <n v="8.2199386852553173E-3"/>
    <n v="7.9643496650707926E-3"/>
    <n v="7.9074493665362653E-4"/>
    <n v="8.7243529238512363E-3"/>
    <n v="-1.6528816140656311"/>
    <n v="-750.2952752176061"/>
    <n v="-5.1418510907090265E-3"/>
    <n v="33.984559528639522"/>
    <n v="0.82385679683911528"/>
    <n v="0.79901593712754204"/>
    <n v="0.30193595273259571"/>
    <n v="1.0812273166069306"/>
  </r>
  <r>
    <x v="1"/>
    <s v="Camden"/>
    <s v="NP"/>
    <n v="2280002102"/>
    <s v="Nonpoint"/>
    <s v="Mobile Sources"/>
    <s v="Marine Vessels, Commercial"/>
    <s v="Diesel"/>
    <s v="Port emissions"/>
    <s v="Auxiliary"/>
    <s v="C2"/>
    <s v="A"/>
    <s v="R"/>
    <n v="0.30216032999999998"/>
    <n v="131.847891"/>
    <n v="9.1370600999999998E-4"/>
    <n v="1.91405563"/>
    <n v="4.8952200000000001E-2"/>
    <n v="4.7473260000000003E-2"/>
    <n v="2.77451E-3"/>
    <n v="5.6477649999999997E-2"/>
    <n v="1.0552296787698248"/>
    <n v="0.3188485479628842"/>
    <n v="139.12980766640888"/>
    <n v="9.6416969942235832E-4"/>
    <n v="2.0197683075924746"/>
    <n v="5.1655814281076219E-2"/>
    <n v="5.0095192899956377E-2"/>
    <n v="2.9277452960436664E-3"/>
    <n v="5.9596892467174589E-2"/>
    <n v="1.1312978872511139"/>
    <n v="1.1312978872511139"/>
    <n v="1.1312978872511139"/>
    <n v="0.81094795054933422"/>
    <n v="0.82789505914299011"/>
    <n v="0.82772171340856204"/>
    <n v="0.51571983071123639"/>
    <n v="0.78775526987112499"/>
    <n v="0.34183334294009937"/>
    <n v="149.15924052681515"/>
    <n v="1.0336736786816451E-3"/>
    <n v="1.5521994903859146"/>
    <n v="4.052728451417948E-2"/>
    <n v="3.9294648108290156E-2"/>
    <n v="1.4308698275066324E-3"/>
    <n v="4.4490566417436941E-2"/>
    <n v="9.3652970668520381E-4"/>
    <n v="0.40865545349812371"/>
    <n v="2.8319826813195757E-6"/>
    <n v="4.2526013435230537E-3"/>
    <n v="1.1103365620323145E-4"/>
    <n v="1.0765657015969906E-4"/>
    <n v="3.9201913082373492E-6"/>
    <n v="1.2189196278749846E-4"/>
    <n v="-2.2984794977215173E-2"/>
    <n v="-10.029432860406274"/>
    <n v="-6.950397925928678E-5"/>
    <n v="0.46756881720655996"/>
    <n v="1.1128529766896739E-2"/>
    <n v="1.0800544791666221E-2"/>
    <n v="1.496875468537034E-3"/>
    <n v="1.5106326049737648E-2"/>
  </r>
  <r>
    <x v="2"/>
    <s v="Cape May"/>
    <s v="NP"/>
    <n v="2280002102"/>
    <s v="Nonpoint"/>
    <s v="Mobile Sources"/>
    <s v="Marine Vessels, Commercial"/>
    <s v="Diesel"/>
    <s v="Port emissions"/>
    <s v="Auxiliary"/>
    <s v="C2"/>
    <s v="A"/>
    <s v="R"/>
    <n v="46.319938999999998"/>
    <n v="20045.054"/>
    <n v="0.14067593"/>
    <n v="295.75484999999998"/>
    <n v="7.5376099999999999"/>
    <n v="7.309075"/>
    <n v="0.53428449"/>
    <n v="8.5351680000000005"/>
    <n v="1.0552296787698248"/>
    <n v="48.878174351607875"/>
    <n v="21152.135893343791"/>
    <n v="0.14844541642454637"/>
    <n v="312.08929536011766"/>
    <n v="7.9539097789922186"/>
    <n v="7.7127528643545569"/>
    <n v="0.56379285075439967"/>
    <n v="9.0065625868864885"/>
    <n v="1.1312978872511139"/>
    <n v="1.1312978872511139"/>
    <n v="1.1312978872511139"/>
    <n v="0.81094795054933422"/>
    <n v="0.82789505914299011"/>
    <n v="0.82772171340856204"/>
    <n v="0.51571983071123639"/>
    <n v="0.78775526987112499"/>
    <n v="52.40164912830047"/>
    <n v="22676.927240034489"/>
    <n v="0.15914638239608561"/>
    <n v="239.84178947252573"/>
    <n v="6.2403500767467932"/>
    <n v="6.0498800824316854"/>
    <n v="0.27554110673443927"/>
    <n v="6.7236235712353905"/>
    <n v="0.14356616199534375"/>
    <n v="62.128567780916406"/>
    <n v="4.3601748601667289E-4"/>
    <n v="0.65710079307541291"/>
    <n v="1.709684952533368E-2"/>
    <n v="1.6575013924470371E-2"/>
    <n v="7.5490714173818974E-4"/>
    <n v="1.8420886496535317E-2"/>
    <n v="-3.5234747766925949"/>
    <n v="-1524.7913466906975"/>
    <n v="-1.0700965971539245E-2"/>
    <n v="72.247505887591927"/>
    <n v="1.7135597022454254"/>
    <n v="1.6628727819228715"/>
    <n v="0.2882517440199604"/>
    <n v="2.282939015651098"/>
  </r>
  <r>
    <x v="3"/>
    <s v="Essex"/>
    <s v="NP"/>
    <n v="2280002102"/>
    <s v="Nonpoint"/>
    <s v="Mobile Sources"/>
    <s v="Marine Vessels, Commercial"/>
    <s v="Diesel"/>
    <s v="Port emissions"/>
    <s v="Auxiliary"/>
    <s v="C2"/>
    <s v="A"/>
    <s v="R"/>
    <n v="14.209429999999999"/>
    <n v="7120.7730000000001"/>
    <n v="4.5148059999999997E-2"/>
    <n v="90.700370000000007"/>
    <n v="2.4225810000000001"/>
    <n v="2.3457499999999998"/>
    <n v="0.66894050000000005"/>
    <n v="2.689883"/>
    <n v="1.0552296787698248"/>
    <n v="14.99421225440231"/>
    <n v="7514.0510053828411"/>
    <n v="4.7641572850880769E-2"/>
    <n v="95.709722299404262"/>
    <n v="2.5563793704238811"/>
    <n v="2.4753050189743164"/>
    <n v="0.70588586893112604"/>
    <n v="2.8384443740184127"/>
    <n v="1.1312978872511139"/>
    <n v="1.1312978872511139"/>
    <n v="1.1312978872511139"/>
    <n v="0.81094795054933422"/>
    <n v="0.82789505914299011"/>
    <n v="0.82772171340856204"/>
    <n v="0.51571983071123639"/>
    <n v="0.78775526987112499"/>
    <n v="16.075098138042595"/>
    <n v="8055.7154504947766"/>
    <n v="5.1075904891486522E-2"/>
    <n v="73.553279165566323"/>
    <n v="2.0056428402736843"/>
    <n v="1.9416282092281343"/>
    <n v="0.34498588141588987"/>
    <n v="2.1189695085867513"/>
    <n v="4.4041364761760536E-2"/>
    <n v="22.070453289026787"/>
    <n v="1.3993398600407265E-4"/>
    <n v="0.20151583333031869"/>
    <n v="5.4949118911607787E-3"/>
    <n v="5.3195293403510528E-3"/>
    <n v="9.4516679839969824E-4"/>
    <n v="5.8053959139363048E-3"/>
    <n v="-1.0808858836402848"/>
    <n v="-541.66444511193549"/>
    <n v="-3.4343320406057531E-3"/>
    <n v="22.156443133837939"/>
    <n v="0.55073653015019675"/>
    <n v="0.53367680974618215"/>
    <n v="0.36089998751523616"/>
    <n v="0.71947486543166139"/>
  </r>
  <r>
    <x v="4"/>
    <s v="Gloucester"/>
    <s v="NP"/>
    <n v="2280002102"/>
    <s v="Nonpoint"/>
    <s v="Mobile Sources"/>
    <s v="Marine Vessels, Commercial"/>
    <s v="Diesel"/>
    <s v="Port emissions"/>
    <s v="Auxiliary"/>
    <s v="C2"/>
    <s v="A"/>
    <s v="R"/>
    <n v="0.9079296"/>
    <n v="446.35379999999998"/>
    <n v="2.753209E-3"/>
    <n v="5.68506"/>
    <n v="0.14756150000000001"/>
    <n v="0.14304800000000001"/>
    <n v="1.7225009999999999E-2"/>
    <n v="0.18169089999999999"/>
    <n v="1.0552296787698248"/>
    <n v="0.95807426015361552"/>
    <n v="471.0057769916906"/>
    <n v="2.9052678486561905E-3"/>
    <n v="5.9990440375871801"/>
    <n v="0.1557112742437935"/>
    <n v="0.1509484950886659"/>
    <n v="1.817634176910702E-2"/>
    <n v="0.19172563004240034"/>
    <n v="1.1312978872511139"/>
    <n v="1.1312978872511139"/>
    <n v="1.1312978872511139"/>
    <n v="0.81094795054933422"/>
    <n v="0.82789505914299011"/>
    <n v="0.82772171340856204"/>
    <n v="0.51571983071123639"/>
    <n v="0.78775526987112499"/>
    <n v="1.0271388382527489"/>
    <n v="504.95911090650623"/>
    <n v="3.1146995248607519E-3"/>
    <n v="4.6102877557499982"/>
    <n v="0.12216543676972834"/>
    <n v="0.11840393565966799"/>
    <n v="8.883279241199353E-3"/>
    <n v="0.14312796396262759"/>
    <n v="2.8140790089116407E-3"/>
    <n v="1.383449618921935"/>
    <n v="8.5334233557828825E-6"/>
    <n v="1.2630925358219173E-2"/>
    <n v="3.3469982676637903E-4"/>
    <n v="3.24394344273063E-4"/>
    <n v="2.4337751345751651E-5"/>
    <n v="3.9213140811678791E-4"/>
    <n v="-6.9064578099133356E-2"/>
    <n v="-33.95333391481563"/>
    <n v="-2.0943167620456147E-4"/>
    <n v="1.3887562818371819"/>
    <n v="3.3545837474065157E-2"/>
    <n v="3.2544559428997907E-2"/>
    <n v="9.2930625279076667E-3"/>
    <n v="4.8597666079772756E-2"/>
  </r>
  <r>
    <x v="5"/>
    <s v="Hudson"/>
    <s v="NP"/>
    <n v="2280002102"/>
    <s v="Nonpoint"/>
    <s v="Mobile Sources"/>
    <s v="Marine Vessels, Commercial"/>
    <s v="Diesel"/>
    <s v="Port emissions"/>
    <s v="Auxiliary"/>
    <s v="C2"/>
    <s v="A"/>
    <s v="R"/>
    <n v="158.23003"/>
    <n v="68277.036999999997"/>
    <n v="0.47760414000000001"/>
    <n v="1008.75549"/>
    <n v="25.587779999999999"/>
    <n v="24.814800000000002"/>
    <n v="1.4055279000000001"/>
    <n v="29.184377000000001"/>
    <n v="1.0552296787698248"/>
    <n v="166.96902372863974"/>
    <n v="72047.955820865434"/>
    <n v="0.50398206323133843"/>
    <n v="1064.4687316699972"/>
    <n v="27.000984869832944"/>
    <n v="26.185313432737448"/>
    <n v="1.4831547544190264"/>
    <n v="30.796220766807462"/>
    <n v="1.1312978872511139"/>
    <n v="1.1312978872511139"/>
    <n v="1.1312978872511139"/>
    <n v="0.81094795054933422"/>
    <n v="0.82789505914299011"/>
    <n v="0.82772171340856204"/>
    <n v="0.51571983071123639"/>
    <n v="0.78775526987112499"/>
    <n v="179.00529863868036"/>
    <n v="77241.66770586613"/>
    <n v="0.5403125545243852"/>
    <n v="818.04819722088939"/>
    <n v="21.183996636437818"/>
    <n v="20.539748773890786"/>
    <n v="0.72485861064791968"/>
    <n v="22.990146779655653"/>
    <n v="0.49042547572241196"/>
    <n v="211.62100741333185"/>
    <n v="1.4803083685599595E-3"/>
    <n v="2.2412279375914776"/>
    <n v="5.8038346949144705E-2"/>
    <n v="5.6273284312029548E-2"/>
    <n v="1.9859140017751222E-3"/>
    <n v="6.2986703505905905E-2"/>
    <n v="-12.036274910040618"/>
    <n v="-5193.7118850006955"/>
    <n v="-3.6330491293046774E-2"/>
    <n v="246.42053444910778"/>
    <n v="5.8169882333951257"/>
    <n v="5.6455646588466628"/>
    <n v="0.75829614377110677"/>
    <n v="7.8060739871518088"/>
  </r>
  <r>
    <x v="6"/>
    <s v="Middlesex"/>
    <s v="NP"/>
    <n v="2280002102"/>
    <s v="Nonpoint"/>
    <s v="Mobile Sources"/>
    <s v="Marine Vessels, Commercial"/>
    <s v="Diesel"/>
    <s v="Port emissions"/>
    <s v="Auxiliary"/>
    <s v="C2"/>
    <s v="A"/>
    <s v="R"/>
    <n v="1.709109"/>
    <n v="720.11990000000003"/>
    <n v="5.1227039999999996E-3"/>
    <n v="10.89663"/>
    <n v="0.2743912"/>
    <n v="0.26615939999999999"/>
    <n v="6.6201000000000003E-3"/>
    <n v="0.31330029999999998"/>
    <n v="1.0552296787698248"/>
    <n v="1.8035025410526164"/>
    <n v="759.8918907527584"/>
    <n v="5.4056292963528957E-3"/>
    <n v="11.498447374573635"/>
    <n v="0.28954573783326676"/>
    <n v="0.2808592981635693"/>
    <n v="6.9857259964241176E-3"/>
    <n v="0.33060377492748971"/>
    <n v="1.1312978872511139"/>
    <n v="1.1312978872511139"/>
    <n v="1.1312978872511139"/>
    <n v="0.81094795054933422"/>
    <n v="0.82789505914299011"/>
    <n v="0.82772171340856204"/>
    <n v="0.51571983071123639"/>
    <n v="0.78775526987112499"/>
    <n v="1.9335114007818641"/>
    <n v="814.67012143748343"/>
    <n v="5.79530421221283E-3"/>
    <n v="8.8365997663943912"/>
    <n v="0.22716711875231602"/>
    <n v="0.22030591460779483"/>
    <n v="3.4141168512914562E-3"/>
    <n v="0.24680396237720439"/>
    <n v="5.2972915089914089E-3"/>
    <n v="2.2319729354451603"/>
    <n v="1.5877545786884465E-5"/>
    <n v="2.4209862373683264E-2"/>
    <n v="6.2237566781456438E-4"/>
    <n v="6.035778482405338E-4"/>
    <n v="9.3537447980587849E-6"/>
    <n v="6.7617523938960113E-4"/>
    <n v="-0.13000885972924769"/>
    <n v="-54.778230684725031"/>
    <n v="-3.8967491585993434E-4"/>
    <n v="2.6618476081792437"/>
    <n v="6.2378619080950742E-2"/>
    <n v="6.055338355577447E-2"/>
    <n v="3.5716091451326614E-3"/>
    <n v="8.3799812550285319E-2"/>
  </r>
  <r>
    <x v="7"/>
    <s v="Monmouth"/>
    <s v="NP"/>
    <n v="2280002102"/>
    <s v="Nonpoint"/>
    <s v="Mobile Sources"/>
    <s v="Marine Vessels, Commercial"/>
    <s v="Diesel"/>
    <s v="Port emissions"/>
    <s v="Auxiliary"/>
    <s v="C2"/>
    <s v="A"/>
    <s v="R"/>
    <n v="20.174800000000001"/>
    <n v="9057.4689999999991"/>
    <n v="6.2410380000000001E-2"/>
    <n v="129.08690000000001"/>
    <n v="3.3455499999999998"/>
    <n v="3.242645"/>
    <n v="0.45212760000000002"/>
    <n v="3.744831"/>
    <n v="1.0552296787698248"/>
    <n v="21.289047723245464"/>
    <n v="9557.7101033376457"/>
    <n v="6.5857285239302704E-2"/>
    <n v="136.2163280203925"/>
    <n v="3.5303236518083869"/>
    <n v="3.4217352417145785"/>
    <n v="0.47709846211097184"/>
    <n v="3.9516568131772818"/>
    <n v="1.1312978872511139"/>
    <n v="1.1312978872511139"/>
    <n v="1.1312978872511139"/>
    <n v="0.81094795054933422"/>
    <n v="0.82789505914299011"/>
    <n v="0.82772171340856204"/>
    <n v="0.51571983071123639"/>
    <n v="0.78775526987112499"/>
    <n v="22.823708615713773"/>
    <n v="10246.695543542459"/>
    <n v="7.0604731036539178E-2"/>
    <n v="104.68275699776686"/>
    <n v="2.7697643151158302"/>
    <n v="2.6840076753757067"/>
    <n v="0.23317116933187762"/>
    <n v="2.9500103550267549"/>
    <n v="6.2530708536202115E-2"/>
    <n v="28.073138475458791"/>
    <n v="1.9343761927818952E-4"/>
    <n v="0.28680207396648455"/>
    <n v="7.5883953838789871E-3"/>
    <n v="7.3534456859608403E-3"/>
    <n v="6.3882512145719899E-4"/>
    <n v="8.0822201507582334E-3"/>
    <n v="-1.5346608924683096"/>
    <n v="-688.98544020481313"/>
    <n v="-4.7474457972364742E-3"/>
    <n v="31.533571022625637"/>
    <n v="0.76055933669255671"/>
    <n v="0.73772756633887182"/>
    <n v="0.24392729277909422"/>
    <n v="1.0016464581505269"/>
  </r>
  <r>
    <x v="8"/>
    <s v="Salem"/>
    <s v="NP"/>
    <n v="2280002102"/>
    <s v="Nonpoint"/>
    <s v="Mobile Sources"/>
    <s v="Marine Vessels, Commercial"/>
    <s v="Diesel"/>
    <s v="Port emissions"/>
    <s v="Auxiliary"/>
    <s v="C2"/>
    <s v="A"/>
    <s v="R"/>
    <n v="0.9471041"/>
    <n v="401.08019999999999"/>
    <n v="2.8458089999999999E-3"/>
    <n v="6.0400479999999996"/>
    <n v="0.15244168"/>
    <n v="0.14785918000000001"/>
    <n v="5.0282299999999999E-3"/>
    <n v="0.17378508000000001"/>
    <n v="1.0552296787698248"/>
    <n v="0.99941235520458405"/>
    <n v="423.23173060693705"/>
    <n v="3.0029821169102761E-3"/>
    <n v="6.3736379107943222"/>
    <n v="0.1608609850175324"/>
    <n v="0.15602539501456972"/>
    <n v="5.3059375276807959E-3"/>
    <n v="0.18338317414338831"/>
    <n v="1.1312978872511139"/>
    <n v="1.1312978872511139"/>
    <n v="1.1312978872511139"/>
    <n v="0.81094795054933422"/>
    <n v="0.82789505914299011"/>
    <n v="0.82772171340856204"/>
    <n v="0.51571983071123639"/>
    <n v="0.78775526987112499"/>
    <n v="1.0714568673368676"/>
    <n v="453.74118287825422"/>
    <n v="3.2194577092202054E-3"/>
    <n v="4.8981645468196051"/>
    <n v="0.12620571367945677"/>
    <n v="0.12238625381278499"/>
    <n v="2.5931579243771599E-3"/>
    <n v="0.13690011259497506"/>
    <n v="2.9354982666763498E-3"/>
    <n v="1.2431265284335733"/>
    <n v="8.8204320800553576E-6"/>
    <n v="1.3419628895396178E-2"/>
    <n v="3.4576907857385413E-4"/>
    <n v="3.3530480496653421E-4"/>
    <n v="7.1045422585675613E-6"/>
    <n v="3.7506880163006863E-4"/>
    <n v="-7.2044512132283578E-2"/>
    <n v="-30.509452271317173"/>
    <n v="-2.1647559230992923E-4"/>
    <n v="1.4754733639747171"/>
    <n v="3.4655271338075638E-2"/>
    <n v="3.3639141201784725E-2"/>
    <n v="2.712779603303636E-3"/>
    <n v="4.6483061548413251E-2"/>
  </r>
  <r>
    <x v="9"/>
    <s v="Union"/>
    <s v="NP"/>
    <n v="2280002102"/>
    <s v="Nonpoint"/>
    <s v="Mobile Sources"/>
    <s v="Marine Vessels, Commercial"/>
    <s v="Diesel"/>
    <s v="Port emissions"/>
    <s v="Auxiliary"/>
    <s v="C2"/>
    <s v="A"/>
    <s v="R"/>
    <n v="1.3156570000000001"/>
    <n v="810.16089999999997"/>
    <n v="4.3565499999999998E-3"/>
    <n v="8.3080090000000002"/>
    <n v="0.234212"/>
    <n v="0.22635250000000001"/>
    <n v="0.1289458"/>
    <n v="0.25583879999999998"/>
    <n v="1.0552296787698248"/>
    <n v="1.3883203134812714"/>
    <n v="854.90582625887214"/>
    <n v="4.5971608570446803E-3"/>
    <n v="8.7668576682868125"/>
    <n v="0.24714745352403819"/>
    <n v="0.23885387586374676"/>
    <n v="0.13606743511271807"/>
    <n v="0.26996869474085744"/>
    <n v="1.1312978872511139"/>
    <n v="1.1312978872511139"/>
    <n v="1.1312978872511139"/>
    <n v="0.81094795054933422"/>
    <n v="0.82789505914299011"/>
    <n v="0.82772171340856204"/>
    <n v="0.51571983071123639"/>
    <n v="0.78775526987112499"/>
    <n v="1.4883999844471389"/>
    <n v="916.53331450346093"/>
    <n v="4.9285558107038403E-3"/>
    <n v="6.7373628716954235"/>
    <n v="0.19390295759199799"/>
    <n v="0.18735687913431154"/>
    <n v="6.6499906146924942E-2"/>
    <n v="0.20153836293750477"/>
    <n v="4.0778081765675041E-3"/>
    <n v="2.511050176721811"/>
    <n v="1.3502892632065315E-5"/>
    <n v="1.84585284156039E-2"/>
    <n v="5.3124097970410407E-4"/>
    <n v="5.1330651817619601E-4"/>
    <n v="1.8219152369020533E-4"/>
    <n v="5.5215989845891717E-4"/>
    <n v="-0.10007967096586756"/>
    <n v="-61.62748824458879"/>
    <n v="-3.3139495365915993E-4"/>
    <n v="2.029494796591389"/>
    <n v="5.3244495932040198E-2"/>
    <n v="5.1496996729435224E-2"/>
    <n v="6.956752896579313E-2"/>
    <n v="6.8430331803352673E-2"/>
  </r>
  <r>
    <x v="0"/>
    <s v="Atlantic"/>
    <s v="NP"/>
    <n v="2280002201"/>
    <s v="Nonpoint"/>
    <s v="Mobile Sources"/>
    <s v="Marine Vessels, Commercial"/>
    <s v="Diesel"/>
    <s v="Underway emissions"/>
    <s v="Main"/>
    <s v="C2"/>
    <s v="A"/>
    <s v="R"/>
    <n v="9.4275819999999992"/>
    <n v="3972.5569999999998"/>
    <n v="4.3512929999999998E-2"/>
    <n v="78.812619999999995"/>
    <n v="2.3307150000000001"/>
    <n v="2.2607940000000002"/>
    <n v="3.6520810000000001E-2"/>
    <n v="4.7191789999999996"/>
    <n v="1.0552296787698248"/>
    <n v="9.9482643254361811"/>
    <n v="4191.9600470048181"/>
    <n v="4.5916135146233869E-2"/>
    <n v="83.165415685608266"/>
    <n v="2.4594396407540122"/>
    <n v="2.3856569263847476"/>
    <n v="3.8537842604713803E-2"/>
    <n v="4.9798177402273023"/>
    <n v="1.5877575187643891"/>
    <n v="1.5877575187643891"/>
    <n v="1.5877575187643891"/>
    <n v="1.1247575119286113"/>
    <n v="1.1340877779818888"/>
    <n v="1.1341649968620793"/>
    <n v="0.55390741239332031"/>
    <n v="1.0612119987250432"/>
    <n v="14.968714204267815"/>
    <n v="6307.4572454701047"/>
    <n v="6.9087981770968546E-2"/>
    <n v="88.645086379775108"/>
    <n v="2.6432353954590582"/>
    <n v="2.5641134199158078"/>
    <n v="2.0229147365608095E-2"/>
    <n v="5.0080493789312506"/>
    <n v="4.1010175902103603E-2"/>
    <n v="17.280704782109876"/>
    <n v="1.8928214183826998E-4"/>
    <n v="0.24286325035554823"/>
    <n v="7.2417408094768718E-3"/>
    <n v="7.0249682737419392E-3"/>
    <n v="5.5422321549611223E-5"/>
    <n v="1.3720683229948632E-2"/>
    <n v="-5.0204498788316343"/>
    <n v="-2115.4971984652866"/>
    <n v="-2.3171846624734677E-2"/>
    <n v="-5.4796706941668418"/>
    <n v="-0.18379575470504594"/>
    <n v="-0.17845649353106019"/>
    <n v="1.8308695239105707E-2"/>
    <n v="-2.8231638703948292E-2"/>
  </r>
  <r>
    <x v="10"/>
    <s v="Bergen"/>
    <s v="NP"/>
    <n v="2280002201"/>
    <s v="Nonpoint"/>
    <s v="Mobile Sources"/>
    <s v="Marine Vessels, Commercial"/>
    <s v="Diesel"/>
    <s v="Underway emissions"/>
    <s v="Main"/>
    <s v="C2"/>
    <s v="A"/>
    <s v="R"/>
    <n v="4.4062469999999996"/>
    <n v="1873.615"/>
    <n v="1.576029E-2"/>
    <n v="31.157440000000001"/>
    <n v="0.8441786"/>
    <n v="0.81885470000000005"/>
    <n v="1.7225170000000001E-2"/>
    <n v="1.3282160000000001"/>
    <n v="1.0552296787698248"/>
    <n v="4.6496026063905038"/>
    <n v="1977.0941545883252"/>
    <n v="1.663072575401928E-2"/>
    <n v="32.87825540249009"/>
    <n v="0.89080231290236034"/>
    <n v="0.86407978204016123"/>
    <n v="1.8176510605855623E-2"/>
    <n v="1.4015729430169417"/>
    <n v="1.5877575187643891"/>
    <n v="1.5877575187643891"/>
    <n v="1.5877575187643891"/>
    <n v="1.1247575119286113"/>
    <n v="1.1340877779818888"/>
    <n v="1.1341649968620793"/>
    <n v="0.55390741239332031"/>
    <n v="1.0612119987250432"/>
    <n v="6.9960518037830326"/>
    <n v="2974.846303519741"/>
    <n v="2.5023518945407212E-2"/>
    <n v="35.044564692464995"/>
    <n v="0.95737263269386164"/>
    <n v="0.92871633825599897"/>
    <n v="9.5411493427350492E-3"/>
    <n v="1.409518756098582"/>
    <n v="1.9167265215843925E-2"/>
    <n v="8.1502638452595644"/>
    <n v="6.8557586151800587E-5"/>
    <n v="9.6012506006753415E-2"/>
    <n v="2.6229387197092098E-3"/>
    <n v="2.5444283239890383E-3"/>
    <n v="2.6140135185575476E-5"/>
    <n v="3.8616952221878957E-3"/>
    <n v="-2.3464491973925288"/>
    <n v="-997.75214893141583"/>
    <n v="-8.3927931913879324E-3"/>
    <n v="-2.1663092899749046"/>
    <n v="-6.6570319791501298E-2"/>
    <n v="-6.4636556215837748E-2"/>
    <n v="8.6353612631205733E-3"/>
    <n v="-7.9458130816403294E-3"/>
  </r>
  <r>
    <x v="11"/>
    <s v="Burlington"/>
    <s v="NP"/>
    <n v="2280002201"/>
    <s v="Nonpoint"/>
    <s v="Mobile Sources"/>
    <s v="Marine Vessels, Commercial"/>
    <s v="Diesel"/>
    <s v="Underway emissions"/>
    <s v="Main"/>
    <s v="C2"/>
    <s v="A"/>
    <s v="R"/>
    <n v="1.2995909999999999"/>
    <n v="549.59870000000001"/>
    <n v="4.5218790000000003E-3"/>
    <n v="8.9804460000000006"/>
    <n v="0.24220839999999999"/>
    <n v="0.2349425"/>
    <n v="5.0528200000000004E-3"/>
    <n v="0.36207440000000002"/>
    <n v="1.0552296787698248"/>
    <n v="1.3713669934621553"/>
    <n v="579.95285965331334"/>
    <n v="4.7716209246060166E-3"/>
    <n v="9.4764331477897592"/>
    <n v="0.25558549212735321"/>
    <n v="0.24791829880437954"/>
    <n v="5.331885625481746E-3"/>
    <n v="0.38207165280277705"/>
    <n v="1.5877575187643891"/>
    <n v="1.5877575187643891"/>
    <n v="1.5877575187643891"/>
    <n v="1.1247575119286113"/>
    <n v="1.1340877779818888"/>
    <n v="1.1341649968620793"/>
    <n v="0.55390741239332031"/>
    <n v="1.0612119987250432"/>
    <n v="2.0634353815685311"/>
    <n v="872.62946822813387"/>
    <n v="7.1796473811927978E-3"/>
    <n v="10.10082409896925"/>
    <n v="0.27468558616454847"/>
    <n v="0.26646355977526903"/>
    <n v="2.798794451489217E-3"/>
    <n v="0.38423769771117083"/>
    <n v="5.6532476207357017E-3"/>
    <n v="2.3907656663784489"/>
    <n v="1.9670266797788489E-5"/>
    <n v="2.7673490682107536E-2"/>
    <n v="7.5256324976588618E-4"/>
    <n v="7.3003715006923027E-4"/>
    <n v="7.6679300040800462E-6"/>
    <n v="1.0527060211264953E-3"/>
    <n v="-0.69206838810637583"/>
    <n v="-292.67660857482053"/>
    <n v="-2.4080264565867811E-3"/>
    <n v="-0.62439095117949073"/>
    <n v="-1.9100094037195259E-2"/>
    <n v="-1.8545260970889488E-2"/>
    <n v="2.5330911739925291E-3"/>
    <n v="-2.1660449083937827E-3"/>
  </r>
  <r>
    <x v="1"/>
    <s v="Camden"/>
    <s v="NP"/>
    <n v="2280002201"/>
    <s v="Nonpoint"/>
    <s v="Mobile Sources"/>
    <s v="Marine Vessels, Commercial"/>
    <s v="Diesel"/>
    <s v="Underway emissions"/>
    <s v="Main"/>
    <s v="C2"/>
    <s v="A"/>
    <s v="R"/>
    <n v="1.6578520000000001"/>
    <n v="738.50450000000001"/>
    <n v="9.2858119999999992E-3"/>
    <n v="15.79162"/>
    <n v="0.49738379999999999"/>
    <n v="0.48246129999999998"/>
    <n v="6.7903299999999998E-3"/>
    <n v="1.198882"/>
    <n v="1.0552296787698248"/>
    <n v="1.7494146334079117"/>
    <n v="779.29186630507002"/>
    <n v="9.7986644138769834E-3"/>
    <n v="16.663786099855141"/>
    <n v="0.5248541474993148"/>
    <n v="0.50910748261787209"/>
    <n v="7.1653577446411038E-3"/>
    <n v="1.2650958677429252"/>
    <n v="1.5877575187643891"/>
    <n v="1.5877575187643891"/>
    <n v="1.5877575187643891"/>
    <n v="1.1247575119286113"/>
    <n v="1.1340877779818888"/>
    <n v="1.1341649968620793"/>
    <n v="0.55390741239332031"/>
    <n v="1.0612119987250432"/>
    <n v="2.6322669779985803"/>
    <n v="1172.5660725163357"/>
    <n v="1.4743617820832588E-2"/>
    <n v="17.761743220522096"/>
    <n v="0.56407688854618809"/>
    <n v="0.54719071880057468"/>
    <n v="3.7612141195967346E-3"/>
    <n v="1.2722679634554772"/>
    <n v="7.2116903506810421E-3"/>
    <n v="3.2125097877159883"/>
    <n v="4.0393473481733121E-5"/>
    <n v="4.8662310193211218E-2"/>
    <n v="1.5454161330032551E-3"/>
    <n v="1.4991526542481499E-3"/>
    <n v="1.0304696218073246E-5"/>
    <n v="3.4856656533026774E-3"/>
    <n v="-0.88285234459066864"/>
    <n v="-393.27420621126566"/>
    <n v="-4.9449534069556048E-3"/>
    <n v="-1.0979571206669547"/>
    <n v="-3.9222741046873288E-2"/>
    <n v="-3.8083236182702596E-2"/>
    <n v="3.4041436250443692E-3"/>
    <n v="-7.1720957125520624E-3"/>
  </r>
  <r>
    <x v="2"/>
    <s v="Cape May"/>
    <s v="NP"/>
    <n v="2280002201"/>
    <s v="Nonpoint"/>
    <s v="Mobile Sources"/>
    <s v="Marine Vessels, Commercial"/>
    <s v="Diesel"/>
    <s v="Underway emissions"/>
    <s v="Main"/>
    <s v="C2"/>
    <s v="A"/>
    <s v="R"/>
    <n v="16.272480000000002"/>
    <n v="6910.6260000000002"/>
    <n v="6.6511000000000001E-2"/>
    <n v="125.36239999999999"/>
    <n v="3.5625770000000001"/>
    <n v="3.4557000000000002"/>
    <n v="6.3529329999999995E-2"/>
    <n v="6.4858320000000003"/>
    <n v="1.0552296787698248"/>
    <n v="17.171203843188401"/>
    <n v="7292.2976540783993"/>
    <n v="7.0184381164659818E-2"/>
    <n v="132.28612508181428"/>
    <n v="3.7593369833027661"/>
    <n v="3.6465572009248834"/>
    <n v="6.703803448836218E-2"/>
    <n v="6.8440424179150501"/>
    <n v="1.5877575187643891"/>
    <n v="1.5877575187643891"/>
    <n v="1.5877575187643891"/>
    <n v="1.1247575119286113"/>
    <n v="1.1340877779818888"/>
    <n v="1.1341649968620793"/>
    <n v="0.55390741239332031"/>
    <n v="1.0612119987250432"/>
    <n v="25.83675246894315"/>
    <n v="10972.398390868675"/>
    <n v="0.10560334033053828"/>
    <n v="141.00230111339934"/>
    <n v="4.0402750338193831"/>
    <n v="3.9193339796562876"/>
    <n v="3.5189366791381335E-2"/>
    <n v="6.8828427401148451"/>
    <n v="7.0785623202583969E-2"/>
    <n v="30.061365454434725"/>
    <n v="2.893242200836665E-4"/>
    <n v="0.38630767428328588"/>
    <n v="1.1069246667998311E-2"/>
    <n v="1.0737901314126816E-2"/>
    <n v="9.6409224085976261E-5"/>
    <n v="1.8857103397574917E-2"/>
    <n v="-8.6655486257547487"/>
    <n v="-3680.1007367902757"/>
    <n v="-3.5418959165878464E-2"/>
    <n v="-8.7161760315850643"/>
    <n v="-0.28093805051661702"/>
    <n v="-0.27277677873140416"/>
    <n v="3.1848667696980845E-2"/>
    <n v="-3.8800322199795012E-2"/>
  </r>
  <r>
    <x v="12"/>
    <s v="Cumberland"/>
    <s v="NP"/>
    <n v="2280002201"/>
    <s v="Nonpoint"/>
    <s v="Mobile Sources"/>
    <s v="Marine Vessels, Commercial"/>
    <s v="Diesel"/>
    <s v="Underway emissions"/>
    <s v="Main"/>
    <s v="C2"/>
    <s v="A"/>
    <s v="R"/>
    <n v="11.18838"/>
    <n v="4899.2520000000004"/>
    <n v="3.7205920000000003E-2"/>
    <n v="74.684629999999999"/>
    <n v="1.9928870000000001"/>
    <n v="1.933101"/>
    <n v="4.5038590000000003E-2"/>
    <n v="2.8638319999999999"/>
    <n v="1.0552296787698248"/>
    <n v="11.806310633354732"/>
    <n v="5169.8361141724217"/>
    <n v="3.9260791009935805E-2"/>
    <n v="78.80943812394321"/>
    <n v="2.1029535088345597"/>
    <n v="2.0398655472596268"/>
    <n v="4.7526056857945843E-2"/>
    <n v="3.0220005214107446"/>
    <n v="1.5877575187643891"/>
    <n v="1.5877575187643891"/>
    <n v="1.5877575187643891"/>
    <n v="1.1247575119286113"/>
    <n v="1.1340877779818888"/>
    <n v="1.1341649968620793"/>
    <n v="0.55390741239332031"/>
    <n v="1.0612119987250432"/>
    <n v="17.764434467793116"/>
    <n v="7778.8241993214715"/>
    <n v="5.9073979222546362E-2"/>
    <n v="84.002098618108917"/>
    <n v="2.2601087895989926"/>
    <n v="2.1924554895990824"/>
    <n v="2.4947208844743673E-2"/>
    <n v="3.0391328807327378"/>
    <n v="4.8669683473405799E-2"/>
    <n v="21.311847121428688"/>
    <n v="1.6184651841793523E-4"/>
    <n v="0.23014273594002443"/>
    <n v="6.1920788756136781E-3"/>
    <n v="6.006727368764609E-3"/>
    <n v="6.8348517382859378E-5"/>
    <n v="8.3263914540622954E-3"/>
    <n v="-5.9581238344383838"/>
    <n v="-2608.9880851490498"/>
    <n v="-1.9813188212610557E-2"/>
    <n v="-5.1926604941657075"/>
    <n v="-0.15715528076443297"/>
    <n v="-0.15258994233945566"/>
    <n v="2.2578848013202171E-2"/>
    <n v="-1.7132359321993196E-2"/>
  </r>
  <r>
    <x v="3"/>
    <s v="Essex"/>
    <s v="NP"/>
    <n v="2280002201"/>
    <s v="Nonpoint"/>
    <s v="Mobile Sources"/>
    <s v="Marine Vessels, Commercial"/>
    <s v="Diesel"/>
    <s v="Underway emissions"/>
    <s v="Main"/>
    <s v="C2"/>
    <s v="A"/>
    <s v="R"/>
    <n v="1.6687320000000001"/>
    <n v="722.02970000000005"/>
    <n v="6.1724199999999996E-3"/>
    <n v="12.05607"/>
    <n v="0.33061740000000001"/>
    <n v="0.32069940000000002"/>
    <n v="6.6381299999999999E-3"/>
    <n v="0.55483329999999997"/>
    <n v="1.0552296787698248"/>
    <n v="1.7608955323129274"/>
    <n v="761.90716839327297"/>
    <n v="6.5133207738324412E-3"/>
    <n v="12.721922873326521"/>
    <n v="0.34887729279771468"/>
    <n v="0.33841152484367554"/>
    <n v="7.0047517875323371E-3"/>
    <n v="0.58547656492980182"/>
    <n v="1.5877575187643891"/>
    <n v="1.5877575187643891"/>
    <n v="1.5877575187643891"/>
    <n v="1.1247575119286113"/>
    <n v="1.1340877779818888"/>
    <n v="1.1341649968620793"/>
    <n v="0.55390741239332031"/>
    <n v="1.0612119987250432"/>
    <n v="2.6495417798027368"/>
    <n v="1146.4080849461964"/>
    <n v="9.8003062639716899E-3"/>
    <n v="13.560155296837173"/>
    <n v="0.37494915252814931"/>
    <n v="0.36372603399467074"/>
    <n v="3.6769094114304712E-3"/>
    <n v="0.58879575525221151"/>
    <n v="7.2590185748020184E-3"/>
    <n v="3.1408440683457433"/>
    <n v="2.6850154147867643E-5"/>
    <n v="3.7151110402293623E-2"/>
    <n v="1.027257952131916E-3"/>
    <n v="9.9650968217718E-4"/>
    <n v="1.0073724414878003E-5"/>
    <n v="1.6131390554855109E-3"/>
    <n v="-0.88864624748980936"/>
    <n v="-384.5009165529234"/>
    <n v="-3.2869854901392487E-3"/>
    <n v="-0.83823242351065197"/>
    <n v="-2.6071859730434632E-2"/>
    <n v="-2.5314509150995201E-2"/>
    <n v="3.3278423761018659E-3"/>
    <n v="-3.3191903224096819E-3"/>
  </r>
  <r>
    <x v="4"/>
    <s v="Gloucester"/>
    <s v="NP"/>
    <n v="2280002201"/>
    <s v="Nonpoint"/>
    <s v="Mobile Sources"/>
    <s v="Marine Vessels, Commercial"/>
    <s v="Diesel"/>
    <s v="Underway emissions"/>
    <s v="Main"/>
    <s v="C2"/>
    <s v="A"/>
    <s v="R"/>
    <n v="13.98015"/>
    <n v="6401.473"/>
    <n v="4.5912349999999998E-2"/>
    <n v="92.725560000000002"/>
    <n v="2.4592369999999999"/>
    <n v="2.3854600000000001"/>
    <n v="5.8849480000000003E-2"/>
    <n v="3.646738"/>
    <n v="1.0552296787698248"/>
    <n v="14.752269193653966"/>
    <n v="6755.024297443706"/>
    <n v="4.8448074342067764E-2"/>
    <n v="97.846762892552107"/>
    <n v="2.5950598695288676"/>
    <n v="2.5172081895182665"/>
    <n v="6.2099717876171232E-2"/>
    <n v="3.8481461682977134"/>
    <n v="1.5877575187643891"/>
    <n v="1.5877575187643891"/>
    <n v="1.5877575187643891"/>
    <n v="1.1247575119286113"/>
    <n v="1.1340877779818888"/>
    <n v="1.1341649968620793"/>
    <n v="0.55390741239332031"/>
    <n v="1.0612119987250432"/>
    <n v="22.197088275953973"/>
    <n v="10163.98688691723"/>
    <n v="7.28976789166422E-2"/>
    <n v="104.29377015778716"/>
    <n v="2.7889906248608463"/>
    <n v="2.7055052334146157"/>
    <n v="3.2597163187492458E-2"/>
    <n v="3.8699621218065667"/>
    <n v="6.0813940482065683E-2"/>
    <n v="27.846539416211588"/>
    <n v="1.9971966826477314E-4"/>
    <n v="0.28573635659667718"/>
    <n v="7.6410702050982091E-3"/>
    <n v="7.4123431052455224E-3"/>
    <n v="8.9307296404088926E-5"/>
    <n v="1.0602635950154978E-2"/>
    <n v="-7.4448190823000076"/>
    <n v="-3408.9625894735236"/>
    <n v="-2.4449604574574436E-2"/>
    <n v="-6.4470072652350581"/>
    <n v="-0.19393075533197868"/>
    <n v="-0.18829704389634916"/>
    <n v="2.9502554688678774E-2"/>
    <n v="-2.1815953508853347E-2"/>
  </r>
  <r>
    <x v="5"/>
    <s v="Hudson"/>
    <s v="NP"/>
    <n v="2280002201"/>
    <s v="Nonpoint"/>
    <s v="Mobile Sources"/>
    <s v="Marine Vessels, Commercial"/>
    <s v="Diesel"/>
    <s v="Underway emissions"/>
    <s v="Main"/>
    <s v="C2"/>
    <s v="A"/>
    <s v="R"/>
    <n v="119.7714"/>
    <n v="52307.31"/>
    <n v="0.4408975"/>
    <n v="862.80399999999997"/>
    <n v="23.616119999999999"/>
    <n v="22.907630000000001"/>
    <n v="0.48086479999999998"/>
    <n v="39.251440000000002"/>
    <n v="1.0552296787698248"/>
    <n v="126.38633594781219"/>
    <n v="55196.22592861364"/>
    <n v="0.46524812729541881"/>
    <n v="910.45638776131989"/>
    <n v="24.920430721389632"/>
    <n v="24.172811046278003"/>
    <n v="0.50742280843571597"/>
    <n v="41.419284422453053"/>
    <n v="1.5877575187643891"/>
    <n v="1.5877575187643891"/>
    <n v="1.5877575187643891"/>
    <n v="1.1247575119286113"/>
    <n v="1.1340877779818888"/>
    <n v="1.1341649968620793"/>
    <n v="0.55390741239332031"/>
    <n v="1.0612119987250432"/>
    <n v="190.16794088293716"/>
    <n v="83051.324738839714"/>
    <n v="0.70003832062942228"/>
    <n v="970.44528032205346"/>
    <n v="26.782753055353641"/>
    <n v="25.981032107067673"/>
    <n v="0.26635457707903148"/>
    <n v="41.654099095236113"/>
    <n v="0.5210080572135265"/>
    <n v="227.53787599682113"/>
    <n v="1.9179132072038967E-3"/>
    <n v="2.6587541926631602"/>
    <n v="7.3377405631105869E-2"/>
    <n v="7.1180909882377186E-2"/>
    <n v="7.2973856733981224E-4"/>
    <n v="0.11412081943900305"/>
    <n v="-63.781604935124975"/>
    <n v="-27855.098810226074"/>
    <n v="-0.23479019333400347"/>
    <n v="-59.988892560733575"/>
    <n v="-1.8623223339640091"/>
    <n v="-1.8082210607896698"/>
    <n v="0.24106823135668448"/>
    <n v="-0.23481467278305956"/>
  </r>
  <r>
    <x v="13"/>
    <s v="Hunterdon"/>
    <s v="NP"/>
    <n v="2280002201"/>
    <s v="Nonpoint"/>
    <s v="Mobile Sources"/>
    <s v="Marine Vessels, Commercial"/>
    <s v="Diesel"/>
    <s v="Underway emissions"/>
    <s v="Main"/>
    <s v="C2"/>
    <s v="A"/>
    <s v="R"/>
    <n v="2.7830999999999998E-4"/>
    <n v="0.19780320000000001"/>
    <n v="7.3522579999999996E-7"/>
    <n v="1.75409E-3"/>
    <n v="3.93E-5"/>
    <n v="3.82E-5"/>
    <n v="1.81E-6"/>
    <n v="8.4599999999999996E-5"/>
    <n v="1.0552296787698248"/>
    <n v="2.9368097189842989E-4"/>
    <n v="0.20872780719564341"/>
    <n v="7.7583208475728734E-7"/>
    <n v="1.8509678272333619E-3"/>
    <n v="4.1470526375654111E-5"/>
    <n v="4.0309773729007306E-5"/>
    <n v="1.9099657185733827E-6"/>
    <n v="8.9272430823927174E-5"/>
    <n v="1.5877575187643891"/>
    <n v="1.5877575187643891"/>
    <n v="1.5877575187643891"/>
    <n v="1.1247575119286113"/>
    <n v="1.1340877779818888"/>
    <n v="1.1341649968620793"/>
    <n v="0.55390741239332031"/>
    <n v="1.0612119987250432"/>
    <n v="4.4188879504731708E-4"/>
    <n v="0.31406351803565624"/>
    <n v="1.1673602919395629E-6"/>
    <n v="1.9729259040988578E-3"/>
    <n v="4.4569649674688226E-5"/>
    <n v="4.3325102880131426E-5"/>
    <n v="1.0025724164319098E-6"/>
    <n v="8.9778535092138655E-5"/>
    <n v="1.2106542330063481E-6"/>
    <n v="8.6044799461823627E-4"/>
    <n v="3.1982473751768849E-9"/>
    <n v="5.4052764495859115E-6"/>
    <n v="1.2210862924572116E-7"/>
    <n v="1.1869891200036008E-7"/>
    <n v="2.7467737436490677E-9"/>
    <n v="2.4596858929353057E-7"/>
    <n v="-1.4820782314888719E-4"/>
    <n v="-0.10533571084001284"/>
    <n v="-3.9152820718227558E-7"/>
    <n v="-1.2195807686549587E-4"/>
    <n v="-3.0991232990341147E-6"/>
    <n v="-3.0153291511241193E-6"/>
    <n v="9.0739330214147297E-7"/>
    <n v="-5.0610426821148119E-7"/>
  </r>
  <r>
    <x v="14"/>
    <s v="Mercer"/>
    <s v="NP"/>
    <n v="2280002201"/>
    <s v="Nonpoint"/>
    <s v="Mobile Sources"/>
    <s v="Marine Vessels, Commercial"/>
    <s v="Diesel"/>
    <s v="Underway emissions"/>
    <s v="Main"/>
    <s v="C2"/>
    <s v="A"/>
    <s v="R"/>
    <n v="4.1130300000000002E-3"/>
    <n v="1.7330350000000001"/>
    <n v="4.249143E-5"/>
    <n v="6.3238299999999997E-2"/>
    <n v="2.2759E-3"/>
    <n v="2.2077199999999998E-3"/>
    <n v="1.5999999999999999E-5"/>
    <n v="6.6704900000000003E-3"/>
    <n v="1.0552296787698248"/>
    <n v="4.3401913256706521E-3"/>
    <n v="1.8287499663468634"/>
    <n v="4.4838218029370498E-5"/>
    <n v="6.6730930994949811E-2"/>
    <n v="2.4015972259122443E-3"/>
    <n v="2.3296516664137175E-3"/>
    <n v="1.6883674860317197E-5"/>
    <n v="7.0388990199373291E-3"/>
    <n v="1.5877575187643891"/>
    <n v="1.5877575187643891"/>
    <n v="1.5877575187643891"/>
    <n v="1.1247575119286113"/>
    <n v="1.1340877779818888"/>
    <n v="1.1341649968620793"/>
    <n v="0.55390741239332031"/>
    <n v="1.0612119987250432"/>
    <n v="6.5304943074034954E-3"/>
    <n v="2.7516393515318431"/>
    <n v="6.746608746555072E-5"/>
    <n v="7.1127752966595098E-2"/>
    <n v="2.5810703739089806E-3"/>
    <n v="2.5039187468723495E-3"/>
    <n v="8.8625185982931244E-6"/>
    <n v="7.0788040253754137E-3"/>
    <n v="1.7891765225763E-5"/>
    <n v="7.5387379494023096E-3"/>
    <n v="1.8483859579602938E-7"/>
    <n v="1.9487055607286328E-4"/>
    <n v="7.0714256819424123E-6"/>
    <n v="6.8600513612941083E-6"/>
    <n v="2.4280872872035957E-8"/>
    <n v="1.9393983631165518E-5"/>
    <n v="-2.1903029817328433E-3"/>
    <n v="-0.92288938518497976"/>
    <n v="-2.2627869436180222E-5"/>
    <n v="-4.3968219716452872E-3"/>
    <n v="-1.7947314799673627E-4"/>
    <n v="-1.7426708045863203E-4"/>
    <n v="8.0211562620240722E-6"/>
    <n v="-3.990500543808468E-5"/>
  </r>
  <r>
    <x v="6"/>
    <s v="Middlesex"/>
    <s v="NP"/>
    <n v="2280002201"/>
    <s v="Nonpoint"/>
    <s v="Mobile Sources"/>
    <s v="Marine Vessels, Commercial"/>
    <s v="Diesel"/>
    <s v="Underway emissions"/>
    <s v="Main"/>
    <s v="C2"/>
    <s v="A"/>
    <s v="R"/>
    <n v="10.17205"/>
    <n v="4725.1859999999997"/>
    <n v="4.2926390000000002E-2"/>
    <n v="80.438180000000003"/>
    <n v="2.2992979999999998"/>
    <n v="2.2303190000000002"/>
    <n v="4.3438900000000003E-2"/>
    <n v="4.6442389999999998"/>
    <n v="1.0552296787698248"/>
    <n v="10.733849053930596"/>
    <n v="4986.1565049076726"/>
    <n v="4.5297200730448219E-2"/>
    <n v="84.880754842229351"/>
    <n v="2.4262874899361004"/>
    <n v="2.3534988019242369"/>
    <n v="4.5838016493114545E-2"/>
    <n v="4.9007388281002919"/>
    <n v="1.5877575187643891"/>
    <n v="1.5877575187643891"/>
    <n v="1.5877575187643891"/>
    <n v="1.1247575119286113"/>
    <n v="1.1340877779818888"/>
    <n v="1.1341649968620793"/>
    <n v="0.55390741239332031"/>
    <n v="1.0612119987250432"/>
    <n v="16.150748868747304"/>
    <n v="7502.4495990602281"/>
    <n v="6.8156698475912492E-2"/>
    <n v="90.473447200865792"/>
    <n v="2.6076057597382007"/>
    <n v="2.5295497416364361"/>
    <n v="2.4061128696212204E-2"/>
    <n v="4.9285221517467956"/>
    <n v="4.4248627037663843E-2"/>
    <n v="20.554656435781446"/>
    <n v="1.8673068075592464E-4"/>
    <n v="0.24787245808456382"/>
    <n v="7.1441253691457551E-3"/>
    <n v="6.9302732647573591E-3"/>
    <n v="6.5920900537567686E-5"/>
    <n v="1.3502800415744646E-2"/>
    <n v="-5.4168998148167073"/>
    <n v="-2516.2930941525556"/>
    <n v="-2.2859497745464273E-2"/>
    <n v="-5.592692358636441"/>
    <n v="-0.18131826980210031"/>
    <n v="-0.17605093971219921"/>
    <n v="2.1776887796902341E-2"/>
    <n v="-2.778332364650371E-2"/>
  </r>
  <r>
    <x v="7"/>
    <s v="Monmouth"/>
    <s v="NP"/>
    <n v="2280002201"/>
    <s v="Nonpoint"/>
    <s v="Mobile Sources"/>
    <s v="Marine Vessels, Commercial"/>
    <s v="Diesel"/>
    <s v="Underway emissions"/>
    <s v="Main"/>
    <s v="C2"/>
    <s v="A"/>
    <s v="R"/>
    <n v="43.107109999999999"/>
    <n v="18533.96"/>
    <n v="0.14400760000000001"/>
    <n v="292.40019999999998"/>
    <n v="7.713584"/>
    <n v="7.4821799999999996"/>
    <n v="0.17038300000000001"/>
    <n v="11.00498"/>
    <n v="1.0552296787698248"/>
    <n v="45.487901837995501"/>
    <n v="19557.584657132782"/>
    <n v="0.15196109348841344"/>
    <n v="308.54936911823251"/>
    <n v="8.1396027664840602"/>
    <n v="7.8954183978980073"/>
    <n v="0.17979319835783905"/>
    <n v="11.612781510268347"/>
    <n v="1.5877575187643891"/>
    <n v="1.5877575187643891"/>
    <n v="1.5877575187643891"/>
    <n v="1.1247575119286113"/>
    <n v="1.1340877779818888"/>
    <n v="1.1341649968620793"/>
    <n v="0.55390741239332031"/>
    <n v="1.0612119987250432"/>
    <n v="68.443638014703581"/>
    <n v="29427.434342478435"/>
    <n v="0.22864914965921465"/>
    <n v="328.87932143942828"/>
    <n v="8.747881338836649"/>
    <n v="8.4860266562215116"/>
    <n v="9.4376406645811095E-2"/>
    <n v="11.678616821729126"/>
    <n v="0.18751681647863994"/>
    <n v="80.623107787612156"/>
    <n v="6.2643602646360178E-4"/>
    <n v="0.90103923682035147"/>
    <n v="2.3966798188593558E-2"/>
    <n v="2.3249388099237017E-2"/>
    <n v="2.5856549765975644E-4"/>
    <n v="3.1996210470490755E-2"/>
    <n v="-22.955736176708079"/>
    <n v="-9869.8496853456527"/>
    <n v="-7.6688056170801211E-2"/>
    <n v="-20.329952321195776"/>
    <n v="-0.60827857235258875"/>
    <n v="-0.59060825832350439"/>
    <n v="8.5416791712027956E-2"/>
    <n v="-6.5835311460778811E-2"/>
  </r>
  <r>
    <x v="15"/>
    <s v="Ocean"/>
    <s v="NP"/>
    <n v="2280002201"/>
    <s v="Nonpoint"/>
    <s v="Mobile Sources"/>
    <s v="Marine Vessels, Commercial"/>
    <s v="Diesel"/>
    <s v="Underway emissions"/>
    <s v="Main"/>
    <s v="C2"/>
    <s v="A"/>
    <s v="R"/>
    <n v="7.6166799999999997"/>
    <n v="3221.8530000000001"/>
    <n v="3.4685939999999998E-2"/>
    <n v="63.032760000000003"/>
    <n v="1.8579060000000001"/>
    <n v="1.802171"/>
    <n v="2.961886E-2"/>
    <n v="3.7278720000000001"/>
    <n v="1.0552296787698248"/>
    <n v="8.037346789692549"/>
    <n v="3399.7949062335965"/>
    <n v="3.6601633324029416E-2"/>
    <n v="66.514039086775469"/>
    <n v="1.9605175515645301"/>
    <n v="1.9017043254182939"/>
    <n v="3.1254700123328413E-2"/>
    <n v="3.9337611730550242"/>
    <n v="1.5877575187643891"/>
    <n v="1.5877575187643891"/>
    <n v="1.5877575187643891"/>
    <n v="1.1247575119286113"/>
    <n v="1.1340877779818888"/>
    <n v="1.1341649968620793"/>
    <n v="0.55390741239332031"/>
    <n v="1.0612119987250432"/>
    <n v="12.093440938022347"/>
    <n v="5115.521325103603"/>
    <n v="5.5072862030410473E-2"/>
    <n v="70.896570307593294"/>
    <n v="2.1070284872392189"/>
    <n v="2.0439592665599302"/>
    <n v="1.6406106100640021E-2"/>
    <n v="3.9560624961111244"/>
    <n v="3.3132714898691365E-2"/>
    <n v="14.015126918092063"/>
    <n v="1.5088455350797388E-4"/>
    <n v="0.19423717892491313"/>
    <n v="5.7726807869567642E-3"/>
    <n v="5.5998884015340551E-3"/>
    <n v="4.4948235892164442E-5"/>
    <n v="1.0838527386605821E-2"/>
    <n v="-4.0560941483297981"/>
    <n v="-1715.7264188700065"/>
    <n v="-1.8471228706381057E-2"/>
    <n v="-4.3825312208178246"/>
    <n v="-0.14651093567468876"/>
    <n v="-0.14225494114163628"/>
    <n v="1.4848594022688393E-2"/>
    <n v="-2.230132305610022E-2"/>
  </r>
  <r>
    <x v="16"/>
    <s v="Passaic"/>
    <s v="NP"/>
    <n v="2280002201"/>
    <s v="Nonpoint"/>
    <s v="Mobile Sources"/>
    <s v="Marine Vessels, Commercial"/>
    <s v="Diesel"/>
    <s v="Underway emissions"/>
    <s v="Main"/>
    <s v="C2"/>
    <s v="A"/>
    <s v="R"/>
    <n v="1.8719E-4"/>
    <n v="7.8867909999999999E-2"/>
    <n v="7.2945180000000003E-7"/>
    <n v="1.39869E-3"/>
    <n v="3.8999999999999999E-5"/>
    <n v="3.79E-5"/>
    <n v="7.3E-7"/>
    <n v="6.7100000000000005E-5"/>
    <n v="1.0552296787698248"/>
    <n v="1.9752844356892349E-4"/>
    <n v="8.3223759334547454E-2"/>
    <n v="7.697391885920705E-7"/>
    <n v="1.4759391993985661E-3"/>
    <n v="4.1153957472023166E-5"/>
    <n v="3.9993204825376361E-5"/>
    <n v="7.7031766550197203E-7"/>
    <n v="7.0805911445455253E-5"/>
    <n v="1.5877575187643891"/>
    <n v="1.5877575187643891"/>
    <n v="1.5877575187643891"/>
    <n v="1.1247575119286113"/>
    <n v="1.1340877779818888"/>
    <n v="1.1341649968620793"/>
    <n v="0.55390741239332031"/>
    <n v="1.0612119987250432"/>
    <n v="2.9721232993750601E-4"/>
    <n v="0.12522311709173314"/>
    <n v="1.1581925800262175E-6"/>
    <n v="1.5731870843594294E-3"/>
    <n v="4.4229423341293661E-5"/>
    <n v="4.2984853381072805E-5"/>
    <n v="4.0435241104712383E-7"/>
    <n v="7.1207325114450401E-5"/>
    <n v="8.1428035599316717E-7"/>
    <n v="3.4307703312803602E-4"/>
    <n v="3.1731303562362125E-9"/>
    <n v="4.310101600984738E-6"/>
    <n v="1.2117650230491415E-7"/>
    <n v="1.1776672159198029E-7"/>
    <n v="1.1078148247866406E-9"/>
    <n v="1.9508856195739835E-7"/>
    <n v="-9.9683886368582522E-5"/>
    <n v="-4.199935775718569E-2"/>
    <n v="-3.8845339143414703E-7"/>
    <n v="-9.7247884960863229E-5"/>
    <n v="-3.0754658692704951E-6"/>
    <n v="-2.9916485556964444E-6"/>
    <n v="3.659652544548482E-7"/>
    <n v="-4.0141366899514779E-7"/>
  </r>
  <r>
    <x v="8"/>
    <s v="Salem"/>
    <s v="NP"/>
    <n v="2280002201"/>
    <s v="Nonpoint"/>
    <s v="Mobile Sources"/>
    <s v="Marine Vessels, Commercial"/>
    <s v="Diesel"/>
    <s v="Underway emissions"/>
    <s v="Main"/>
    <s v="C2"/>
    <s v="A"/>
    <s v="R"/>
    <n v="5.9447549999999998"/>
    <n v="2611.8969999999999"/>
    <n v="1.8922899999999999E-2"/>
    <n v="38.534179999999999"/>
    <n v="1.013579"/>
    <n v="0.98317370000000004"/>
    <n v="2.4010400000000001E-2"/>
    <n v="1.361961"/>
    <n v="1.0552296787698248"/>
    <n v="6.2730819090153096"/>
    <n v="2756.1512322898689"/>
    <n v="1.9968005688393516E-2"/>
    <n v="40.662410383058607"/>
    <n v="1.0695586425778403"/>
    <n v="1.0374740676259402"/>
    <n v="2.5336486679135E-2"/>
    <n v="1.4371816685270293"/>
    <n v="1.5877575187643891"/>
    <n v="1.5877575187643891"/>
    <n v="1.5877575187643891"/>
    <n v="1.1247575119286113"/>
    <n v="1.1340877779818888"/>
    <n v="1.1341649968620793"/>
    <n v="0.55390741239332031"/>
    <n v="1.0612119987250432"/>
    <n v="9.4388294484621955"/>
    <n v="4147.0590999881515"/>
    <n v="3.0044976751826658E-2"/>
    <n v="43.341608421009255"/>
    <n v="1.1494875559191049"/>
    <n v="1.1150811963753788"/>
    <n v="1.3299538534528579E-2"/>
    <n v="1.4453293549955586"/>
    <n v="2.5859806708115603E-2"/>
    <n v="11.361805753392195"/>
    <n v="8.231500479952509E-5"/>
    <n v="0.11874413266029933"/>
    <n v="3.1492809751208352E-3"/>
    <n v="3.055016976370901E-3"/>
    <n v="3.6437091875420768E-5"/>
    <n v="3.9598064520426262E-3"/>
    <n v="-3.1657475394468859"/>
    <n v="-1390.9078676982826"/>
    <n v="-1.0076971063433141E-2"/>
    <n v="-2.6791980379506484"/>
    <n v="-7.9928913341264618E-2"/>
    <n v="-7.7607128749438647E-2"/>
    <n v="1.2036948144606421E-2"/>
    <n v="-8.1476864685292583E-3"/>
  </r>
  <r>
    <x v="17"/>
    <s v="Somerset"/>
    <s v="NP"/>
    <n v="2280002201"/>
    <s v="Nonpoint"/>
    <s v="Mobile Sources"/>
    <s v="Marine Vessels, Commercial"/>
    <s v="Diesel"/>
    <s v="Underway emissions"/>
    <s v="Main"/>
    <s v="C2"/>
    <s v="A"/>
    <s v="R"/>
    <n v="1.1213999999999999E-4"/>
    <n v="6.125017E-2"/>
    <n v="4.4075059999999998E-7"/>
    <n v="8.2733999999999998E-4"/>
    <n v="2.3600000000000001E-5"/>
    <n v="2.2900000000000001E-5"/>
    <n v="5.6000000000000004E-7"/>
    <n v="4.7700000000000001E-5"/>
    <n v="1.0552296787698248"/>
    <n v="1.1833345617724814E-4"/>
    <n v="6.4632997213697155E-2"/>
    <n v="4.6509311405560751E-7"/>
    <n v="8.7303372243342683E-4"/>
    <n v="2.4903420418967867E-5"/>
    <n v="2.4164759643828988E-5"/>
    <n v="5.9092862011110191E-7"/>
    <n v="5.0334455677320641E-5"/>
    <n v="1.5877575187643891"/>
    <n v="1.5877575187643891"/>
    <n v="1.5877575187643891"/>
    <n v="1.1247575119286113"/>
    <n v="1.1340877779818888"/>
    <n v="1.1341649968620793"/>
    <n v="0.55390741239332031"/>
    <n v="1.0612119987250432"/>
    <n v="1.7805112815423858E-4"/>
    <n v="9.7250417943097023E-2"/>
    <n v="6.9980507904991571E-7"/>
    <n v="9.3055687991901723E-4"/>
    <n v="2.6764471560372575E-5"/>
    <n v="2.5972378428141618E-5"/>
    <n v="3.1018815094025942E-7"/>
    <n v="5.0619812339184564E-5"/>
    <n v="4.8781131001161257E-7"/>
    <n v="2.6643950121396447E-4"/>
    <n v="1.9172741891778513E-9"/>
    <n v="2.5494709038877184E-6"/>
    <n v="7.3327319343486509E-8"/>
    <n v="7.1157201172990738E-8"/>
    <n v="8.4983055052125864E-10"/>
    <n v="1.3868441736762895E-7"/>
    <n v="-5.9717671976990447E-5"/>
    <n v="-3.2617420729399868E-2"/>
    <n v="-2.347119649943082E-7"/>
    <n v="-5.7523157485590403E-5"/>
    <n v="-1.8610511414047076E-6"/>
    <n v="-1.8076187843126295E-6"/>
    <n v="2.8074046917084249E-7"/>
    <n v="-2.853566618639237E-7"/>
  </r>
  <r>
    <x v="18"/>
    <s v="Sussex"/>
    <s v="NP"/>
    <n v="2280002201"/>
    <s v="Nonpoint"/>
    <s v="Mobile Sources"/>
    <s v="Marine Vessels, Commercial"/>
    <s v="Diesel"/>
    <s v="Underway emissions"/>
    <s v="Main"/>
    <s v="C2"/>
    <s v="A"/>
    <s v="R"/>
    <n v="4.5297489999999999E-6"/>
    <n v="1.908575E-3"/>
    <n v="5.8788379999999999E-8"/>
    <n v="8.4329450000000003E-5"/>
    <n v="3.1489250000000001E-6"/>
    <n v="3.0544579999999998E-6"/>
    <n v="1.7545670000000001E-8"/>
    <n v="9.6985750000000006E-6"/>
    <n v="1.0552296787698248"/>
    <n v="4.779925582177935E-6"/>
    <n v="2.0139849841581182E-3"/>
    <n v="6.2035243342798384E-8"/>
    <n v="8.8986938434335995E-5"/>
    <n v="3.3228391162202707E-6"/>
    <n v="3.2231547341559212E-6"/>
    <n v="1.8514711717901353E-8"/>
    <n v="1.0234224181775054E-5"/>
    <n v="1.5877575187643891"/>
    <n v="1.5877575187643891"/>
    <n v="1.5877575187643891"/>
    <n v="1.1247575119286113"/>
    <n v="1.1340877779818888"/>
    <n v="1.1341649968620793"/>
    <n v="0.55390741239332031"/>
    <n v="1.0612119987250432"/>
    <n v="7.1921430328654724E-6"/>
    <n v="3.0303543063757441E-3"/>
    <n v="9.334169236097803E-8"/>
    <n v="9.4850182364308226E-5"/>
    <n v="3.5711573562816191E-6"/>
    <n v="3.4642593479853526E-6"/>
    <n v="9.7186766684071091E-9"/>
    <n v="1.0292244160534737E-5"/>
    <n v="1.9704501459905403E-8"/>
    <n v="8.3023405654129978E-6"/>
    <n v="2.5573066400267952E-10"/>
    <n v="2.5986351332687185E-7"/>
    <n v="9.7839927569359428E-9"/>
    <n v="9.4911215013297336E-9"/>
    <n v="2.662651142029345E-11"/>
    <n v="2.8197929206944485E-8"/>
    <n v="-2.4122174506875374E-6"/>
    <n v="-1.0163693222176259E-3"/>
    <n v="-3.1306449018179647E-8"/>
    <n v="-5.8632439299722308E-6"/>
    <n v="-2.4831824006134838E-7"/>
    <n v="-2.411046138294314E-7"/>
    <n v="8.7960350494942438E-9"/>
    <n v="-5.8019978759683057E-8"/>
  </r>
  <r>
    <x v="9"/>
    <s v="Union"/>
    <s v="NP"/>
    <n v="2280002201"/>
    <s v="Nonpoint"/>
    <s v="Mobile Sources"/>
    <s v="Marine Vessels, Commercial"/>
    <s v="Diesel"/>
    <s v="Underway emissions"/>
    <s v="Main"/>
    <s v="C2"/>
    <s v="A"/>
    <s v="R"/>
    <n v="9.3714949999999995"/>
    <n v="4467.8639999999996"/>
    <n v="3.5538970000000003E-2"/>
    <n v="69.186049999999994"/>
    <n v="1.9036"/>
    <n v="1.846492"/>
    <n v="4.1073110000000003E-2"/>
    <n v="3.5386540000000002"/>
    <n v="1.0552296787698248"/>
    <n v="9.8890796584430181"/>
    <n v="4714.6226935072636"/>
    <n v="3.7501775896910443E-2"/>
    <n v="73.007173316853027"/>
    <n v="2.0087352165062384"/>
    <n v="1.9484731600110512"/>
    <n v="4.3341564671377682E-2"/>
    <n v="3.7340927236975556"/>
    <n v="1.5877575187643891"/>
    <n v="1.5877575187643891"/>
    <n v="1.5877575187643891"/>
    <n v="1.1247575119286113"/>
    <n v="1.1340877779818888"/>
    <n v="1.1341649968620793"/>
    <n v="0.55390741239332031"/>
    <n v="1.0612119987250432"/>
    <n v="14.879661648312878"/>
    <n v="7093.884658816738"/>
    <n v="5.6427266826642064E-2"/>
    <n v="77.817529458168494"/>
    <n v="2.1588494941663234"/>
    <n v="2.0942265933858546"/>
    <n v="2.2750700079046209E-2"/>
    <n v="3.7552620841363695"/>
    <n v="4.076619629674761E-2"/>
    <n v="19.43530043511435"/>
    <n v="1.5459525157984126E-4"/>
    <n v="0.21319871084429726"/>
    <n v="5.9146561484008861E-3"/>
    <n v="5.7376071051667248E-3"/>
    <n v="6.2330685148071803E-5"/>
    <n v="1.0288389271606493E-2"/>
    <n v="-4.9905819898698596"/>
    <n v="-2379.2619653094744"/>
    <n v="-1.8925490929731621E-2"/>
    <n v="-4.8103561413154665"/>
    <n v="-0.150114277660085"/>
    <n v="-0.1457534333748034"/>
    <n v="2.0590864592331472E-2"/>
    <n v="-2.11693604388139E-2"/>
  </r>
  <r>
    <x v="0"/>
    <s v="Atlantic"/>
    <s v="NP"/>
    <n v="2280002202"/>
    <s v="Nonpoint"/>
    <s v="Mobile Sources"/>
    <s v="Marine Vessels, Commercial"/>
    <s v="Diesel"/>
    <s v="Underway emissions"/>
    <s v="Auxiliary"/>
    <s v="C2"/>
    <s v="A"/>
    <s v="R"/>
    <n v="18.810919999999999"/>
    <n v="9295.848"/>
    <n v="6.1155040000000001E-2"/>
    <n v="121.0626"/>
    <n v="3.2821310000000001"/>
    <n v="3.177422"/>
    <n v="0.99275279999999999"/>
    <n v="3.5627689999999999"/>
    <n v="1.0552296787698248"/>
    <n v="19.849841068964871"/>
    <n v="9809.2546989331186"/>
    <n v="6.4532613214355786E-2"/>
    <n v="127.74884850903979"/>
    <n v="3.4634020408104838"/>
    <n v="3.3529099963761739"/>
    <n v="1.0475822182418442"/>
    <n v="3.7595395874010897"/>
    <n v="1.2901968765457832"/>
    <n v="1.2901968765457832"/>
    <n v="1.2901968765457832"/>
    <n v="0.92285688800697208"/>
    <n v="0.93160218504449166"/>
    <n v="0.93170011209409509"/>
    <n v="0.39109263102383485"/>
    <n v="0.89372027865768799"/>
    <n v="24.269790228952605"/>
    <n v="11993.474054444365"/>
    <n v="7.8902041593032435E-2"/>
    <n v="111.72345429003286"/>
    <n v="3.0576404112022626"/>
    <n v="2.9604044335702437"/>
    <n v="0.38825830450827892"/>
    <n v="3.1841189034729722"/>
    <n v="6.6492575969733167E-2"/>
    <n v="32.858833025874972"/>
    <n v="2.1616997696721215E-4"/>
    <n v="0.30609165558913115"/>
    <n v="8.3770970169924994E-3"/>
    <n v="8.1106970782746403E-3"/>
    <n v="1.0637213822144629E-3"/>
    <n v="8.7236134341725259E-3"/>
    <n v="-4.4199491599877341"/>
    <n v="-2184.2193555112462"/>
    <n v="-1.4369428378676649E-2"/>
    <n v="16.025394219006927"/>
    <n v="0.40576162960822115"/>
    <n v="0.39250556280593019"/>
    <n v="0.65932391373356525"/>
    <n v="0.57542068392811752"/>
  </r>
  <r>
    <x v="10"/>
    <s v="Bergen"/>
    <s v="NP"/>
    <n v="2280002202"/>
    <s v="Nonpoint"/>
    <s v="Mobile Sources"/>
    <s v="Marine Vessels, Commercial"/>
    <s v="Diesel"/>
    <s v="Underway emissions"/>
    <s v="Auxiliary"/>
    <s v="C2"/>
    <s v="A"/>
    <s v="R"/>
    <n v="9.4055490000000006"/>
    <n v="4254.1589999999997"/>
    <n v="2.840985E-2"/>
    <n v="59.475990000000003"/>
    <n v="1.522286"/>
    <n v="1.476086"/>
    <n v="0.1170011"/>
    <n v="1.781234"/>
    <n v="1.0552296787698248"/>
    <n v="9.9250144499238466"/>
    <n v="4489.1148350057583"/>
    <n v="2.9978916889398907E-2"/>
    <n v="62.76082982221731"/>
    <n v="1.6063613667758014"/>
    <n v="1.5576097556166355"/>
    <n v="0.12346303316871614"/>
    <n v="1.87961098163389"/>
    <n v="1.2901968765457832"/>
    <n v="1.2901968765457832"/>
    <n v="1.2901968765457832"/>
    <n v="0.92285688800697208"/>
    <n v="0.93160218504449166"/>
    <n v="0.93170011209409509"/>
    <n v="0.39109263102383485"/>
    <n v="0.89372027865768799"/>
    <n v="12.135009941998316"/>
    <n v="5488.7026541291316"/>
    <n v="3.6654299733134221E-2"/>
    <n v="54.887827042533793"/>
    <n v="1.418164963862639"/>
    <n v="1.3752694916605244"/>
    <n v="4.57582680316828E-2"/>
    <n v="1.5919249468345482"/>
    <n v="3.3246602580817304E-2"/>
    <n v="15.037541518162005"/>
    <n v="1.0042273899488828E-4"/>
    <n v="0.15037760833570901"/>
    <n v="3.8853834626373673E-3"/>
    <n v="3.7678616209877382E-3"/>
    <n v="1.2536511789502136E-4"/>
    <n v="4.3614382105056117E-3"/>
    <n v="-2.2099954920744693"/>
    <n v="-999.58781912337327"/>
    <n v="-6.6753828437353148E-3"/>
    <n v="7.8730027796835174"/>
    <n v="0.18819640291316242"/>
    <n v="0.18234026395611114"/>
    <n v="7.7704765137033338E-2"/>
    <n v="0.28768603479934174"/>
  </r>
  <r>
    <x v="11"/>
    <s v="Burlington"/>
    <s v="NP"/>
    <n v="2280002202"/>
    <s v="Nonpoint"/>
    <s v="Mobile Sources"/>
    <s v="Marine Vessels, Commercial"/>
    <s v="Diesel"/>
    <s v="Underway emissions"/>
    <s v="Auxiliary"/>
    <s v="C2"/>
    <s v="A"/>
    <s v="R"/>
    <n v="2.0802049999999999"/>
    <n v="898.2414"/>
    <n v="6.3084949999999999E-3"/>
    <n v="13.27473"/>
    <n v="0.338005"/>
    <n v="0.32776939999999999"/>
    <n v="2.2246559999999999E-2"/>
    <n v="0.3833474"/>
    <n v="1.0552296787698248"/>
    <n v="2.1950940539253834"/>
    <n v="947.85098397975764"/>
    <n v="6.6569111523710452E-3"/>
    <n v="14.007889073656155"/>
    <n v="0.35667290757259462"/>
    <n v="0.34587199867257817"/>
    <n v="2.3475230362533631E-2"/>
    <n v="0.40451955375924753"/>
    <n v="1.2901968765457832"/>
    <n v="1.2901968765457832"/>
    <n v="1.2901968765457832"/>
    <n v="0.92285688800697208"/>
    <n v="0.93160218504449166"/>
    <n v="0.93170011209409509"/>
    <n v="0.39109263102383485"/>
    <n v="0.89372027865768799"/>
    <n v="2.6838739935749207"/>
    <n v="1158.9082486641114"/>
    <n v="8.1392005447046903E-3"/>
    <n v="12.250676016932792"/>
    <n v="0.31488619655596339"/>
    <n v="0.30538278672101427"/>
    <n v="8.7004656816296027E-3"/>
    <n v="0.34260534515070018"/>
    <n v="7.3530794344518376E-3"/>
    <n v="3.1750910922304421"/>
    <n v="2.2299179574533399E-5"/>
    <n v="3.3563495936802169E-2"/>
    <n v="8.6270190837250244E-4"/>
    <n v="8.366651690986692E-4"/>
    <n v="2.3836892278437267E-5"/>
    <n v="9.3864478123479504E-4"/>
    <n v="-0.48877993964953736"/>
    <n v="-211.05726468435375"/>
    <n v="-1.4822893923336451E-3"/>
    <n v="1.7572130567233639"/>
    <n v="4.1786711016631228E-2"/>
    <n v="4.0489211951563908E-2"/>
    <n v="1.4774764680904029E-2"/>
    <n v="6.191420860854735E-2"/>
  </r>
  <r>
    <x v="1"/>
    <s v="Camden"/>
    <s v="NP"/>
    <n v="2280002202"/>
    <s v="Nonpoint"/>
    <s v="Mobile Sources"/>
    <s v="Marine Vessels, Commercial"/>
    <s v="Diesel"/>
    <s v="Underway emissions"/>
    <s v="Auxiliary"/>
    <s v="C2"/>
    <s v="A"/>
    <s v="R"/>
    <n v="7.220237"/>
    <n v="3696.8359999999998"/>
    <n v="2.3454860000000001E-2"/>
    <n v="46.288130000000002"/>
    <n v="1.2588550000000001"/>
    <n v="1.2186399999999999"/>
    <n v="0.39042339999999998"/>
    <n v="1.4098869999999999"/>
    <n v="1.0552296787698248"/>
    <n v="7.6190083701520033"/>
    <n v="3901.0110647447236"/>
    <n v="2.4750264383391212E-2"/>
    <n v="48.844608550755893"/>
    <n v="1.3283811572677877"/>
    <n v="1.2859450957360592"/>
    <n v="0.41198635896622277"/>
    <n v="1.4877546061117519"/>
    <n v="1.2901968765457832"/>
    <n v="1.2901968765457832"/>
    <n v="1.2901968765457832"/>
    <n v="0.92285688800697208"/>
    <n v="0.93160218504449166"/>
    <n v="0.93170011209409509"/>
    <n v="0.39109263102383485"/>
    <n v="0.89372027865768799"/>
    <n v="9.3155272253202952"/>
    <n v="4769.6462603020063"/>
    <n v="3.0261387111818628E-2"/>
    <n v="42.717319603462165"/>
    <n v="1.1727520686541837"/>
    <n v="1.135407024602348"/>
    <n v="0.15269171471927107"/>
    <n v="1.2600446025158516"/>
    <n v="2.5521992398137794E-2"/>
    <n v="13.067524000827415"/>
    <n v="8.2907909895393498E-5"/>
    <n v="0.11703375233825251"/>
    <n v="3.2130193661758458E-3"/>
    <n v="3.1107041769927344E-3"/>
    <n v="4.1833346498430427E-4"/>
    <n v="3.4521769931941141E-3"/>
    <n v="-1.6965188551682919"/>
    <n v="-868.63519555728271"/>
    <n v="-5.5111227284274159E-3"/>
    <n v="6.127288947293728"/>
    <n v="0.15562908861360403"/>
    <n v="0.1505380711337112"/>
    <n v="0.2592946442469517"/>
    <n v="0.22771000359590032"/>
  </r>
  <r>
    <x v="2"/>
    <s v="Cape May"/>
    <s v="NP"/>
    <n v="2280002202"/>
    <s v="Nonpoint"/>
    <s v="Mobile Sources"/>
    <s v="Marine Vessels, Commercial"/>
    <s v="Diesel"/>
    <s v="Underway emissions"/>
    <s v="Auxiliary"/>
    <s v="C2"/>
    <s v="A"/>
    <s v="R"/>
    <n v="43.256689999999999"/>
    <n v="19728.09"/>
    <n v="0.1348589"/>
    <n v="277.01010000000002"/>
    <n v="7.2305679999999999"/>
    <n v="7.0068400000000004"/>
    <n v="1.1719630000000001"/>
    <n v="8.0564359999999997"/>
    <n v="1.0552296787698248"/>
    <n v="45.645743093345892"/>
    <n v="20817.666073442193"/>
    <n v="0.14230711372625193"/>
    <n v="292.30927883899705"/>
    <n v="7.6299099479633741"/>
    <n v="7.393825522391559"/>
    <n v="1.2366901400201202"/>
    <n v="8.5013903723096522"/>
    <n v="1.2901968765457832"/>
    <n v="1.2901968765457832"/>
    <n v="1.2901968765457832"/>
    <n v="0.92285688800697208"/>
    <n v="0.93160218504449166"/>
    <n v="0.93170011209409509"/>
    <n v="0.39109263102383485"/>
    <n v="0.89372027865768799"/>
    <n v="55.80964632770921"/>
    <n v="25453.120098214102"/>
    <n v="0.17399453155440012"/>
    <n v="255.64067883250016"/>
    <n v="6.7360129479127799"/>
    <n v="6.52827361342539"/>
    <n v="0.45834609313258662"/>
    <n v="7.2002002269078291"/>
    <n v="0.15290314062386084"/>
    <n v="69.73457561154548"/>
    <n v="4.766973467243839E-4"/>
    <n v="0.70038542145890459"/>
    <n v="1.845482999428159E-2"/>
    <n v="1.7885681132672301E-2"/>
    <n v="1.2557427209111962E-3"/>
    <n v="1.9726575964131039E-2"/>
    <n v="-10.163903234363318"/>
    <n v="-4635.4540247719087"/>
    <n v="-3.1687417828148184E-2"/>
    <n v="36.668600006496888"/>
    <n v="0.89389700005059414"/>
    <n v="0.86555190896616896"/>
    <n v="0.77834404688753356"/>
    <n v="1.3011901454018231"/>
  </r>
  <r>
    <x v="12"/>
    <s v="Cumberland"/>
    <s v="NP"/>
    <n v="2280002202"/>
    <s v="Nonpoint"/>
    <s v="Mobile Sources"/>
    <s v="Marine Vessels, Commercial"/>
    <s v="Diesel"/>
    <s v="Underway emissions"/>
    <s v="Auxiliary"/>
    <s v="C2"/>
    <s v="A"/>
    <s v="R"/>
    <n v="6.0877530000000002"/>
    <n v="2651.248"/>
    <n v="1.8485430000000001E-2"/>
    <n v="38.828830000000004"/>
    <n v="0.99048550000000002"/>
    <n v="0.96044450000000003"/>
    <n v="7.2585839999999999E-2"/>
    <n v="1.125664"/>
    <n v="1.0552296787698248"/>
    <n v="6.423977642620037"/>
    <n v="2797.6755753791404"/>
    <n v="1.9506374360822084E-2"/>
    <n v="40.973333807908141"/>
    <n v="1.0451896959911693"/>
    <n v="1.013489541211245"/>
    <n v="7.65947326264379E-2"/>
    <n v="1.187834061122756"/>
    <n v="1.2901968765457832"/>
    <n v="1.2901968765457832"/>
    <n v="1.2901968765457832"/>
    <n v="0.92285688800697208"/>
    <n v="0.93160218504449166"/>
    <n v="0.93170011209409509"/>
    <n v="0.39109263102383485"/>
    <n v="0.89372027865768799"/>
    <n v="7.8543999057822216"/>
    <n v="3420.6318885482547"/>
    <n v="2.3849844047605716E-2"/>
    <n v="35.833453218751764"/>
    <n v="0.92273845605488591"/>
    <n v="0.89484624831015713"/>
    <n v="2.8387787140675112E-2"/>
    <n v="1.0060287437549278"/>
    <n v="2.1518903851458143E-2"/>
    <n v="9.3715942152006981"/>
    <n v="6.5342038486591002E-5"/>
    <n v="9.8173844434936333E-2"/>
    <n v="2.5280505645339339E-3"/>
    <n v="2.4516335570141292E-3"/>
    <n v="7.7774759289520856E-5"/>
    <n v="2.7562431335751447E-3"/>
    <n v="-1.4304222631621846"/>
    <n v="-622.95631316911431"/>
    <n v="-4.3434696867836325E-3"/>
    <n v="5.1398805891563768"/>
    <n v="0.12245123993628337"/>
    <n v="0.11864329290108788"/>
    <n v="4.8206945485762792E-2"/>
    <n v="0.18180531736782823"/>
  </r>
  <r>
    <x v="3"/>
    <s v="Essex"/>
    <s v="NP"/>
    <n v="2280002202"/>
    <s v="Nonpoint"/>
    <s v="Mobile Sources"/>
    <s v="Marine Vessels, Commercial"/>
    <s v="Diesel"/>
    <s v="Underway emissions"/>
    <s v="Auxiliary"/>
    <s v="C2"/>
    <s v="A"/>
    <s v="R"/>
    <n v="4.4334210000000001"/>
    <n v="2765.5830000000001"/>
    <n v="1.5750879999999998E-2"/>
    <n v="28.603750000000002"/>
    <n v="0.84709869999999998"/>
    <n v="0.81836580000000003"/>
    <n v="0.50790089999999999"/>
    <n v="0.93553589999999998"/>
    <n v="1.0552296787698248"/>
    <n v="4.6782774176813957"/>
    <n v="2918.3252607012882"/>
    <n v="1.6620796042742057E-2"/>
    <n v="30.183525924112377"/>
    <n v="0.89388368908733618"/>
    <n v="0.86356388025021069"/>
    <n v="0.53595210355390488"/>
    <n v="0.98720524723463887"/>
    <n v="1.2901968765457832"/>
    <n v="1.2901968765457832"/>
    <n v="1.2901968765457832"/>
    <n v="0.92285688800697208"/>
    <n v="0.93160218504449166"/>
    <n v="0.93170011209409509"/>
    <n v="0.39109263102383485"/>
    <n v="0.89372027865768799"/>
    <n v="5.7199859266124831"/>
    <n v="3568.1465484281166"/>
    <n v="2.0321736178847444E-2"/>
    <n v="26.39716771032943"/>
    <n v="0.78915899986834837"/>
    <n v="0.76247150759397386"/>
    <n v="0.19863629928037363"/>
    <n v="0.8361074052422709"/>
    <n v="1.5671194319486256E-2"/>
    <n v="9.7757439682962097"/>
    <n v="5.5675989531088889E-5"/>
    <n v="7.232100742556008E-2"/>
    <n v="2.1620794516941052E-3"/>
    <n v="2.0889630345040382E-3"/>
    <n v="5.4420903912431135E-4"/>
    <n v="2.290705219841838E-3"/>
    <n v="-1.0417085089310874"/>
    <n v="-649.82128772682836"/>
    <n v="-3.7009401361053872E-3"/>
    <n v="3.7863582137829468"/>
    <n v="0.10472468921898781"/>
    <n v="0.10109237265623683"/>
    <n v="0.33731580427353125"/>
    <n v="0.15109784199236798"/>
  </r>
  <r>
    <x v="4"/>
    <s v="Gloucester"/>
    <s v="NP"/>
    <n v="2280002202"/>
    <s v="Nonpoint"/>
    <s v="Mobile Sources"/>
    <s v="Marine Vessels, Commercial"/>
    <s v="Diesel"/>
    <s v="Underway emissions"/>
    <s v="Auxiliary"/>
    <s v="C2"/>
    <s v="A"/>
    <s v="R"/>
    <n v="10.4604"/>
    <n v="5237.32"/>
    <n v="3.3471000000000001E-2"/>
    <n v="66.722219999999993"/>
    <n v="1.7958780000000001"/>
    <n v="1.739047"/>
    <n v="0.47893760000000002"/>
    <n v="2.0277729999999998"/>
    <n v="1.0552296787698248"/>
    <n v="11.038124531803875"/>
    <n v="5526.5755012147783"/>
    <n v="3.5319592578104804E-2"/>
    <n v="70.407266777409575"/>
    <n v="1.8950637650497955"/>
    <n v="1.8350940071756274"/>
    <n v="0.50538916979879089"/>
    <n v="2.1397662514081235"/>
    <n v="1.2901968765457832"/>
    <n v="1.2901968765457832"/>
    <n v="1.2901968765457832"/>
    <n v="0.92285688800697208"/>
    <n v="0.93160218504449166"/>
    <n v="0.93170011209409509"/>
    <n v="0.39109263102383485"/>
    <n v="0.89372027865768799"/>
    <n v="13.495975407419511"/>
    <n v="6757.1739054707605"/>
    <n v="4.3184179654863909E-2"/>
    <n v="61.575060310116548"/>
    <n v="1.6730438688733316"/>
    <n v="1.6202702848368997"/>
    <n v="0.187308966080241"/>
    <n v="1.8122618506145358"/>
    <n v="3.6975275088820578E-2"/>
    <n v="18.512805220467836"/>
    <n v="1.1831282097222988E-4"/>
    <n v="0.16869879537018231"/>
    <n v="4.5836818325296754E-3"/>
    <n v="4.4390966707860266E-3"/>
    <n v="5.1317524953490689E-4"/>
    <n v="4.9651009605877691E-3"/>
    <n v="-2.4578508756156356"/>
    <n v="-1230.5984042559821"/>
    <n v="-7.8645870767591053E-3"/>
    <n v="8.8322064672930267"/>
    <n v="0.22201989617646389"/>
    <n v="0.21482372233872771"/>
    <n v="0.31808020371854989"/>
    <n v="0.32750440079358767"/>
  </r>
  <r>
    <x v="5"/>
    <s v="Hudson"/>
    <s v="NP"/>
    <n v="2280002202"/>
    <s v="Nonpoint"/>
    <s v="Mobile Sources"/>
    <s v="Marine Vessels, Commercial"/>
    <s v="Diesel"/>
    <s v="Underway emissions"/>
    <s v="Auxiliary"/>
    <s v="C2"/>
    <s v="A"/>
    <s v="R"/>
    <n v="193.76179999999999"/>
    <n v="84118.44"/>
    <n v="0.58792029999999995"/>
    <n v="1236.1369999999999"/>
    <n v="31.501560000000001"/>
    <n v="30.546469999999999"/>
    <n v="2.2326959999999998"/>
    <n v="35.747529999999998"/>
    <n v="1.0552296787698248"/>
    <n v="204.46320197186301"/>
    <n v="88764.274419818787"/>
    <n v="0.62039094931125893"/>
    <n v="1304.4084494254948"/>
    <n v="33.241381039548365"/>
    <n v="32.233541725652088"/>
    <n v="2.3560070828706725"/>
    <n v="37.721854598714671"/>
    <n v="1.2901968765457832"/>
    <n v="1.2901968765457832"/>
    <n v="1.2901968765457832"/>
    <n v="0.92285688800697208"/>
    <n v="0.93160218504449166"/>
    <n v="0.93170011209409509"/>
    <n v="0.39109263102383485"/>
    <n v="0.89372027865768799"/>
    <n v="249.99086915388872"/>
    <n v="108529.34854790388"/>
    <n v="0.75853293471785976"/>
    <n v="1140.7775449702744"/>
    <n v="29.346922128310158"/>
    <n v="28.460149523078911"/>
    <n v="0.87319095291639193"/>
    <n v="31.948292472924059"/>
    <n v="0.68490649083257182"/>
    <n v="297.34068095316132"/>
    <n v="2.0781724238845473E-3"/>
    <n v="3.1254179314254094"/>
    <n v="8.0402526378931943E-2"/>
    <n v="7.7973012391997013E-2"/>
    <n v="2.3923039805928544E-3"/>
    <n v="8.7529568418970027E-2"/>
    <n v="-45.527667182025709"/>
    <n v="-19765.074128085093"/>
    <n v="-0.13814198540660083"/>
    <n v="163.63090445522039"/>
    <n v="3.8944589112382069"/>
    <n v="3.7733922025731772"/>
    <n v="1.4828161299542806"/>
    <n v="5.7735621257906118"/>
  </r>
  <r>
    <x v="13"/>
    <s v="Hunterdon"/>
    <s v="NP"/>
    <n v="2280002202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022002E-7"/>
    <n v="2.2714E-4"/>
    <n v="5.48E-6"/>
    <n v="5.31E-6"/>
    <n v="1.6E-7"/>
    <n v="6.4699999999999999E-6"/>
    <n v="1.0552296787698248"/>
    <n v="3.8726929210852565E-5"/>
    <n v="1.8302072385332446E-2"/>
    <n v="1.0784468421621185E-7"/>
    <n v="2.3968486923577799E-4"/>
    <n v="5.7826586396586394E-6"/>
    <n v="5.6032695942677698E-6"/>
    <n v="1.6883674860317195E-7"/>
    <n v="6.827336021640766E-6"/>
    <n v="1.2901968765457832"/>
    <n v="1.2901968765457832"/>
    <n v="1.2901968765457832"/>
    <n v="0.92285688800697208"/>
    <n v="0.93160218504449166"/>
    <n v="0.93170011209409509"/>
    <n v="0.39109263102383485"/>
    <n v="0.89372027865768799"/>
    <n v="4.7350225369230242E-5"/>
    <n v="2.2377381058310313E-2"/>
    <n v="1.3185837882235436E-7"/>
    <n v="2.0961771354190365E-4"/>
    <n v="5.1051799740438147E-6"/>
    <n v="4.9473275952196453E-6"/>
    <n v="6.2574820963813577E-8"/>
    <n v="5.7823702029152411E-6"/>
    <n v="1.2972664484720615E-7"/>
    <n v="6.1307893310439212E-5"/>
    <n v="3.6125583239001196E-10"/>
    <n v="5.7429510559425659E-7"/>
    <n v="1.3986794449435108E-8"/>
    <n v="1.355432217868396E-8"/>
    <n v="1.7143786565428377E-10"/>
    <n v="1.5842110144973265E-8"/>
    <n v="-8.6232961583776767E-6"/>
    <n v="-4.0753086729778676E-3"/>
    <n v="-2.4013694606142515E-8"/>
    <n v="3.0067155693874346E-5"/>
    <n v="6.7747866561482467E-7"/>
    <n v="6.5594199904812453E-7"/>
    <n v="1.0626192763935838E-7"/>
    <n v="1.0449658187255248E-6"/>
  </r>
  <r>
    <x v="14"/>
    <s v="Mercer"/>
    <s v="NP"/>
    <n v="2280002202"/>
    <s v="Nonpoint"/>
    <s v="Mobile Sources"/>
    <s v="Marine Vessels, Commercial"/>
    <s v="Diesel"/>
    <s v="Underway emissions"/>
    <s v="Auxiliary"/>
    <s v="C2"/>
    <s v="A"/>
    <s v="R"/>
    <n v="0.26046190000000002"/>
    <n v="109.7436"/>
    <n v="7.8068090000000005E-4"/>
    <n v="1.6606050000000001"/>
    <n v="4.1816199999999998E-2"/>
    <n v="4.0561699999999999E-2"/>
    <n v="1.0089299999999999E-3"/>
    <n v="4.7746070000000002E-2"/>
    <n v="1.0552296787698248"/>
    <n v="0.27484712706877823"/>
    <n v="115.80470377504415"/>
    <n v="8.237976553287377E-4"/>
    <n v="1.752319680713565"/>
    <n v="4.4125695293374741E-2"/>
    <n v="4.2801909661358002E-2"/>
    <n v="1.0646528798012392E-3"/>
    <n v="5.0383070108621572E-2"/>
    <n v="1.2901968765457832"/>
    <n v="1.2901968765457832"/>
    <n v="1.2901968765457832"/>
    <n v="0.92285688800697208"/>
    <n v="0.93160218504449166"/>
    <n v="0.93170011209409509"/>
    <n v="0.39109263102383485"/>
    <n v="0.89372027865768799"/>
    <n v="0.33604712983918017"/>
    <n v="141.59084994088983"/>
    <n v="1.0072320587589509E-3"/>
    <n v="1.5325007625088181"/>
    <n v="3.895606329025747E-2"/>
    <n v="3.7791340436727057E-2"/>
    <n v="3.9458508821887766E-4"/>
    <n v="4.2671630985209479E-2"/>
    <n v="9.2067706805254836E-4"/>
    <n v="0.38792013682435567"/>
    <n v="2.7595398870108242E-6"/>
    <n v="4.1986322260515567E-3"/>
    <n v="1.0672894052125334E-4"/>
    <n v="1.0353791900473166E-4"/>
    <n v="1.0810550362161032E-6"/>
    <n v="1.169085780416698E-4"/>
    <n v="-6.120000277040194E-2"/>
    <n v="-25.786146165845679"/>
    <n v="-1.8343440343021318E-4"/>
    <n v="0.21981891820474697"/>
    <n v="5.1696320031172707E-3"/>
    <n v="5.0105692246309452E-3"/>
    <n v="6.700677915823615E-4"/>
    <n v="7.7114391234120935E-3"/>
  </r>
  <r>
    <x v="6"/>
    <s v="Middlesex"/>
    <s v="NP"/>
    <n v="2280002202"/>
    <s v="Nonpoint"/>
    <s v="Mobile Sources"/>
    <s v="Marine Vessels, Commercial"/>
    <s v="Diesel"/>
    <s v="Underway emissions"/>
    <s v="Auxiliary"/>
    <s v="C2"/>
    <s v="A"/>
    <s v="R"/>
    <n v="19.428529999999999"/>
    <n v="8692.2440000000006"/>
    <n v="5.8738720000000001E-2"/>
    <n v="123.5543"/>
    <n v="3.147402"/>
    <n v="3.0518779999999999"/>
    <n v="0.24025830000000001"/>
    <n v="3.6476820000000001"/>
    <n v="1.0552296787698248"/>
    <n v="20.501561470869902"/>
    <n v="9172.313843908938"/>
    <n v="6.1982840636950684E-2"/>
    <n v="130.37816429963055"/>
    <n v="3.3212320014195043"/>
    <n v="3.2204322415846951"/>
    <n v="0.25352768873078418"/>
    <n v="3.849142305114472"/>
    <n v="1.2901968765457832"/>
    <n v="1.2901968765457832"/>
    <n v="1.2901968765457832"/>
    <n v="0.92285688800697208"/>
    <n v="0.93160218504449166"/>
    <n v="0.93170011209409509"/>
    <n v="0.39109263102383485"/>
    <n v="0.89372027865768799"/>
    <n v="25.066628721876043"/>
    <n v="11214.706058973825"/>
    <n v="7.5784513076297327E-2"/>
    <n v="114.02293679787982"/>
    <n v="2.9321265804134033"/>
    <n v="2.8434350746975028"/>
    <n v="9.3963250672313828E-2"/>
    <n v="3.2600073734946329"/>
    <n v="6.8675695128427514E-2"/>
    <n v="30.725222079380341"/>
    <n v="2.0762880294875979E-4"/>
    <n v="0.31239160766542418"/>
    <n v="8.0332235079819264E-3"/>
    <n v="7.7902330813630211E-3"/>
    <n v="2.5743356348579128E-4"/>
    <n v="8.9315270506702266E-3"/>
    <n v="-4.5650672510061412"/>
    <n v="-2042.3922150648868"/>
    <n v="-1.3801672439346643E-2"/>
    <n v="16.355227501750733"/>
    <n v="0.3891054210061009"/>
    <n v="0.37699716688719231"/>
    <n v="0.15956443805847037"/>
    <n v="0.5891349316198391"/>
  </r>
  <r>
    <x v="7"/>
    <s v="Monmouth"/>
    <s v="NP"/>
    <n v="2280002202"/>
    <s v="Nonpoint"/>
    <s v="Mobile Sources"/>
    <s v="Marine Vessels, Commercial"/>
    <s v="Diesel"/>
    <s v="Underway emissions"/>
    <s v="Auxiliary"/>
    <s v="C2"/>
    <s v="A"/>
    <s v="R"/>
    <n v="67.568349999999995"/>
    <n v="29745.17"/>
    <n v="0.2067407"/>
    <n v="431.65980000000002"/>
    <n v="11.07957"/>
    <n v="10.74159"/>
    <n v="1.0858350000000001"/>
    <n v="12.501810000000001"/>
    <n v="1.0552296787698248"/>
    <n v="71.300128265507084"/>
    <n v="31387.986184053825"/>
    <n v="0.21815892244964871"/>
    <n v="455.50023209184684"/>
    <n v="11.691491092007787"/>
    <n v="11.334844565177162"/>
    <n v="1.1458053182470327"/>
    <n v="13.192280950341384"/>
    <n v="1.2901968765457832"/>
    <n v="1.2901968765457832"/>
    <n v="1.2901968765457832"/>
    <n v="0.92285688800697208"/>
    <n v="0.93160218504449166"/>
    <n v="0.93170011209409509"/>
    <n v="0.39109263102383485"/>
    <n v="0.89372027865768799"/>
    <n v="87.176474123352264"/>
    <n v="38377.125426323335"/>
    <n v="0.26673620539488879"/>
    <n v="398.36021970571198"/>
    <n v="10.321751621353398"/>
    <n v="10.007940607068811"/>
    <n v="0.42466206700776576"/>
    <n v="11.17312111692547"/>
    <n v="0.23883965513247196"/>
    <n v="105.14280938718721"/>
    <n v="7.3078412436955833E-4"/>
    <n v="1.0913978622074301"/>
    <n v="2.8278771565351777E-2"/>
    <n v="2.7419015361832357E-2"/>
    <n v="1.1634577178294952E-3"/>
    <n v="3.0611290731302657E-2"/>
    <n v="-15.87634585784518"/>
    <n v="-6989.1392422695099"/>
    <n v="-4.857728294524008E-2"/>
    <n v="57.140012386134856"/>
    <n v="1.3697394706543893"/>
    <n v="1.3269039581083515"/>
    <n v="0.72114325123926692"/>
    <n v="2.0191598334159142"/>
  </r>
  <r>
    <x v="15"/>
    <s v="Ocean"/>
    <s v="NP"/>
    <n v="2280002202"/>
    <s v="Nonpoint"/>
    <s v="Mobile Sources"/>
    <s v="Marine Vessels, Commercial"/>
    <s v="Diesel"/>
    <s v="Underway emissions"/>
    <s v="Auxiliary"/>
    <s v="C2"/>
    <s v="A"/>
    <s v="R"/>
    <n v="62.493949999999998"/>
    <n v="27143.18"/>
    <n v="0.19013630000000001"/>
    <n v="399.0813"/>
    <n v="10.188230000000001"/>
    <n v="9.8788789999999995"/>
    <n v="0.78656000000000004"/>
    <n v="11.52378"/>
    <n v="1.0552296787698248"/>
    <n v="65.945470783557482"/>
    <n v="28642.289112191531"/>
    <n v="0.20063746677148303"/>
    <n v="421.12243200204409"/>
    <n v="10.750922670133093"/>
    <n v="10.424486313775967"/>
    <n v="0.83000145613319343"/>
    <n v="12.160234667614132"/>
    <n v="1.2901968765457832"/>
    <n v="1.2901968765457832"/>
    <n v="1.2901968765457832"/>
    <n v="0.92285688800697208"/>
    <n v="0.93160218504449166"/>
    <n v="0.93170011209409509"/>
    <n v="0.39109263102383485"/>
    <n v="0.89372027865768799"/>
    <n v="80.629499093008349"/>
    <n v="35020.046055519975"/>
    <n v="0.24531326037797202"/>
    <n v="368.29492657977681"/>
    <n v="9.4913773297358421"/>
    <n v="9.2041526716640014"/>
    <n v="0.30761781985810754"/>
    <n v="10.299035872789892"/>
    <n v="0.22090273724111875"/>
    <n v="95.945331658958835"/>
    <n v="6.72091124323211E-4"/>
    <n v="1.0090271961089776"/>
    <n v="2.6003773506125594E-2"/>
    <n v="2.5216856634695896E-2"/>
    <n v="8.4278854755645907E-4"/>
    <n v="2.8216536637780527E-2"/>
    <n v="-14.684028309450866"/>
    <n v="-6377.7569433284443"/>
    <n v="-4.4675793606488989E-2"/>
    <n v="52.827505422267279"/>
    <n v="1.259545340397251"/>
    <n v="1.2203336421119655"/>
    <n v="0.52238363627508588"/>
    <n v="1.8611987948242401"/>
  </r>
  <r>
    <x v="16"/>
    <s v="Passaic"/>
    <s v="NP"/>
    <n v="2280002202"/>
    <s v="Nonpoint"/>
    <s v="Mobile Sources"/>
    <s v="Marine Vessels, Commercial"/>
    <s v="Diesel"/>
    <s v="Underway emissions"/>
    <s v="Auxiliary"/>
    <s v="C2"/>
    <s v="A"/>
    <s v="R"/>
    <n v="5.6700000000000003E-5"/>
    <n v="2.3884720000000002E-2"/>
    <n v="1.697563E-7"/>
    <n v="3.6141E-4"/>
    <n v="9.0999999999999993E-6"/>
    <n v="8.8200000000000003E-6"/>
    <n v="2.2000000000000001E-7"/>
    <n v="1.04E-5"/>
    <n v="1.0552296787698248"/>
    <n v="5.9831522786249068E-5"/>
    <n v="2.5203865413107211E-2"/>
    <n v="1.7913188591815401E-7"/>
    <n v="3.8137055820420239E-4"/>
    <n v="9.6025900768054049E-6"/>
    <n v="9.3071257667498544E-6"/>
    <n v="2.3215052932936147E-7"/>
    <n v="1.0974388659206178E-5"/>
    <n v="1.2901968765457832"/>
    <n v="1.2901968765457832"/>
    <n v="1.2901968765457832"/>
    <n v="0.92285688800697208"/>
    <n v="0.93160218504449166"/>
    <n v="0.93170011209409509"/>
    <n v="0.39109263102383485"/>
    <n v="0.89372027865768799"/>
    <n v="7.3154162900145912E-5"/>
    <n v="3.08159911411706E-2"/>
    <n v="2.1901904803396893E-7"/>
    <n v="3.3352970789459976E-4"/>
    <n v="8.4775798839048734E-6"/>
    <n v="8.2175949886699183E-6"/>
    <n v="8.6040378825243676E-8"/>
    <n v="9.2946908980399553E-6"/>
    <n v="2.0042236410998881E-7"/>
    <n v="8.4427372989508498E-5"/>
    <n v="6.0005218639443546E-10"/>
    <n v="9.1378002162904043E-7"/>
    <n v="2.3226246257273626E-8"/>
    <n v="2.2513958873068271E-8"/>
    <n v="2.3572706527464022E-10"/>
    <n v="2.546490656997248E-8"/>
    <n v="-1.3322640113896844E-5"/>
    <n v="-5.6121257280633899E-3"/>
    <n v="-3.9887162115814918E-8"/>
    <n v="4.7840850309602626E-5"/>
    <n v="1.1250101929005315E-6"/>
    <n v="1.0895307780799361E-6"/>
    <n v="1.4611015050411779E-7"/>
    <n v="1.6796977611662226E-6"/>
  </r>
  <r>
    <x v="8"/>
    <s v="Salem"/>
    <s v="NP"/>
    <n v="2280002202"/>
    <s v="Nonpoint"/>
    <s v="Mobile Sources"/>
    <s v="Marine Vessels, Commercial"/>
    <s v="Diesel"/>
    <s v="Underway emissions"/>
    <s v="Auxiliary"/>
    <s v="C2"/>
    <s v="A"/>
    <s v="R"/>
    <n v="2.3349039999999999"/>
    <n v="1017.032"/>
    <n v="7.0750079999999998E-3"/>
    <n v="14.87843"/>
    <n v="0.37907859999999999"/>
    <n v="0.3675949"/>
    <n v="2.5718749999999999E-2"/>
    <n v="0.43238700000000002"/>
    <n v="1.0552296787698248"/>
    <n v="2.4638599978783788"/>
    <n v="1073.2023506586324"/>
    <n v="7.4657584191339405E-3"/>
    <n v="15.700160909499324"/>
    <n v="0.40001498930651486"/>
    <n v="0.38789704824442583"/>
    <n v="2.7139188300861428E-2"/>
    <n v="0.45626759511424825"/>
    <n v="1.2901968765457832"/>
    <n v="1.2901968765457832"/>
    <n v="1.2901968765457832"/>
    <n v="0.92285688800697208"/>
    <n v="0.93160218504449166"/>
    <n v="0.93170011209409509"/>
    <n v="0.39109263102383485"/>
    <n v="0.89372027865768799"/>
    <n v="3.0124858478342551"/>
    <n v="1312.171509747111"/>
    <n v="9.1281532231364277E-3"/>
    <n v="13.730661608229573"/>
    <n v="0.35315045206360685"/>
    <n v="0.34248820953521769"/>
    <n v="1.0058413604144252E-2"/>
    <n v="0.38643303012796176"/>
    <n v="8.2533858844774117E-3"/>
    <n v="3.5949904376633177"/>
    <n v="2.5008638967497062E-5"/>
    <n v="3.7618250981450885E-2"/>
    <n v="9.6753548510577223E-4"/>
    <n v="9.3832386174032246E-4"/>
    <n v="2.7557297545600691E-5"/>
    <n v="1.0587206304875664E-3"/>
    <n v="-0.54862584995587627"/>
    <n v="-238.96915908847859"/>
    <n v="-1.6623948040024872E-3"/>
    <n v="1.9694993012697513"/>
    <n v="4.6864537242908011E-2"/>
    <n v="4.5408838709208144E-2"/>
    <n v="1.7080774696717177E-2"/>
    <n v="6.9834564986286485E-2"/>
  </r>
  <r>
    <x v="17"/>
    <s v="Somerset"/>
    <s v="NP"/>
    <n v="2280002202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100914E-7"/>
    <n v="2.3284E-4"/>
    <n v="5.8900000000000004E-6"/>
    <n v="5.7200000000000003E-6"/>
    <n v="1.6E-7"/>
    <n v="7.5599999999999996E-6"/>
    <n v="1.0552296787698248"/>
    <n v="3.8726929210852565E-5"/>
    <n v="1.8302072385332446E-2"/>
    <n v="1.1617171265732028E-7"/>
    <n v="2.45699678404766E-4"/>
    <n v="6.2153028079542683E-6"/>
    <n v="6.0359137625633979E-6"/>
    <n v="1.6883674860317195E-7"/>
    <n v="7.977536371499875E-6"/>
    <n v="1.2901968765457832"/>
    <n v="1.2901968765457832"/>
    <n v="1.2901968765457832"/>
    <n v="0.92285688800697208"/>
    <n v="0.93160218504449166"/>
    <n v="0.93170011209409509"/>
    <n v="0.39109263102383485"/>
    <n v="0.89372027865768799"/>
    <n v="4.7350225369230242E-5"/>
    <n v="2.2377381058310313E-2"/>
    <n v="1.4203958041455243E-7"/>
    <n v="2.1487799780354339E-4"/>
    <n v="5.4871368699120565E-6"/>
    <n v="5.3293246411782241E-6"/>
    <n v="6.2574820963813577E-8"/>
    <n v="6.7565253066521211E-6"/>
    <n v="1.2972664484720615E-7"/>
    <n v="6.1307893310439212E-5"/>
    <n v="3.8914953538233543E-10"/>
    <n v="5.887068432973791E-7"/>
    <n v="1.5033251698389197E-8"/>
    <n v="1.4600889427885546E-8"/>
    <n v="1.7143786565428377E-10"/>
    <n v="1.8511028237403071E-8"/>
    <n v="-8.6232961583776767E-6"/>
    <n v="-4.0753086729778676E-3"/>
    <n v="-2.5867867757232153E-8"/>
    <n v="3.0821680601222619E-5"/>
    <n v="7.2816593804221186E-7"/>
    <n v="7.065891213851738E-7"/>
    <n v="1.0626192763935838E-7"/>
    <n v="1.2210110648477539E-6"/>
  </r>
  <r>
    <x v="18"/>
    <s v="Sussex"/>
    <s v="NP"/>
    <n v="2280002202"/>
    <s v="Nonpoint"/>
    <s v="Mobile Sources"/>
    <s v="Marine Vessels, Commercial"/>
    <s v="Diesel"/>
    <s v="Underway emissions"/>
    <s v="Auxiliary"/>
    <s v="C2"/>
    <s v="A"/>
    <s v="R"/>
    <n v="7.221037E-5"/>
    <n v="3.0425290000000001E-2"/>
    <n v="2.1643580000000001E-7"/>
    <n v="4.6038580000000001E-4"/>
    <n v="1.159311E-5"/>
    <n v="1.124532E-5"/>
    <n v="2.7970190000000001E-7"/>
    <n v="1.3237029999999999E-5"/>
    <n v="1.0552296787698248"/>
    <n v="7.6198525538950185E-5"/>
    <n v="3.2105668993178765E-2"/>
    <n v="2.2838947970829005E-7"/>
    <n v="4.8581275984418878E-4"/>
    <n v="1.2233393741243243E-5"/>
    <n v="1.1866395411263886E-5"/>
    <n v="2.9514974608830967E-7"/>
    <n v="1.3968106914766532E-5"/>
    <n v="1.2901968765457832"/>
    <n v="1.2901968765457832"/>
    <n v="1.2901968765457832"/>
    <n v="0.92285688800697208"/>
    <n v="0.93160218504449166"/>
    <n v="0.93170011209409509"/>
    <n v="0.39109263102383485"/>
    <n v="0.89372027865768799"/>
    <n v="9.3165593828215326E-5"/>
    <n v="3.9254614125999655E-2"/>
    <n v="2.7924479313268784E-7"/>
    <n v="4.2487020667060027E-4"/>
    <n v="1.0800166607461146E-5"/>
    <n v="1.047726590453397E-5"/>
    <n v="1.0938935197336556E-7"/>
    <n v="1.1830202140200175E-5"/>
    <n v="2.552482022690831E-7"/>
    <n v="1.0754688801643741E-4"/>
    <n v="7.6505422776078856E-10"/>
    <n v="1.1640279634810966E-6"/>
    <n v="2.9589497554688073E-8"/>
    <n v="2.8704838094613616E-8"/>
    <n v="2.9969685472154946E-10"/>
    <n v="3.2411512712877192E-8"/>
    <n v="-1.6967068289265141E-5"/>
    <n v="-7.14894513282089E-3"/>
    <n v="-5.0855313424397796E-8"/>
    <n v="6.0942553173588506E-5"/>
    <n v="1.433227133782097E-6"/>
    <n v="1.3891295067299163E-6"/>
    <n v="1.8576039411494411E-7"/>
    <n v="2.1379047745663576E-6"/>
  </r>
  <r>
    <x v="9"/>
    <s v="Union"/>
    <s v="NP"/>
    <n v="2280002202"/>
    <s v="Nonpoint"/>
    <s v="Mobile Sources"/>
    <s v="Marine Vessels, Commercial"/>
    <s v="Diesel"/>
    <s v="Underway emissions"/>
    <s v="Auxiliary"/>
    <s v="C2"/>
    <s v="A"/>
    <s v="R"/>
    <n v="26.866849999999999"/>
    <n v="16745.900000000001"/>
    <n v="9.8365359999999999E-2"/>
    <n v="175.124"/>
    <n v="5.2933409999999999"/>
    <n v="5.1107519999999997"/>
    <n v="3.6104609999999999"/>
    <n v="5.4011449999999996"/>
    <n v="1.0552296787698248"/>
    <n v="28.350697495057066"/>
    <n v="17670.770677711611"/>
    <n v="0.10379804723487816"/>
    <n v="184.79604226488678"/>
    <n v="5.5856905230491432"/>
    <n v="5.3930171912322393"/>
    <n v="3.8098656012409804"/>
    <n v="5.6994485033392444"/>
    <n v="1.2901968765457832"/>
    <n v="1.2901968765457832"/>
    <n v="1.2901968765457832"/>
    <n v="0.92285688800697208"/>
    <n v="0.93160218504449166"/>
    <n v="0.93170011209409509"/>
    <n v="0.39109263102383485"/>
    <n v="0.89372027865768799"/>
    <n v="34.663525952624077"/>
    <n v="21605.507874948031"/>
    <n v="0.12691068023230151"/>
    <n v="161.61438965533299"/>
    <n v="4.931288041785594"/>
    <n v="4.7616882112851204"/>
    <n v="1.4120246916989458"/>
    <n v="4.8271128144705777"/>
    <n v="9.4968564253764598E-2"/>
    <n v="59.19317226013159"/>
    <n v="3.4770049378712745E-4"/>
    <n v="0.44277914974063831"/>
    <n v="1.351037819667286E-2"/>
    <n v="1.3045721126808549E-2"/>
    <n v="3.868560799175194E-3"/>
    <n v="1.3224966614987885E-2"/>
    <n v="-6.3128284575670115"/>
    <n v="-3934.7371972364199"/>
    <n v="-2.3112632997423346E-2"/>
    <n v="23.181652609553794"/>
    <n v="0.65440248126354916"/>
    <n v="0.6313289799471189"/>
    <n v="2.3978409095420345"/>
    <n v="0.87233568886866664"/>
  </r>
  <r>
    <x v="1"/>
    <s v="Camden"/>
    <s v="NP"/>
    <n v="2280002103"/>
    <s v="Nonpoint"/>
    <s v="Mobile Sources"/>
    <s v="Marine Vessels, Commercial"/>
    <s v="Diesel"/>
    <s v="Port emissions"/>
    <s v="Main"/>
    <s v="C3"/>
    <s v="A"/>
    <s v="R"/>
    <n v="2.64461967"/>
    <n v="387.71719180999997"/>
    <n v="4.6929586737E-3"/>
    <n v="14.06908376"/>
    <n v="0.26503479000000002"/>
    <n v="0.24383118000000001"/>
    <n v="0.23881951000000001"/>
    <n v="2.61925024"/>
    <n v="1.3022601248475145"/>
    <n v="3.4439827416283926"/>
    <n v="504.90863861201831"/>
    <n v="6.1114529483167878E-3"/>
    <n v="18.321606773787739"/>
    <n v="0.34514423871433481"/>
    <n v="0.31753162290851678"/>
    <n v="0.31100512490862225"/>
    <n v="3.4109451445492822"/>
    <n v="1.4386072166916348"/>
    <n v="1.4386072166916348"/>
    <n v="1.4386072166916348"/>
    <n v="1.0581188624362428"/>
    <n v="1.4426162788020349"/>
    <n v="1.4426166415419304"/>
    <n v="1.4505797040282042"/>
    <n v="1.4376359752161414"/>
    <n v="3.8045689426666498"/>
    <n v="557.77275017328077"/>
    <n v="6.7513242156204229E-3"/>
    <n v="14.886762903651416"/>
    <n v="0.3823435025028788"/>
    <n v="0.3517549179948059"/>
    <n v="0.34642673413196079"/>
    <n v="3.7655283731175122"/>
    <n v="1.0423476555251096E-2"/>
    <n v="1.5281445210226869"/>
    <n v="1.8496778672932666E-5"/>
    <n v="4.07856517908258E-2"/>
    <n v="1.0475164452133665E-3"/>
    <n v="9.6371210409535867E-4"/>
    <n v="9.4911434008756383E-4"/>
    <n v="1.031651609073291E-2"/>
    <n v="-0.36058620103825723"/>
    <n v="-52.864111561262462"/>
    <n v="-6.3987126730363515E-4"/>
    <n v="3.4348438701363229"/>
    <n v="-3.719926378854399E-2"/>
    <n v="-3.4223295086289129E-2"/>
    <n v="-3.5421609223338535E-2"/>
    <n v="-0.35458322856822999"/>
  </r>
  <r>
    <x v="3"/>
    <s v="Essex"/>
    <s v="NP"/>
    <n v="2280002103"/>
    <s v="Nonpoint"/>
    <s v="Mobile Sources"/>
    <s v="Marine Vessels, Commercial"/>
    <s v="Diesel"/>
    <s v="Port emissions"/>
    <s v="Main"/>
    <s v="C3"/>
    <s v="A"/>
    <s v="R"/>
    <n v="50.430720000000001"/>
    <n v="7284.7529999999997"/>
    <n v="8.835287E-2"/>
    <n v="272.23070000000001"/>
    <n v="4.9897109999999998"/>
    <n v="4.5905339999999999"/>
    <n v="4.4869070000000004"/>
    <n v="49.751399999999997"/>
    <n v="1.3022601248475145"/>
    <n v="65.673915723350049"/>
    <n v="9486.6433512633048"/>
    <n v="0.11505841951683622"/>
    <n v="354.51518536932628"/>
    <n v="6.4979016698130163"/>
    <n v="5.9780693799567599"/>
    <n v="5.8431200699991876"/>
    <n v="64.789264375338632"/>
    <n v="1.4386072166916348"/>
    <n v="1.4386072166916348"/>
    <n v="1.4386072166916348"/>
    <n v="1.0581188624362428"/>
    <n v="1.4426162788020349"/>
    <n v="1.4426166415419304"/>
    <n v="1.4505797040282042"/>
    <n v="1.4376359752161414"/>
    <n v="72.54999773495517"/>
    <n v="10479.898237616037"/>
    <n v="0.12710507639741783"/>
    <n v="288.05243860422206"/>
    <n v="7.1982383151175799"/>
    <n v="6.6223807419640437"/>
    <n v="6.5086162280620785"/>
    <n v="71.524402457368339"/>
    <n v="0.19876711708206896"/>
    <n v="28.712049966071334"/>
    <n v="3.4823308602032285E-4"/>
    <n v="0.78918476329923848"/>
    <n v="1.9721200863335835E-2"/>
    <n v="1.8143508882093269E-2"/>
    <n v="1.7831825282361859E-2"/>
    <n v="0.19595726700648861"/>
    <n v="-6.8760820116051207"/>
    <n v="-993.25488635273177"/>
    <n v="-1.204665688058161E-2"/>
    <n v="66.462746765104214"/>
    <n v="-0.70033664530456363"/>
    <n v="-0.64431136200728378"/>
    <n v="-0.66549615806289086"/>
    <n v="-6.7351380820297067"/>
  </r>
  <r>
    <x v="4"/>
    <s v="Gloucester"/>
    <s v="NP"/>
    <n v="2280002103"/>
    <s v="Nonpoint"/>
    <s v="Mobile Sources"/>
    <s v="Marine Vessels, Commercial"/>
    <s v="Diesel"/>
    <s v="Port emissions"/>
    <s v="Main"/>
    <s v="C3"/>
    <s v="A"/>
    <s v="R"/>
    <n v="2.1515569999999999"/>
    <n v="314.98020000000002"/>
    <n v="3.7633850000000002E-3"/>
    <n v="11.663740000000001"/>
    <n v="0.212536"/>
    <n v="0.1955335"/>
    <n v="0.19397900000000001"/>
    <n v="2.1043780000000001"/>
    <n v="1.3022601248475145"/>
    <n v="2.8018868874365439"/>
    <n v="410.18615457649514"/>
    <n v="4.9009062199492637E-3"/>
    <n v="15.189223508588951"/>
    <n v="0.27677715789459134"/>
    <n v="0.25463548012187148"/>
    <n v="0.25261111675779602"/>
    <n v="2.7404475570063629"/>
    <n v="1.4386072166916348"/>
    <n v="1.4386072166916348"/>
    <n v="1.4386072166916348"/>
    <n v="1.0581188624362428"/>
    <n v="1.4426162788020349"/>
    <n v="1.4426166415419304"/>
    <n v="1.4505797040282042"/>
    <n v="1.4376359752161414"/>
    <n v="3.0952454273234036"/>
    <n v="453.13278883497452"/>
    <n v="5.4140328201890487E-3"/>
    <n v="12.341623300552103"/>
    <n v="0.30660789343146927"/>
    <n v="0.28207988107893905"/>
    <n v="0.28138200040768707"/>
    <n v="3.0253295182533932"/>
    <n v="8.480124458420283E-3"/>
    <n v="1.2414596954382864"/>
    <n v="1.4832966630654927E-5"/>
    <n v="3.3812666576855076E-2"/>
    <n v="8.4002162583964187E-4"/>
    <n v="7.7282159199709331E-4"/>
    <n v="7.7090959015804674E-4"/>
    <n v="8.2885740226120354E-3"/>
    <n v="-0.29335853988685967"/>
    <n v="-42.946634258479378"/>
    <n v="-5.1312660023978499E-4"/>
    <n v="2.8476002080368481"/>
    <n v="-2.9830735536877928E-2"/>
    <n v="-2.7444400957067572E-2"/>
    <n v="-2.8770883649891055E-2"/>
    <n v="-0.28488196124703036"/>
  </r>
  <r>
    <x v="5"/>
    <s v="Hudson"/>
    <s v="NP"/>
    <n v="2280002103"/>
    <s v="Nonpoint"/>
    <s v="Mobile Sources"/>
    <s v="Marine Vessels, Commercial"/>
    <s v="Diesel"/>
    <s v="Port emissions"/>
    <s v="Main"/>
    <s v="C3"/>
    <s v="A"/>
    <s v="R"/>
    <n v="22.00691466"/>
    <n v="3235.9101145"/>
    <n v="3.8653203992999999E-2"/>
    <n v="118.81423165"/>
    <n v="2.1829311300000001"/>
    <n v="2.0082969500000001"/>
    <n v="1.9927696500000001"/>
    <n v="21.592753370000001"/>
    <n v="1.3022601248475145"/>
    <n v="28.658727432640198"/>
    <n v="4213.9967097041053"/>
    <n v="5.0336526257680626E-2"/>
    <n v="154.72703614219051"/>
    <n v="2.8427441658873258"/>
    <n v="2.6153250368378829"/>
    <n v="2.5951044532013379"/>
    <n v="28.11938169941779"/>
    <n v="1.4386072166916348"/>
    <n v="1.4386072166916348"/>
    <n v="1.4386072166916348"/>
    <n v="1.0581188624362428"/>
    <n v="1.4426162788020349"/>
    <n v="1.4426166415419304"/>
    <n v="1.4505797040282042"/>
    <n v="1.4376359752161414"/>
    <n v="31.659306246992934"/>
    <n v="4655.2036432851546"/>
    <n v="5.5606778212583717E-2"/>
    <n v="125.71957963473423"/>
    <n v="3.1491319836417211"/>
    <n v="2.8972026012279022"/>
    <n v="2.8906712090933881"/>
    <n v="31.042519048681573"/>
    <n v="8.673782533422722E-2"/>
    <n v="12.753982584342889"/>
    <n v="1.5234733756872251E-4"/>
    <n v="0.34443720447872395"/>
    <n v="8.6277588592923865E-3"/>
    <n v="7.9375413732271291E-3"/>
    <n v="7.9196471482010627E-3"/>
    <n v="8.5047997393648142E-2"/>
    <n v="-3.0005788143527354"/>
    <n v="-441.20693358104927"/>
    <n v="-5.2702519549030907E-3"/>
    <n v="29.007456507456283"/>
    <n v="-0.30638781775439528"/>
    <n v="-0.28187756439001932"/>
    <n v="-0.29556675589205028"/>
    <n v="-2.9231373492637829"/>
  </r>
  <r>
    <x v="9"/>
    <s v="Union"/>
    <s v="NP"/>
    <n v="2280002103"/>
    <s v="Nonpoint"/>
    <s v="Mobile Sources"/>
    <s v="Marine Vessels, Commercial"/>
    <s v="Diesel"/>
    <s v="Port emissions"/>
    <s v="Main"/>
    <s v="C3"/>
    <s v="A"/>
    <s v="R"/>
    <n v="25.774699999999999"/>
    <n v="3711.904"/>
    <n v="4.5106710000000001E-2"/>
    <n v="140.66829999999999"/>
    <n v="2.547393"/>
    <n v="2.343601"/>
    <n v="2.2863500000000001"/>
    <n v="25.43675"/>
    <n v="1.3022601248475145"/>
    <n v="33.56536403990723"/>
    <n v="4833.8645664619889"/>
    <n v="5.8740669796060636E-2"/>
    <n v="183.1867179200876"/>
    <n v="3.3173683262156848"/>
    <n v="3.0519781308527598"/>
    <n v="2.977422436445115"/>
    <n v="33.125265230715016"/>
    <n v="1.4386072166916348"/>
    <n v="1.4386072166916348"/>
    <n v="1.4386072166916348"/>
    <n v="1.0581188624362428"/>
    <n v="1.4426162788020349"/>
    <n v="1.4426166415419304"/>
    <n v="1.4505797040282042"/>
    <n v="1.4376359752161414"/>
    <n v="37.079669428061877"/>
    <n v="5339.9718820665457"/>
    <n v="6.4890838527216735E-2"/>
    <n v="148.84378157684012"/>
    <n v="3.6749106103063522"/>
    <n v="3.3809178037343095"/>
    <n v="3.316532906304885"/>
    <n v="36.568786892579183"/>
    <n v="0.10158813541934761"/>
    <n v="14.630059950867249"/>
    <n v="1.777831192526486E-4"/>
    <n v="0.40779118240230167"/>
    <n v="1.0068248247414664E-2"/>
    <n v="9.2627885033816706E-3"/>
    <n v="9.0863915241229717E-3"/>
    <n v="0.10018845723994296"/>
    <n v="-3.5143053881546464"/>
    <n v="-506.10731560455679"/>
    <n v="-6.1501687311560985E-3"/>
    <n v="34.342936343247487"/>
    <n v="-0.35754228409066746"/>
    <n v="-0.32893967288154968"/>
    <n v="-0.33911046985977"/>
    <n v="-3.4435216618641675"/>
  </r>
  <r>
    <x v="0"/>
    <s v="Atlantic"/>
    <s v="NP"/>
    <n v="2280002104"/>
    <s v="Nonpoint"/>
    <s v="Mobile Sources"/>
    <s v="Marine Vessels, Commercial"/>
    <s v="Diesel"/>
    <s v="Port emissions"/>
    <s v="Auxiliary"/>
    <s v="C3"/>
    <s v="A"/>
    <s v="R"/>
    <n v="7.9289300000000007E-3"/>
    <n v="5.0147510000000004"/>
    <n v="2.407865E-5"/>
    <n v="7.8569120000000006E-2"/>
    <n v="1.3597800000000001E-3"/>
    <n v="1.2510500000000001E-3"/>
    <n v="3.05792E-3"/>
    <n v="3.0362200000000001E-3"/>
    <n v="1.3022601248475145"/>
    <n v="1.0325529371707205E-2"/>
    <n v="6.5305102633391989"/>
    <n v="3.1356665755159608E-5"/>
    <n v="0.10231743202035935"/>
    <n v="1.7707872725651534E-3"/>
    <n v="1.6291925291904831E-3"/>
    <n v="3.9822072809737119E-3"/>
    <n v="3.9539482362645206E-3"/>
    <n v="1.7770241216904925"/>
    <n v="1.7770241216904925"/>
    <n v="1.7770241216904925"/>
    <n v="1.3210995690694183"/>
    <n v="1.7076777957506144"/>
    <n v="1.7076780060849179"/>
    <n v="1.6907922388690342"/>
    <n v="1.7701016002975092"/>
    <n v="1.4089899869195397E-2"/>
    <n v="8.9113334912715203"/>
    <n v="4.2788341867742778E-5"/>
    <n v="0.10379763057416343"/>
    <n v="2.3220661131057706E-3"/>
    <n v="2.1363905695125367E-3"/>
    <n v="5.1703074030823972E-3"/>
    <n v="5.374417880855303E-3"/>
    <n v="3.8602465395055881E-5"/>
    <n v="2.4414612304853481E-2"/>
    <n v="1.1722833388422679E-7"/>
    <n v="2.8437707006620115E-4"/>
    <n v="6.3618249674130703E-6"/>
    <n v="5.8531248479795529E-6"/>
    <n v="1.4165225761869581E-5"/>
    <n v="1.4724432550288502E-5"/>
    <n v="-3.7643704974881925E-3"/>
    <n v="-2.3808232279323214"/>
    <n v="-1.1431676112583169E-5"/>
    <n v="-1.4801985538040741E-3"/>
    <n v="-5.5127884054061724E-4"/>
    <n v="-5.0719804032205358E-4"/>
    <n v="-1.1881001221086852E-3"/>
    <n v="-1.4204696445907824E-3"/>
  </r>
  <r>
    <x v="1"/>
    <s v="Camden"/>
    <s v="NP"/>
    <n v="2280002104"/>
    <s v="Nonpoint"/>
    <s v="Mobile Sources"/>
    <s v="Marine Vessels, Commercial"/>
    <s v="Diesel"/>
    <s v="Port emissions"/>
    <s v="Auxiliary"/>
    <s v="C3"/>
    <s v="A"/>
    <s v="R"/>
    <n v="4.2358663200000004"/>
    <n v="3482.90592272"/>
    <n v="1.5714585993000001E-2"/>
    <n v="35.685235839999997"/>
    <n v="0.88748470999999995"/>
    <n v="0.81647979000000004"/>
    <n v="2.1239127600000001"/>
    <n v="1.6496023500000001"/>
    <n v="1.3022601248475145"/>
    <n v="5.5161998027205827"/>
    <n v="4535.6495017534953"/>
    <n v="2.0464478717171185E-2"/>
    <n v="46.471459680211396"/>
    <n v="1.1557359492448602"/>
    <n v="1.0632690732608725"/>
    <n v="2.7658868960028293"/>
    <n v="2.1482113622597536"/>
    <n v="1.7770241216904925"/>
    <n v="1.7770241216904925"/>
    <n v="1.7770241216904925"/>
    <n v="1.3210995690694183"/>
    <n v="1.7076777957506144"/>
    <n v="1.7076780060849179"/>
    <n v="1.6907922388690342"/>
    <n v="1.7701016002975092"/>
    <n v="7.5272366268963395"/>
    <n v="6189.2078382521222"/>
    <n v="2.7925198371940543E-2"/>
    <n v="47.143749690364558"/>
    <n v="1.5155379333351733"/>
    <n v="1.3942845797958325"/>
    <n v="3.5910952106429099"/>
    <n v="2.9199637595895322"/>
    <n v="2.062256610108586E-2"/>
    <n v="16.95673380343047"/>
    <n v="7.6507392799837108E-5"/>
    <n v="0.12916095805579331"/>
    <n v="4.1521587214662283E-3"/>
    <n v="3.8199577528652945E-3"/>
    <n v="9.8386170154600265E-3"/>
    <n v="7.9999007112041987E-3"/>
    <n v="-2.0110368241757568"/>
    <n v="-1653.5583364986269"/>
    <n v="-7.4607196547693579E-3"/>
    <n v="-0.67229001015316214"/>
    <n v="-0.35980198409031305"/>
    <n v="-0.33101550653496004"/>
    <n v="-0.8252083146400806"/>
    <n v="-0.77175239732977863"/>
  </r>
  <r>
    <x v="2"/>
    <s v="Cape May"/>
    <s v="NP"/>
    <n v="2280002104"/>
    <s v="Nonpoint"/>
    <s v="Mobile Sources"/>
    <s v="Marine Vessels, Commercial"/>
    <s v="Diesel"/>
    <s v="Port emissions"/>
    <s v="Auxiliary"/>
    <s v="C3"/>
    <s v="A"/>
    <s v="R"/>
    <n v="3.5324929999999997E-2"/>
    <n v="22.341750000000001"/>
    <n v="1.0727480000000001E-4"/>
    <n v="0.35004160000000001"/>
    <n v="6.0581799999999998E-3"/>
    <n v="5.5736600000000002E-3"/>
    <n v="1.3623690000000001E-2"/>
    <n v="1.352706E-2"/>
    <n v="1.3022601248475145"/>
    <n v="4.6002247752029705E-2"/>
    <n v="29.094770144311958"/>
    <n v="1.3969969444099217E-4"/>
    <n v="0.45584521771782377"/>
    <n v="7.889326243148715E-3"/>
    <n v="7.2583551674575983E-3"/>
    <n v="1.7741588240283837E-2"/>
    <n v="1.7615750844419822E-2"/>
    <n v="1.7770241216904925"/>
    <n v="1.7770241216904925"/>
    <n v="1.7770241216904925"/>
    <n v="1.3210995690694183"/>
    <n v="1.7076777957506144"/>
    <n v="1.7076780060849179"/>
    <n v="1.6907922388690342"/>
    <n v="1.7701016002975092"/>
    <n v="6.2773252707028118E-2"/>
    <n v="39.701828670778561"/>
    <n v="1.9062990724952325E-4"/>
    <n v="0.46243980691636971"/>
    <n v="1.0345419468660457E-2"/>
    <n v="9.5180165953952633E-3"/>
    <n v="2.3034829316757675E-2"/>
    <n v="2.3944270553320424E-2"/>
    <n v="1.7198151426583047E-4"/>
    <n v="0.1087721333445988"/>
    <n v="5.2227371849184452E-7"/>
    <n v="1.2669583751133418E-3"/>
    <n v="2.8343614982631391E-5"/>
    <n v="2.6076757795603461E-5"/>
    <n v="6.3109121415774456E-5"/>
    <n v="6.5600741241973761E-5"/>
    <n v="-1.6771004954998413E-2"/>
    <n v="-10.607058526466602"/>
    <n v="-5.093021280853108E-5"/>
    <n v="-6.5945891985459415E-3"/>
    <n v="-2.4560932255117424E-3"/>
    <n v="-2.259661427937665E-3"/>
    <n v="-5.2932410764738383E-3"/>
    <n v="-6.3285197089006026E-3"/>
  </r>
  <r>
    <x v="3"/>
    <s v="Essex"/>
    <s v="NP"/>
    <n v="2280002104"/>
    <s v="Nonpoint"/>
    <s v="Mobile Sources"/>
    <s v="Marine Vessels, Commercial"/>
    <s v="Diesel"/>
    <s v="Port emissions"/>
    <s v="Auxiliary"/>
    <s v="C3"/>
    <s v="A"/>
    <s v="R"/>
    <n v="51.078879999999998"/>
    <n v="47268.7"/>
    <n v="0.20819509999999999"/>
    <n v="446.7398"/>
    <n v="11.75778"/>
    <n v="10.817159999999999"/>
    <n v="28.825060000000001"/>
    <n v="20.07302"/>
    <n v="1.3022601248475145"/>
    <n v="66.517988645871213"/>
    <n v="61556.143163379704"/>
    <n v="0.27112417691864077"/>
    <n v="581.77142772235368"/>
    <n v="15.311688050729609"/>
    <n v="14.086756132095539"/>
    <n v="37.5377262343371"/>
    <n v="26.140293531266657"/>
    <n v="1.7770241216904925"/>
    <n v="1.7770241216904925"/>
    <n v="1.7770241216904925"/>
    <n v="1.3210995690694183"/>
    <n v="1.7076777957506144"/>
    <n v="1.7076780060849179"/>
    <n v="1.6907922388690342"/>
    <n v="1.7701016002975092"/>
    <n v="90.768401868934063"/>
    <n v="83997.620100951375"/>
    <n v="0.36996771471776424"/>
    <n v="590.18775726615809"/>
    <n v="20.078499833320659"/>
    <n v="18.472226220301529"/>
    <n v="48.737187732934245"/>
    <n v="35.531284824803905"/>
    <n v="0.24868055306557277"/>
    <n v="230.13046603000376"/>
    <n v="1.0136101773089432E-3"/>
    <n v="1.6169527596333098"/>
    <n v="5.5009588584440161E-2"/>
    <n v="5.0608838959730215E-2"/>
    <n v="0.13352654173406642"/>
    <n v="9.7345985821380557E-2"/>
    <n v="-24.25041322306285"/>
    <n v="-22441.476937571671"/>
    <n v="-9.8843537799123471E-2"/>
    <n v="-8.4163295438044088"/>
    <n v="-4.7668117825910503"/>
    <n v="-4.3854700882059898"/>
    <n v="-11.199461498597145"/>
    <n v="-9.3909912935372475"/>
  </r>
  <r>
    <x v="4"/>
    <s v="Gloucester"/>
    <s v="NP"/>
    <n v="2280002104"/>
    <s v="Nonpoint"/>
    <s v="Mobile Sources"/>
    <s v="Marine Vessels, Commercial"/>
    <s v="Diesel"/>
    <s v="Port emissions"/>
    <s v="Auxiliary"/>
    <s v="C3"/>
    <s v="A"/>
    <s v="R"/>
    <n v="6.8446319999999998"/>
    <n v="8053.06"/>
    <n v="3.399804E-2"/>
    <n v="59.314419999999998"/>
    <n v="1.920032"/>
    <n v="1.7664299999999999"/>
    <n v="4.9108640000000001"/>
    <n v="2.748904"/>
    <n v="1.3022601248475145"/>
    <n v="8.9134913228552932"/>
    <n v="10487.178921004526"/>
    <n v="4.4274291814970793E-2"/>
    <n v="77.242803994457915"/>
    <n v="2.5003811120312229"/>
    <n v="2.300351352334395"/>
    <n v="6.3952223657491647"/>
    <n v="3.5797880662338319"/>
    <n v="1.7770241216904925"/>
    <n v="1.7770241216904925"/>
    <n v="1.7770241216904925"/>
    <n v="1.3210995690694183"/>
    <n v="1.7076777957506144"/>
    <n v="1.7076780060849179"/>
    <n v="1.6907922388690342"/>
    <n v="1.7701016002975092"/>
    <n v="12.163076168094639"/>
    <n v="14310.481873420838"/>
    <n v="6.041533717019823E-2"/>
    <n v="78.360254701602486"/>
    <n v="3.2787960135306435"/>
    <n v="3.0164936602885817"/>
    <n v="8.3032507373413402"/>
    <n v="4.8658393694642239"/>
    <n v="3.3323496350944219E-2"/>
    <n v="39.206799653207774"/>
    <n v="1.6552147169917323E-4"/>
    <n v="0.21468562931945886"/>
    <n v="8.9830027767962839E-3"/>
    <n v="8.2643661925714575E-3"/>
    <n v="2.2748632157099564E-2"/>
    <n v="1.3331066765655408E-2"/>
    <n v="-3.2495848452393457"/>
    <n v="-3823.3029524163121"/>
    <n v="-1.6141045355227437E-2"/>
    <n v="-1.1174507071445703"/>
    <n v="-0.77841490149942061"/>
    <n v="-0.71614230795418665"/>
    <n v="-1.9080283715921755"/>
    <n v="-1.286051303230392"/>
  </r>
  <r>
    <x v="5"/>
    <s v="Hudson"/>
    <s v="NP"/>
    <n v="2280002104"/>
    <s v="Nonpoint"/>
    <s v="Mobile Sources"/>
    <s v="Marine Vessels, Commercial"/>
    <s v="Diesel"/>
    <s v="Port emissions"/>
    <s v="Auxiliary"/>
    <s v="C3"/>
    <s v="A"/>
    <s v="R"/>
    <n v="37.178033739999996"/>
    <n v="31388.784555400001"/>
    <n v="0.14083405772659999"/>
    <n v="313.15177625000001"/>
    <n v="7.9535866500000001"/>
    <n v="7.3172902799999999"/>
    <n v="19.141276349999998"/>
    <n v="14.506559680000001"/>
    <n v="1.3022601248475145"/>
    <n v="48.415470859837505"/>
    <n v="40876.362493926943"/>
    <n v="0.18340257759782416"/>
    <n v="407.80507123554594"/>
    <n v="10.357638743814524"/>
    <n v="9.5290153535783038"/>
    <n v="24.926920929291775"/>
    <n v="18.891314219984721"/>
    <n v="1.7770241216904925"/>
    <n v="1.7770241216904925"/>
    <n v="1.7770241216904925"/>
    <n v="1.3210995690694183"/>
    <n v="1.7076777957506144"/>
    <n v="1.7076780060849179"/>
    <n v="1.6907922388690342"/>
    <n v="1.7701016002975092"/>
    <n v="66.066262753002988"/>
    <n v="55778.627305491784"/>
    <n v="0.25026551773571948"/>
    <n v="413.70467665719792"/>
    <n v="13.582163318783513"/>
    <n v="12.495575675294951"/>
    <n v="32.363921494627391"/>
    <n v="25.678084504379324"/>
    <n v="0.18100345959726846"/>
    <n v="152.81815700134734"/>
    <n v="6.8565895270060126E-4"/>
    <n v="1.1334374702936929"/>
    <n v="3.7211406352831544E-2"/>
    <n v="3.4234453904917674E-2"/>
    <n v="8.8668278067472309E-2"/>
    <n v="7.0350916450354309E-2"/>
    <n v="-17.650791893165483"/>
    <n v="-14902.264811564841"/>
    <n v="-6.6862940137895316E-2"/>
    <n v="-5.8996054216519838"/>
    <n v="-3.2245245749689886"/>
    <n v="-2.9665603217166474"/>
    <n v="-7.4370005653356159"/>
    <n v="-6.7867702843946027"/>
  </r>
  <r>
    <x v="9"/>
    <s v="Union"/>
    <s v="NP"/>
    <n v="2280002104"/>
    <s v="Nonpoint"/>
    <s v="Mobile Sources"/>
    <s v="Marine Vessels, Commercial"/>
    <s v="Diesel"/>
    <s v="Port emissions"/>
    <s v="Auxiliary"/>
    <s v="C3"/>
    <s v="A"/>
    <s v="R"/>
    <n v="18.902509999999999"/>
    <n v="18239.439999999999"/>
    <n v="7.969619E-2"/>
    <n v="167.899"/>
    <n v="4.5008299999999997"/>
    <n v="4.1407610000000004"/>
    <n v="11.122640000000001"/>
    <n v="7.4540069999999998"/>
    <n v="1.3022601248475145"/>
    <n v="24.615985032531391"/>
    <n v="23752.495411548749"/>
    <n v="0.10378517033927123"/>
    <n v="218.64817270177284"/>
    <n v="5.8612514377174385"/>
    <n v="5.3923479368237199"/>
    <n v="14.48457055503396"/>
    <n v="9.7070560864342461"/>
    <n v="1.7770241216904925"/>
    <n v="1.7770241216904925"/>
    <n v="1.7770241216904925"/>
    <n v="1.3210995690694183"/>
    <n v="1.7076777957506144"/>
    <n v="1.7076780060849179"/>
    <n v="1.6907922388690342"/>
    <n v="1.7701016002975092"/>
    <n v="33.590216230495749"/>
    <n v="32411.924846126436"/>
    <n v="0.14162205203682862"/>
    <n v="221.81129654718626"/>
    <n v="7.685967453448237"/>
    <n v="7.0710864881541911"/>
    <n v="18.806073387734276"/>
    <n v="13.194349719328835"/>
    <n v="9.2027989672591098E-2"/>
    <n v="88.799794098976534"/>
    <n v="3.8800562201870854E-4"/>
    <n v="0.60770218232105822"/>
    <n v="2.1057445077940374E-2"/>
    <n v="1.9372839693573125E-2"/>
    <n v="5.1523488733518565E-2"/>
    <n v="3.6148903340626946E-2"/>
    <n v="-8.9742311979643574"/>
    <n v="-8659.4294345776871"/>
    <n v="-3.783688169755739E-2"/>
    <n v="-3.1631238454134234"/>
    <n v="-1.8247160157307984"/>
    <n v="-1.6787385513304711"/>
    <n v="-4.3215028327003164"/>
    <n v="-3.4872936328945894"/>
  </r>
  <r>
    <x v="0"/>
    <s v="Atlantic"/>
    <s v="NP"/>
    <n v="2280002203"/>
    <s v="Nonpoint"/>
    <s v="Mobile Sources"/>
    <s v="Marine Vessels, Commercial"/>
    <s v="Diesel"/>
    <s v="Underway emissions"/>
    <s v="Main"/>
    <s v="C3"/>
    <s v="A"/>
    <s v="R"/>
    <n v="0.28882639999999998"/>
    <n v="106.9581"/>
    <n v="6.4000039999999997E-4"/>
    <n v="2.6784970000000001"/>
    <n v="3.6143880000000003E-2"/>
    <n v="3.325239E-2"/>
    <n v="6.5348199999999995E-2"/>
    <n v="0.18719060000000001"/>
    <n v="1.3022601248475145"/>
    <n v="0.37612710372325814"/>
    <n v="139.28726865945293"/>
    <n v="8.3344700080645925E-4"/>
    <n v="3.4880998376236931"/>
    <n v="4.7068733681273588E-2"/>
    <n v="4.3303261552878246E-2"/>
    <n v="8.510035509056034E-2"/>
    <n v="0.24377085412628116"/>
    <n v="1.646991728627182"/>
    <n v="1.646991728627182"/>
    <n v="1.646991728627182"/>
    <n v="1.3035047990318214"/>
    <n v="1.7280688580404551"/>
    <n v="1.728068595044566"/>
    <n v="1.685645484911261"/>
    <n v="1.5656359188159168"/>
    <n v="0.4756946918091659"/>
    <n v="176.15910600967899"/>
    <n v="1.0540753651180879E-3"/>
    <n v="3.4914336936923367"/>
    <n v="6.245911343675125E-2"/>
    <n v="5.7462410869173974E-2"/>
    <n v="0.11015389827707806"/>
    <n v="0.29307232702470276"/>
    <n v="1.3032731282442902E-3"/>
    <n v="0.48262768769775066"/>
    <n v="2.8878777126522958E-6"/>
    <n v="9.5655717635406493E-3"/>
    <n v="1.7112085873082535E-4"/>
    <n v="1.5743126265527115E-4"/>
    <n v="3.0179150212898096E-4"/>
    <n v="8.0293788225945959E-4"/>
    <n v="-9.9567588085907766E-2"/>
    <n v="-36.871837350226059"/>
    <n v="-2.2062836431162866E-4"/>
    <n v="-3.3338560686435592E-3"/>
    <n v="-1.5390379755477662E-2"/>
    <n v="-1.4159149316295729E-2"/>
    <n v="-2.5053543186517716E-2"/>
    <n v="-4.93014728984216E-2"/>
  </r>
  <r>
    <x v="10"/>
    <s v="Bergen"/>
    <s v="NP"/>
    <n v="2280002203"/>
    <s v="Nonpoint"/>
    <s v="Mobile Sources"/>
    <s v="Marine Vessels, Commercial"/>
    <s v="Diesel"/>
    <s v="Underway emissions"/>
    <s v="Main"/>
    <s v="C3"/>
    <s v="A"/>
    <s v="R"/>
    <n v="0.25851170000000001"/>
    <n v="90.927850000000007"/>
    <n v="5.1201709999999995E-4"/>
    <n v="2.413195"/>
    <n v="2.891606E-2"/>
    <n v="2.6602779999999999E-2"/>
    <n v="5.5507689999999998E-2"/>
    <n v="0.1209553"/>
    <n v="1.3022601248475145"/>
    <n v="0.33664947871654322"/>
    <n v="118.41171329311608"/>
    <n v="6.6677945257006231E-4"/>
    <n v="3.1426076219813979"/>
    <n v="3.7656231905698223E-2"/>
    <n v="3.4643739604090965E-2"/>
    <n v="7.2285451309397133E-2"/>
    <n v="0.15751526407896857"/>
    <n v="1.646991728627182"/>
    <n v="1.646991728627182"/>
    <n v="1.646991728627182"/>
    <n v="1.3035047990318214"/>
    <n v="1.7280688580404551"/>
    <n v="1.728068595044566"/>
    <n v="1.685645484911261"/>
    <n v="1.5656359188159168"/>
    <n v="0.42576663165335149"/>
    <n v="149.75741685185312"/>
    <n v="8.4328792861567661E-4"/>
    <n v="3.1456112634995961"/>
    <n v="4.9968942783229282E-2"/>
    <n v="4.5971428658879682E-2"/>
    <n v="9.3566287026353945E-2"/>
    <n v="0.18937196225115485"/>
    <n v="1.1664839223379493E-3"/>
    <n v="0.41029429274480306"/>
    <n v="2.3103778866182921E-6"/>
    <n v="8.6181130506838254E-3"/>
    <n v="1.3690121310473775E-4"/>
    <n v="1.25949119613369E-4"/>
    <n v="2.5634599185302452E-4"/>
    <n v="5.1882729383878037E-4"/>
    <n v="-8.9117152936808275E-2"/>
    <n v="-31.345703558737043"/>
    <n v="-1.765084760456143E-4"/>
    <n v="-3.0036415181982079E-3"/>
    <n v="-1.2312710877531059E-2"/>
    <n v="-1.1327689054788717E-2"/>
    <n v="-2.1280835716956811E-2"/>
    <n v="-3.1856698172186282E-2"/>
  </r>
  <r>
    <x v="11"/>
    <s v="Burlington"/>
    <s v="NP"/>
    <n v="2280002203"/>
    <s v="Nonpoint"/>
    <s v="Mobile Sources"/>
    <s v="Marine Vessels, Commercial"/>
    <s v="Diesel"/>
    <s v="Underway emissions"/>
    <s v="Main"/>
    <s v="C3"/>
    <s v="A"/>
    <s v="R"/>
    <n v="1.3605700000000001"/>
    <n v="438.73219999999998"/>
    <n v="2.5668269999999998E-3"/>
    <n v="11.53952"/>
    <n v="0.14496100000000001"/>
    <n v="0.13336419999999999"/>
    <n v="0.26798810000000001"/>
    <n v="0.68464999999999998"/>
    <n v="1.3022601248475145"/>
    <n v="1.771816058063783"/>
    <n v="571.3434495466247"/>
    <n v="3.3426764494819709E-3"/>
    <n v="15.02745675588039"/>
    <n v="0.18877692995802056"/>
    <n v="0.17367487974218887"/>
    <n v="0.3489902165636482"/>
    <n v="0.89159239447685079"/>
    <n v="1.646991728627182"/>
    <n v="1.646991728627182"/>
    <n v="1.646991728627182"/>
    <n v="1.3035047990318214"/>
    <n v="1.7280688580404551"/>
    <n v="1.728068595044566"/>
    <n v="1.685645484911261"/>
    <n v="1.5656359188159168"/>
    <n v="2.2408475362182849"/>
    <n v="722.58830448240656"/>
    <n v="4.2275428378169234E-3"/>
    <n v="15.041819698523684"/>
    <n v="0.2505025897304024"/>
    <n v="0.23046248572324249"/>
    <n v="0.45173293077494753"/>
    <n v="1.0719126318173173"/>
    <n v="6.1393083184062601E-3"/>
    <n v="1.9796939848833057"/>
    <n v="1.1582309144703899E-5"/>
    <n v="4.1210464927462144E-2"/>
    <n v="6.8630846501480114E-4"/>
    <n v="6.3140407047463699E-4"/>
    <n v="1.2376244678765685E-3"/>
    <n v="2.9367469364858009E-3"/>
    <n v="-0.46903147815450197"/>
    <n v="-151.24485493578186"/>
    <n v="-8.8486638833495251E-4"/>
    <n v="-1.4362942643293408E-2"/>
    <n v="-6.1725659772381841E-2"/>
    <n v="-5.6787605981053618E-2"/>
    <n v="-0.10274271421129932"/>
    <n v="-0.18032023734046654"/>
  </r>
  <r>
    <x v="1"/>
    <s v="Camden"/>
    <s v="NP"/>
    <n v="2280002203"/>
    <s v="Nonpoint"/>
    <s v="Mobile Sources"/>
    <s v="Marine Vessels, Commercial"/>
    <s v="Diesel"/>
    <s v="Underway emissions"/>
    <s v="Main"/>
    <s v="C3"/>
    <s v="A"/>
    <s v="R"/>
    <n v="7.088228"/>
    <n v="1130.269"/>
    <n v="1.265936E-2"/>
    <n v="40.74098"/>
    <n v="0.71493519999999999"/>
    <n v="0.65774010000000005"/>
    <n v="0.69526140000000003"/>
    <n v="6.7948300000000001"/>
    <n v="1.3022601248475145"/>
    <n v="9.2307166802276477"/>
    <n v="1471.9042490512754"/>
    <n v="1.6485779734089632E-2"/>
    <n v="53.055353701210095"/>
    <n v="0.93103160280988273"/>
    <n v="0.85654870474321676"/>
    <n v="0.9054111975656578"/>
    <n v="8.8486361641176376"/>
    <n v="1.646991728627182"/>
    <n v="1.646991728627182"/>
    <n v="1.646991728627182"/>
    <n v="1.3035047990318214"/>
    <n v="1.7280688580404551"/>
    <n v="1.728068595044566"/>
    <n v="1.685645484911261"/>
    <n v="1.5656359188159168"/>
    <n v="11.674252886623593"/>
    <n v="1861.5436941237165"/>
    <n v="2.0849861209713803E-2"/>
    <n v="53.106062947259453"/>
    <n v="1.2354572546369242"/>
    <n v="1.1366200105114723"/>
    <n v="1.1719642397430823"/>
    <n v="10.638229910247956"/>
    <n v="3.1984254483900257E-2"/>
    <n v="5.1001197099279905"/>
    <n v="5.7122907423873434E-5"/>
    <n v="0.14549606286920397"/>
    <n v="3.3848143962655459E-3"/>
    <n v="3.1140274260588281E-3"/>
    <n v="3.2108609308029654E-3"/>
    <n v="2.9145835370542345E-2"/>
    <n v="-2.4435362063959456"/>
    <n v="-389.63944507244105"/>
    <n v="-4.3640814756241708E-3"/>
    <n v="-5.0709246049358114E-2"/>
    <n v="-0.30442565182704151"/>
    <n v="-0.28007130576825556"/>
    <n v="-0.26655304217742448"/>
    <n v="-1.7895937461303184"/>
  </r>
  <r>
    <x v="2"/>
    <s v="Cape May"/>
    <s v="NP"/>
    <n v="2280002203"/>
    <s v="Nonpoint"/>
    <s v="Mobile Sources"/>
    <s v="Marine Vessels, Commercial"/>
    <s v="Diesel"/>
    <s v="Underway emissions"/>
    <s v="Main"/>
    <s v="C3"/>
    <s v="A"/>
    <s v="R"/>
    <n v="1.097278"/>
    <n v="320.06619999999998"/>
    <n v="2.2658309999999998E-3"/>
    <n v="7.8167879999999998"/>
    <n v="0.12796199999999999"/>
    <n v="0.11772539999999999"/>
    <n v="0.1957535"/>
    <n v="0.81311909999999998"/>
    <n v="1.3022601248475145"/>
    <n v="1.4289413852724311"/>
    <n v="416.80944957146954"/>
    <n v="2.9507013609433685E-3"/>
    <n v="10.179491316786553"/>
    <n v="0.16663981009573764"/>
    <n v="0.15330909410172358"/>
    <n v="0.25492197734933791"/>
    <n v="1.0588925806818987"/>
    <n v="1.646991728627182"/>
    <n v="1.646991728627182"/>
    <n v="1.646991728627182"/>
    <n v="1.3035047990318214"/>
    <n v="1.7280688580404551"/>
    <n v="1.728068595044566"/>
    <n v="1.685645484911261"/>
    <n v="1.5656359188159168"/>
    <n v="1.8072077900045771"/>
    <n v="527.14638401313334"/>
    <n v="3.7318049154670564E-3"/>
    <n v="10.189220671014352"/>
    <n v="0.22112714721257271"/>
    <n v="0.20343756657905954"/>
    <n v="0.3299710034305765"/>
    <n v="1.2730484692352713"/>
    <n v="4.9512542191906218E-3"/>
    <n v="1.4442366685291324"/>
    <n v="1.0224123056074127E-5"/>
    <n v="2.7915673071272198E-2"/>
    <n v="6.0582780058239093E-4"/>
    <n v="5.5736319610701242E-4"/>
    <n v="9.040301463851411E-4"/>
    <n v="3.487804025302113E-3"/>
    <n v="-0.37826640473214601"/>
    <n v="-110.3369344416638"/>
    <n v="-7.8110355452368782E-4"/>
    <n v="-9.7293542277991918E-3"/>
    <n v="-5.4487337116835066E-2"/>
    <n v="-5.0128472477335956E-2"/>
    <n v="-7.504902608123859E-2"/>
    <n v="-0.21415588855337253"/>
  </r>
  <r>
    <x v="12"/>
    <s v="Cumberland"/>
    <s v="NP"/>
    <n v="2280002203"/>
    <s v="Nonpoint"/>
    <s v="Mobile Sources"/>
    <s v="Marine Vessels, Commercial"/>
    <s v="Diesel"/>
    <s v="Underway emissions"/>
    <s v="Main"/>
    <s v="C3"/>
    <s v="A"/>
    <s v="R"/>
    <n v="30.417470000000002"/>
    <n v="12389.36"/>
    <n v="6.8957439999999995E-2"/>
    <n v="319.85829999999999"/>
    <n v="3.8943590000000001"/>
    <n v="3.5828099999999998"/>
    <n v="7.5581509999999996"/>
    <n v="14.61547"/>
    <n v="1.3022601248475145"/>
    <n v="39.611458279745527"/>
    <n v="16134.169500380804"/>
    <n v="8.9800524423564981E-2"/>
    <n v="416.53870969151376"/>
    <n v="5.0714684375410419"/>
    <n v="4.665750597904923"/>
    <n v="9.8426786648763667"/>
    <n v="19.033143786905104"/>
    <n v="1.646991728627182"/>
    <n v="1.646991728627182"/>
    <n v="1.646991728627182"/>
    <n v="1.3035047990318214"/>
    <n v="1.7280688580404551"/>
    <n v="1.728068595044566"/>
    <n v="1.685645484911261"/>
    <n v="1.5656359188159168"/>
    <n v="50.097321495765456"/>
    <n v="20405.173442984466"/>
    <n v="0.11357233330730518"/>
    <n v="416.93682906015999"/>
    <n v="6.7297205099295692"/>
    <n v="6.1913414430116216"/>
    <n v="12.740363107427532"/>
    <n v="22.882504802376467"/>
    <n v="0.13725293560483687"/>
    <n v="55.904584775299902"/>
    <n v="3.1115707755426076E-4"/>
    <n v="1.1422926823566026"/>
    <n v="1.8437590438163204E-2"/>
    <n v="1.696257929592225E-2"/>
    <n v="3.490510440391105E-2"/>
    <n v="6.2691793979113605E-2"/>
    <n v="-10.485863216019929"/>
    <n v="-4271.0039426036619"/>
    <n v="-2.3771808883740198E-2"/>
    <n v="-0.39811936864623476"/>
    <n v="-1.6582520723885272"/>
    <n v="-1.5255908451066986"/>
    <n v="-2.8976844425511654"/>
    <n v="-3.8493610154713629"/>
  </r>
  <r>
    <x v="3"/>
    <s v="Essex"/>
    <s v="NP"/>
    <n v="2280002203"/>
    <s v="Nonpoint"/>
    <s v="Mobile Sources"/>
    <s v="Marine Vessels, Commercial"/>
    <s v="Diesel"/>
    <s v="Underway emissions"/>
    <s v="Main"/>
    <s v="C3"/>
    <s v="A"/>
    <s v="R"/>
    <n v="2.4810210000000001"/>
    <n v="831.72040000000004"/>
    <n v="5.163127E-3"/>
    <n v="21.453610000000001"/>
    <n v="0.29158659999999997"/>
    <n v="0.26825969999999999"/>
    <n v="0.50788860000000002"/>
    <n v="1.4465190000000001"/>
    <n v="1.3022601248475145"/>
    <n v="3.2309347172093057"/>
    <n v="1083.1163119422247"/>
    <n v="6.7237344116235732E-3"/>
    <n v="27.938180837029886"/>
    <n v="0.37972160211986222"/>
    <n v="0.34934391041355678"/>
    <n v="0.66140307164462941"/>
    <n v="1.883744013534302"/>
    <n v="1.646991728627182"/>
    <n v="1.646991728627182"/>
    <n v="1.646991728627182"/>
    <n v="1.3035047990318214"/>
    <n v="1.7280688580404551"/>
    <n v="1.728068595044566"/>
    <n v="1.685645484911261"/>
    <n v="1.5656359188159168"/>
    <n v="4.0862210655503404"/>
    <n v="1369.8366193304914"/>
    <n v="8.5036274628516768E-3"/>
    <n v="27.964883591557076"/>
    <n v="0.50388172288189892"/>
    <n v="0.46357116288607675"/>
    <n v="0.8561201254279015"/>
    <n v="2.2647221036496812"/>
    <n v="1.1195126206987234E-2"/>
    <n v="3.7529770392616202"/>
    <n v="2.3297609487264868E-5"/>
    <n v="7.661611942892349E-2"/>
    <n v="1.3804978709093122E-3"/>
    <n v="1.2700579805097992E-3"/>
    <n v="2.3455345902134287E-3"/>
    <n v="6.2047180921909074E-3"/>
    <n v="-0.85528634834103467"/>
    <n v="-286.72030738826675"/>
    <n v="-1.7798930512281036E-3"/>
    <n v="-2.6702754527189398E-2"/>
    <n v="-0.1241601207620367"/>
    <n v="-0.11422725247251997"/>
    <n v="-0.19471705378327209"/>
    <n v="-0.3809780901153792"/>
  </r>
  <r>
    <x v="4"/>
    <s v="Gloucester"/>
    <s v="NP"/>
    <n v="2280002203"/>
    <s v="Nonpoint"/>
    <s v="Mobile Sources"/>
    <s v="Marine Vessels, Commercial"/>
    <s v="Diesel"/>
    <s v="Underway emissions"/>
    <s v="Main"/>
    <s v="C3"/>
    <s v="A"/>
    <s v="R"/>
    <n v="24.756509999999999"/>
    <n v="4805.8140000000003"/>
    <n v="4.2803050000000002E-2"/>
    <n v="147.5153"/>
    <n v="2.4172929999999999"/>
    <n v="2.2239100000000001"/>
    <n v="2.949198"/>
    <n v="20.268609999999999"/>
    <n v="1.3022601248475145"/>
    <n v="32.239415803388738"/>
    <n v="6258.4199396339336"/>
    <n v="5.5740705236854413E-2"/>
    <n v="192.10329299491855"/>
    <n v="3.1479442839730227"/>
    <n v="2.8961093142496361"/>
    <n v="3.8406229556800402"/>
    <n v="26.395002589085578"/>
    <n v="1.646991728627182"/>
    <n v="1.646991728627182"/>
    <n v="1.646991728627182"/>
    <n v="1.3035047990318214"/>
    <n v="1.7280688580404551"/>
    <n v="1.728068595044566"/>
    <n v="1.685645484911261"/>
    <n v="1.5656359188159168"/>
    <n v="40.773767199676115"/>
    <n v="7915.1359073207122"/>
    <n v="7.0496269310015708E-2"/>
    <n v="192.28690148061884"/>
    <n v="4.1772487540591854"/>
    <n v="3.8430690292055609"/>
    <n v="4.9713022928093213"/>
    <n v="31.733263840471476"/>
    <n v="0.11170895123198936"/>
    <n v="21.685303855673183"/>
    <n v="1.9314046386305673E-4"/>
    <n v="0.52681342871402426"/>
    <n v="1.1444517134408727E-2"/>
    <n v="1.0528956244398797E-2"/>
    <n v="1.3620006281669374E-2"/>
    <n v="8.6940448878004048E-2"/>
    <n v="-8.5343513962873772"/>
    <n v="-1656.7159676867786"/>
    <n v="-1.4755564073161295E-2"/>
    <n v="-0.1836084857002902"/>
    <n v="-1.0293044700861627"/>
    <n v="-0.94695971495592479"/>
    <n v="-1.1306793371292811"/>
    <n v="-5.338261251385898"/>
  </r>
  <r>
    <x v="5"/>
    <s v="Hudson"/>
    <s v="NP"/>
    <n v="2280002203"/>
    <s v="Nonpoint"/>
    <s v="Mobile Sources"/>
    <s v="Marine Vessels, Commercial"/>
    <s v="Diesel"/>
    <s v="Underway emissions"/>
    <s v="Main"/>
    <s v="C3"/>
    <s v="A"/>
    <s v="R"/>
    <n v="32.205240000000003"/>
    <n v="18330.04"/>
    <n v="4.796284E-2"/>
    <n v="252.523"/>
    <n v="2.708688"/>
    <n v="2.491997"/>
    <n v="11.285629999999999"/>
    <n v="31.92201"/>
    <n v="1.3022601248475145"/>
    <n v="41.939599863144174"/>
    <n v="23870.480178859936"/>
    <n v="6.2460094006441362E-2"/>
    <n v="328.85063350686892"/>
    <n v="3.5274163730529642"/>
    <n v="3.2452283243396316"/>
    <n v="14.696825932782854"/>
    <n v="41.570760727983604"/>
    <n v="1.646991728627182"/>
    <n v="1.646991728627182"/>
    <n v="1.646991728627182"/>
    <n v="1.3035047990318214"/>
    <n v="1.7280688580404551"/>
    <n v="1.728068595044566"/>
    <n v="1.685645484911261"/>
    <n v="1.5656359188159168"/>
    <n v="53.041763898453276"/>
    <n v="30189.424265405392"/>
    <n v="7.899440076146895E-2"/>
    <n v="329.16494236591262"/>
    <n v="4.6807993789478841"/>
    <n v="4.3063417546452731"/>
    <n v="19.023571253879073"/>
    <n v="49.978245456800884"/>
    <n v="0.1453199010916528"/>
    <n v="82.71075141206957"/>
    <n v="2.1642301578484645E-4"/>
    <n v="0.90182175990660995"/>
    <n v="1.282410788752845E-2"/>
    <n v="1.1798196588069241E-2"/>
    <n v="5.2119373298298827E-2"/>
    <n v="0.13692669988164627"/>
    <n v="-11.102164035309102"/>
    <n v="-6318.9440865454562"/>
    <n v="-1.6534306755027588E-2"/>
    <n v="-0.31430885904370598"/>
    <n v="-1.1533830058949199"/>
    <n v="-1.0611134303056415"/>
    <n v="-4.3267453210962188"/>
    <n v="-8.4074847288172805"/>
  </r>
  <r>
    <x v="6"/>
    <s v="Middlesex"/>
    <s v="NP"/>
    <n v="2280002203"/>
    <s v="Nonpoint"/>
    <s v="Mobile Sources"/>
    <s v="Marine Vessels, Commercial"/>
    <s v="Diesel"/>
    <s v="Underway emissions"/>
    <s v="Main"/>
    <s v="C3"/>
    <s v="A"/>
    <s v="R"/>
    <n v="6.8356180000000002"/>
    <n v="1240.8219999999999"/>
    <n v="1.208244E-2"/>
    <n v="40.471240000000002"/>
    <n v="0.68235440000000003"/>
    <n v="0.62776520000000002"/>
    <n v="0.76204300000000003"/>
    <n v="6.0046419999999996"/>
    <n v="1.3022601248475145"/>
    <n v="8.9017527500899174"/>
    <n v="1615.8730126335424"/>
    <n v="1.5734479822862604E-2"/>
    <n v="52.704082055133725"/>
    <n v="0.88860292613425085"/>
    <n v="0.81751358772692495"/>
    <n v="0.99237821231917456"/>
    <n v="7.8196058405846287"/>
    <n v="1.646991728627182"/>
    <n v="1.646991728627182"/>
    <n v="1.646991728627182"/>
    <n v="1.3035047990318214"/>
    <n v="1.7280688580404551"/>
    <n v="1.728068595044566"/>
    <n v="1.685645484911261"/>
    <n v="1.5656359188159168"/>
    <n v="11.258206306055081"/>
    <n v="2043.623570698637"/>
    <n v="1.9899678741634209E-2"/>
    <n v="52.754455562768612"/>
    <n v="1.17915538878688"/>
    <n v="1.084821327181871"/>
    <n v="1.284534342258232"/>
    <n v="9.4010831948306439"/>
    <n v="3.084440083850707E-2"/>
    <n v="5.5989686868455806"/>
    <n v="5.4519667785299203E-5"/>
    <n v="0.14453275496648935"/>
    <n v="3.2305627090051508E-3"/>
    <n v="2.9721132251558108E-3"/>
    <n v="3.5192721705704986E-3"/>
    <n v="2.5756392314604505E-2"/>
    <n v="-2.3564535559651638"/>
    <n v="-427.75055806509454"/>
    <n v="-4.1651989187716058E-3"/>
    <n v="-5.037350763488746E-2"/>
    <n v="-0.29055246265262913"/>
    <n v="-0.26730773945494601"/>
    <n v="-0.29215612993905749"/>
    <n v="-1.5814773542460152"/>
  </r>
  <r>
    <x v="7"/>
    <s v="Monmouth"/>
    <s v="NP"/>
    <n v="2280002203"/>
    <s v="Nonpoint"/>
    <s v="Mobile Sources"/>
    <s v="Marine Vessels, Commercial"/>
    <s v="Diesel"/>
    <s v="Underway emissions"/>
    <s v="Main"/>
    <s v="C3"/>
    <s v="A"/>
    <s v="R"/>
    <n v="40.423279999999998"/>
    <n v="12642.41"/>
    <n v="7.5733880000000003E-2"/>
    <n v="316.22820000000002"/>
    <n v="4.2770570000000001"/>
    <n v="3.9348920000000001"/>
    <n v="7.7333100000000004"/>
    <n v="24.569009999999999"/>
    <n v="1.3022601248475145"/>
    <n v="52.641625659546037"/>
    <n v="16463.706424973465"/>
    <n v="9.8625212023986691E-2"/>
    <n v="411.81137521230482"/>
    <n v="5.5698407827999361"/>
    <n v="5.1242529471814864"/>
    <n v="10.070781246084533"/>
    <n v="31.995242029979831"/>
    <n v="1.646991728627182"/>
    <n v="1.646991728627182"/>
    <n v="1.646991728627182"/>
    <n v="1.3035047990318214"/>
    <n v="1.7280688580404551"/>
    <n v="1.728068595044566"/>
    <n v="1.685645484911261"/>
    <n v="1.5656359188159168"/>
    <n v="66.576807803980586"/>
    <n v="20821.944699913573"/>
    <n v="0.12473307393684357"/>
    <n v="412.20497628919463"/>
    <n v="7.3910490057639349"/>
    <n v="6.7997632900921028"/>
    <n v="13.035619084919105"/>
    <n v="38.466124545747448"/>
    <n v="0.18240221316159064"/>
    <n v="57.046423835379649"/>
    <n v="3.4173444914203721E-4"/>
    <n v="1.1293287021621772"/>
    <n v="2.0249449330860095E-2"/>
    <n v="1.8629488466005761E-2"/>
    <n v="3.5714024890189329E-2"/>
    <n v="0.1053866425910889"/>
    <n v="-13.935182144434549"/>
    <n v="-4358.2382749401077"/>
    <n v="-2.6107861912856883E-2"/>
    <n v="-0.39360107688980861"/>
    <n v="-1.8212082229639988"/>
    <n v="-1.6755103429106164"/>
    <n v="-2.9648378388345726"/>
    <n v="-6.4708825157676166"/>
  </r>
  <r>
    <x v="15"/>
    <s v="Ocean"/>
    <s v="NP"/>
    <n v="2280002203"/>
    <s v="Nonpoint"/>
    <s v="Mobile Sources"/>
    <s v="Marine Vessels, Commercial"/>
    <s v="Diesel"/>
    <s v="Underway emissions"/>
    <s v="Main"/>
    <s v="C3"/>
    <s v="A"/>
    <s v="R"/>
    <n v="3.2996259999999999"/>
    <n v="1333.7809999999999"/>
    <n v="6.2822030000000001E-3"/>
    <n v="29.762499999999999"/>
    <n v="0.35478660000000001"/>
    <n v="0.32640330000000001"/>
    <n v="0.81628990000000001"/>
    <n v="1.9278919999999999"/>
    <n v="1.3022601248475145"/>
    <n v="4.296971366710105"/>
    <n v="1736.9298115792426"/>
    <n v="8.1810624630974296E-3"/>
    <n v="38.758516965774149"/>
    <n v="0.46202444201022519"/>
    <n v="0.42506200220864077"/>
    <n v="1.0630217870857652"/>
    <n v="2.5106168766125245"/>
    <n v="1.646991728627182"/>
    <n v="1.646991728627182"/>
    <n v="1.646991728627182"/>
    <n v="1.3035047990318214"/>
    <n v="1.7280688580404551"/>
    <n v="1.728068595044566"/>
    <n v="1.685645484911261"/>
    <n v="1.5656359188159168"/>
    <n v="5.4344567295631938"/>
    <n v="2196.7262748000912"/>
    <n v="1.0346736378556869E-2"/>
    <n v="38.795561581184586"/>
    <n v="0.61309567471005577"/>
    <n v="0.56404729204891002"/>
    <n v="1.3759753843136648"/>
    <n v="3.0183769627978552"/>
    <n v="1.4888922546748477E-2"/>
    <n v="6.0184281501372361"/>
    <n v="2.8347222954950324E-5"/>
    <n v="0.10628920981146461"/>
    <n v="1.6797141772878241E-3"/>
    <n v="1.5453350467093425E-3"/>
    <n v="3.7697955734620953E-3"/>
    <n v="8.269525925473576E-3"/>
    <n v="-1.1374853628530888"/>
    <n v="-459.79646322084864"/>
    <n v="-2.1656739154594391E-3"/>
    <n v="-3.7044615410437132E-2"/>
    <n v="-0.15107123269983058"/>
    <n v="-0.13898528984026925"/>
    <n v="-0.31295359722789962"/>
    <n v="-0.50776008618533064"/>
  </r>
  <r>
    <x v="8"/>
    <s v="Salem"/>
    <s v="NP"/>
    <n v="2280002203"/>
    <s v="Nonpoint"/>
    <s v="Mobile Sources"/>
    <s v="Marine Vessels, Commercial"/>
    <s v="Diesel"/>
    <s v="Underway emissions"/>
    <s v="Main"/>
    <s v="C3"/>
    <s v="A"/>
    <s v="R"/>
    <n v="19.718730000000001"/>
    <n v="7865.4040000000005"/>
    <n v="4.3608309999999997E-2"/>
    <n v="202.70099999999999"/>
    <n v="2.462771"/>
    <n v="2.265749"/>
    <n v="4.798699"/>
    <n v="9.3612260000000003"/>
    <n v="1.3022601248475145"/>
    <n v="25.678915791634431"/>
    <n v="10242.801995016142"/>
    <n v="5.6789363224989113E-2"/>
    <n v="263.96942956671603"/>
    <n v="3.207168469930838"/>
    <n v="2.9505945756131311"/>
    <n v="6.2491543588456429"/>
    <n v="12.1907513394858"/>
    <n v="1.646991728627182"/>
    <n v="1.646991728627182"/>
    <n v="1.646991728627182"/>
    <n v="1.3035047990318214"/>
    <n v="1.7280688580404551"/>
    <n v="1.728068595044566"/>
    <n v="1.685645484911261"/>
    <n v="1.5656359188159168"/>
    <n v="32.476585209032677"/>
    <n v="12954.255330311153"/>
    <n v="7.1822525869410028E-2"/>
    <n v="264.22172626854922"/>
    <n v="4.2558378695851493"/>
    <n v="3.9153696911536304"/>
    <n v="8.0889053027981834"/>
    <n v="14.656271669753449"/>
    <n v="8.8976945778171723E-2"/>
    <n v="35.491110494003159"/>
    <n v="1.9677404347783568E-4"/>
    <n v="0.72389514046177872"/>
    <n v="1.1659829779685341E-2"/>
    <n v="1.0727040249735973E-2"/>
    <n v="2.21613843912279E-2"/>
    <n v="4.0154168958228625E-2"/>
    <n v="-6.7976694173982466"/>
    <n v="-2711.4533352950111"/>
    <n v="-1.5033162644420915E-2"/>
    <n v="-0.25229670183318831"/>
    <n v="-1.0486693996543113"/>
    <n v="-0.96477511554049933"/>
    <n v="-1.8397509439525406"/>
    <n v="-2.4655203302676494"/>
  </r>
  <r>
    <x v="9"/>
    <s v="Union"/>
    <s v="NP"/>
    <n v="2280002203"/>
    <s v="Nonpoint"/>
    <s v="Mobile Sources"/>
    <s v="Marine Vessels, Commercial"/>
    <s v="Diesel"/>
    <s v="Underway emissions"/>
    <s v="Main"/>
    <s v="C3"/>
    <s v="A"/>
    <s v="R"/>
    <n v="11.948969999999999"/>
    <n v="1892.971"/>
    <n v="2.0005829999999999E-2"/>
    <n v="64.483019999999996"/>
    <n v="1.1298250000000001"/>
    <n v="1.0394399999999999"/>
    <n v="1.1644810000000001"/>
    <n v="10.681950000000001"/>
    <n v="1.3022601248475145"/>
    <n v="15.560667163999204"/>
    <n v="2465.1406507927245"/>
    <n v="2.6052794673478149E-2"/>
    <n v="83.973665675744769"/>
    <n v="1.4713260455558432"/>
    <n v="1.3536212641715004"/>
    <n v="1.5164571724425586"/>
    <n v="13.910677540614909"/>
    <n v="1.646991728627182"/>
    <n v="1.646991728627182"/>
    <n v="1.646991728627182"/>
    <n v="1.3035047990318214"/>
    <n v="1.7280688580404551"/>
    <n v="1.728068595044566"/>
    <n v="1.685645484911261"/>
    <n v="1.5656359188159168"/>
    <n v="19.679854755614336"/>
    <n v="3117.7075795311252"/>
    <n v="3.2949436534321537E-2"/>
    <n v="84.053926026064914"/>
    <n v="1.9524153975355574"/>
    <n v="1.7962236204331234"/>
    <n v="1.9629021399149502"/>
    <n v="16.724044602995683"/>
    <n v="5.3917410289354345E-2"/>
    <n v="8.5416646014551372"/>
    <n v="9.0272428861154901E-5"/>
    <n v="0.23028472883853401"/>
    <n v="5.3490832809193357E-3"/>
    <n v="4.9211606039263655E-3"/>
    <n v="5.3778140819587678E-3"/>
    <n v="4.5819300282179953E-2"/>
    <n v="-4.1191875916151321"/>
    <n v="-652.56692873840075"/>
    <n v="-6.8966418608433881E-3"/>
    <n v="-8.0260350320145335E-2"/>
    <n v="-0.48108935197971414"/>
    <n v="-0.44260235626162303"/>
    <n v="-0.4464449674723916"/>
    <n v="-2.8133670623807738"/>
  </r>
  <r>
    <x v="0"/>
    <s v="Atlantic"/>
    <s v="NP"/>
    <n v="2280002204"/>
    <s v="Nonpoint"/>
    <s v="Mobile Sources"/>
    <s v="Marine Vessels, Commercial"/>
    <s v="Diesel"/>
    <s v="Underway emissions"/>
    <s v="Auxiliary"/>
    <s v="C3"/>
    <s v="A"/>
    <s v="R"/>
    <n v="8.4239690000000006E-2"/>
    <n v="57.029609999999998"/>
    <n v="2.6911650000000002E-4"/>
    <n v="0.80023310000000003"/>
    <n v="1.519799E-2"/>
    <n v="1.398244E-2"/>
    <n v="3.4776790000000002E-2"/>
    <n v="3.2385959999999998E-2"/>
    <n v="1.3022601248475145"/>
    <n v="0.10970198921651593"/>
    <n v="74.267387038605065"/>
    <n v="3.5045968688852616E-4"/>
    <n v="1.0421116567131137"/>
    <n v="1.9791736354831276E-2"/>
    <n v="1.8208774060072881E-2"/>
    <n v="4.5288426887195796E-2"/>
    <n v="4.2174944312906609E-2"/>
    <n v="1.4705524855631926"/>
    <n v="1.4705524855631926"/>
    <n v="1.4705524855631926"/>
    <n v="1.0854241011464827"/>
    <n v="1.4229841729502521"/>
    <n v="1.4229845249802984"/>
    <n v="1.4104913098083101"/>
    <n v="1.4660559665092461"/>
    <n v="0.12387888551257283"/>
    <n v="83.865034736199505"/>
    <n v="3.9574993798106699E-4"/>
    <n v="0.86859229327516341"/>
    <n v="2.1626499230656203E-2"/>
    <n v="1.9896795741465523E-2"/>
    <n v="4.9052360078028545E-2"/>
    <n v="4.7479629889129779E-2"/>
    <n v="3.3939420688376118E-4"/>
    <n v="0.22976721845534112"/>
    <n v="1.0842464054275808E-6"/>
    <n v="2.3797049130826393E-3"/>
    <n v="5.9250682823715624E-5"/>
    <n v="5.4511769154700062E-5"/>
    <n v="1.3439002761103712E-4"/>
    <n v="1.3008117777843774E-4"/>
    <n v="-1.4176896296056896E-2"/>
    <n v="-9.5976476975944394"/>
    <n v="-4.5290251092540825E-5"/>
    <n v="0.17351936343795027"/>
    <n v="-1.8347628758249267E-3"/>
    <n v="-1.6880216813926416E-3"/>
    <n v="-3.7639331908327495E-3"/>
    <n v="-5.3046855762231698E-3"/>
  </r>
  <r>
    <x v="10"/>
    <s v="Bergen"/>
    <s v="NP"/>
    <n v="2280002204"/>
    <s v="Nonpoint"/>
    <s v="Mobile Sources"/>
    <s v="Marine Vessels, Commercial"/>
    <s v="Diesel"/>
    <s v="Underway emissions"/>
    <s v="Auxiliary"/>
    <s v="C3"/>
    <s v="A"/>
    <s v="R"/>
    <n v="4.3174829999999997E-2"/>
    <n v="33.835979999999999"/>
    <n v="1.542685E-4"/>
    <n v="0.38389440000000002"/>
    <n v="8.7122999999999992E-3"/>
    <n v="8.0152999999999995E-3"/>
    <n v="2.0633599999999998E-2"/>
    <n v="1.6756529999999999E-2"/>
    <n v="1.3022601248475145"/>
    <n v="5.6224859506070209E-2"/>
    <n v="44.063247539138004"/>
    <n v="2.0089771607003881E-4"/>
    <n v="0.4999303692722617"/>
    <n v="1.1345680885709E-2"/>
    <n v="1.0438005578690282E-2"/>
    <n v="2.6870314512053673E-2"/>
    <n v="2.1821360849811122E-2"/>
    <n v="1.4705524855631926"/>
    <n v="1.4705524855631926"/>
    <n v="1.4705524855631926"/>
    <n v="1.0854241011464827"/>
    <n v="1.4229841729502521"/>
    <n v="1.4229845249802984"/>
    <n v="1.4104913098083101"/>
    <n v="1.4660559665092461"/>
    <n v="6.3490853570268291E-2"/>
    <n v="49.757584490466471"/>
    <n v="2.2685992611910539E-4"/>
    <n v="0.41668823405516831"/>
    <n v="1.2397465009994481E-2"/>
    <n v="1.1405647863074585E-2"/>
    <n v="2.9103513490060743E-2"/>
    <n v="2.4566010784491176E-2"/>
    <n v="1.7394754402813231E-4"/>
    <n v="0.13632214928894923"/>
    <n v="6.2153404416193252E-7"/>
    <n v="1.1416116001511461E-3"/>
    <n v="3.3965657561628714E-5"/>
    <n v="3.1248350309793383E-5"/>
    <n v="7.9735653397426694E-5"/>
    <n v="6.7304139135592267E-5"/>
    <n v="-7.2659940641980822E-3"/>
    <n v="-5.6943369513284665"/>
    <n v="-2.596221004906658E-5"/>
    <n v="8.3242135217093394E-2"/>
    <n v="-1.0517841242854813E-3"/>
    <n v="-9.6764228438430376E-4"/>
    <n v="-2.2331989780070699E-3"/>
    <n v="-2.7446499346800539E-3"/>
  </r>
  <r>
    <x v="11"/>
    <s v="Burlington"/>
    <s v="NP"/>
    <n v="2280002204"/>
    <s v="Nonpoint"/>
    <s v="Mobile Sources"/>
    <s v="Marine Vessels, Commercial"/>
    <s v="Diesel"/>
    <s v="Underway emissions"/>
    <s v="Auxiliary"/>
    <s v="C3"/>
    <s v="A"/>
    <s v="R"/>
    <n v="0.4601461"/>
    <n v="388.91489999999999"/>
    <n v="1.7446079999999999E-3"/>
    <n v="3.5275590000000001"/>
    <n v="9.8523280000000005E-2"/>
    <n v="9.0644310000000006E-2"/>
    <n v="0.23716580000000001"/>
    <n v="0.17955889999999999"/>
    <n v="1.3022601248475145"/>
    <n v="0.59922991763409694"/>
    <n v="506.46836622905863"/>
    <n v="2.2719334318899724E-3"/>
    <n v="4.5937994237469733"/>
    <n v="0.12830293891318664"/>
    <n v="0.11804247045731682"/>
    <n v="0.30885156431756067"/>
    <n v="0.23383239553148236"/>
    <n v="1.4705524855631926"/>
    <n v="1.4705524855631926"/>
    <n v="1.4705524855631926"/>
    <n v="1.0854241011464827"/>
    <n v="1.4229841729502521"/>
    <n v="1.4229845249802984"/>
    <n v="1.4104913098083101"/>
    <n v="1.4660559665092461"/>
    <n v="0.67666899107720935"/>
    <n v="571.91977286756048"/>
    <n v="2.5655376307334304E-3"/>
    <n v="3.8288975568161856"/>
    <n v="0.14019706810714613"/>
    <n v="0.12898545040751691"/>
    <n v="0.33452029988373572"/>
    <n v="0.26324339668483704"/>
    <n v="1.853887646786875E-3"/>
    <n v="1.5669034873083849"/>
    <n v="7.0288702211874806E-6"/>
    <n v="1.0490130292647084E-2"/>
    <n v="3.8410155645793461E-4"/>
    <n v="3.5338479563703265E-4"/>
    <n v="9.1649397228420746E-4"/>
    <n v="7.2121478543790967E-4"/>
    <n v="-7.7439073443112405E-2"/>
    <n v="-65.451406638501851"/>
    <n v="-2.9360419884345802E-4"/>
    <n v="0.76490186693078766"/>
    <n v="-1.1894129193959491E-2"/>
    <n v="-1.0942979950200091E-2"/>
    <n v="-2.5668735566175049E-2"/>
    <n v="-2.9411001153354682E-2"/>
  </r>
  <r>
    <x v="1"/>
    <s v="Camden"/>
    <s v="NP"/>
    <n v="2280002204"/>
    <s v="Nonpoint"/>
    <s v="Mobile Sources"/>
    <s v="Marine Vessels, Commercial"/>
    <s v="Diesel"/>
    <s v="Underway emissions"/>
    <s v="Auxiliary"/>
    <s v="C3"/>
    <s v="A"/>
    <s v="R"/>
    <n v="14.42205"/>
    <n v="12367.79"/>
    <n v="5.5311579999999999E-2"/>
    <n v="136.43790000000001"/>
    <n v="3.1237149999999998"/>
    <n v="2.8738139999999999"/>
    <n v="7.5420410000000002"/>
    <n v="5.6339519999999998"/>
    <n v="1.3022601248475145"/>
    <n v="18.781260633557096"/>
    <n v="16106.079749487842"/>
    <n v="7.2030065076313279E-2"/>
    <n v="177.67763668793273"/>
    <n v="4.0678894858880534"/>
    <n v="3.742453378428535"/>
    <n v="9.8216992542650736"/>
    <n v="7.3368710349049042"/>
    <n v="1.4705524855631926"/>
    <n v="1.4705524855631926"/>
    <n v="1.4705524855631926"/>
    <n v="1.0854241011464827"/>
    <n v="1.4229841729502521"/>
    <n v="1.4229845249802984"/>
    <n v="1.4104913098083101"/>
    <n v="1.4660559665092461"/>
    <n v="21.208381474416644"/>
    <n v="18187.4843254236"/>
    <n v="8.1338581449427377E-2"/>
    <n v="148.0929849698137"/>
    <n v="4.4449970058072967"/>
    <n v="4.0893928496717313"/>
    <n v="10.637983288717978"/>
    <n v="8.2596889446266992"/>
    <n v="5.8105154724429162E-2"/>
    <n v="49.828724179242741"/>
    <n v="2.2284542862856816E-4"/>
    <n v="0.40573420539674987"/>
    <n v="1.2178073988513142E-2"/>
    <n v="1.1203816026497894E-2"/>
    <n v="2.9145159695117748E-2"/>
    <n v="2.2629284779799176E-2"/>
    <n v="-2.4271208408595477"/>
    <n v="-2081.4045759357577"/>
    <n v="-9.308516373114098E-3"/>
    <n v="29.584651718119034"/>
    <n v="-0.37710751991924329"/>
    <n v="-0.34693947124319635"/>
    <n v="-0.81628403445290409"/>
    <n v="-0.922817909721795"/>
  </r>
  <r>
    <x v="2"/>
    <s v="Cape May"/>
    <s v="NP"/>
    <n v="2280002204"/>
    <s v="Nonpoint"/>
    <s v="Mobile Sources"/>
    <s v="Marine Vessels, Commercial"/>
    <s v="Diesel"/>
    <s v="Underway emissions"/>
    <s v="Auxiliary"/>
    <s v="C3"/>
    <s v="A"/>
    <s v="R"/>
    <n v="0.36952210000000002"/>
    <n v="296.84370000000001"/>
    <n v="1.346079E-3"/>
    <n v="3.088384"/>
    <n v="7.601898E-2"/>
    <n v="6.9938009999999995E-2"/>
    <n v="0.18101929999999999"/>
    <n v="0.14366380000000001"/>
    <n v="1.3022601248475145"/>
    <n v="0.48121389607991577"/>
    <n v="386.56771382219819"/>
    <n v="1.7529450065946175E-3"/>
    <n v="4.0218793334170666"/>
    <n v="9.8996486385580715E-2"/>
    <n v="9.1077481634186719E-2"/>
    <n v="0.23573421621780968"/>
    <n v="0.18708763812406837"/>
    <n v="1.4705524855631926"/>
    <n v="1.4705524855631926"/>
    <n v="1.4705524855631926"/>
    <n v="1.0854241011464827"/>
    <n v="1.4229841729502521"/>
    <n v="1.4229845249802984"/>
    <n v="1.4104913098083101"/>
    <n v="1.4660559665092461"/>
    <n v="0.5434016426255307"/>
    <n v="436.5242408587747"/>
    <n v="1.9794798192144169E-3"/>
    <n v="3.352206427195179"/>
    <n v="0.10817380538382176"/>
    <n v="9.9520705937917356E-2"/>
    <n v="0.25532614955758343"/>
    <n v="0.21061917116139103"/>
    <n v="1.4887716236315909E-3"/>
    <n v="1.1959568242706156"/>
    <n v="5.4232323814093613E-6"/>
    <n v="9.1841271977950115E-3"/>
    <n v="2.9636659009266234E-4"/>
    <n v="2.7265946832306123E-4"/>
    <n v="6.995236974180368E-4"/>
    <n v="5.7703882509970144E-4"/>
    <n v="-6.218774654561493E-2"/>
    <n v="-49.956527036576517"/>
    <n v="-2.2653481261979938E-4"/>
    <n v="0.66967290622188758"/>
    <n v="-9.1773189982410491E-3"/>
    <n v="-8.443224303730637E-3"/>
    <n v="-1.9591933339773743E-2"/>
    <n v="-2.3531533037322666E-2"/>
  </r>
  <r>
    <x v="12"/>
    <s v="Cumberland"/>
    <s v="NP"/>
    <n v="2280002204"/>
    <s v="Nonpoint"/>
    <s v="Mobile Sources"/>
    <s v="Marine Vessels, Commercial"/>
    <s v="Diesel"/>
    <s v="Underway emissions"/>
    <s v="Auxiliary"/>
    <s v="C3"/>
    <s v="A"/>
    <s v="R"/>
    <n v="4.6374310000000003"/>
    <n v="3272.5149999999999"/>
    <n v="1.5286259999999999E-2"/>
    <n v="40.5914"/>
    <n v="0.8632862"/>
    <n v="0.79422559999999998"/>
    <n v="1.9956199999999999"/>
    <n v="1.787388"/>
    <n v="1.3022601248475145"/>
    <n v="6.0391414730317345"/>
    <n v="4261.6657924653637"/>
    <n v="1.9906686856051566E-2"/>
    <n v="52.860561631735401"/>
    <n v="1.1242231945911363"/>
    <n v="1.0342883290130922"/>
    <n v="2.5988163503481969"/>
    <n v="2.3276441200309494"/>
    <n v="1.4705524855631926"/>
    <n v="1.4705524855631926"/>
    <n v="1.4705524855631926"/>
    <n v="1.0854241011464827"/>
    <n v="1.4229841729502521"/>
    <n v="1.4229845249802984"/>
    <n v="1.4104913098083101"/>
    <n v="1.4660559665092461"/>
    <n v="6.8195856836778024"/>
    <n v="4812.4050672928315"/>
    <n v="2.2479247637965209E-2"/>
    <n v="44.058883859277337"/>
    <n v="1.2284425993263659"/>
    <n v="1.1301707381431925"/>
    <n v="2.8148046676796596"/>
    <n v="2.6204108418670282"/>
    <n v="1.8683796393637816E-2"/>
    <n v="13.184671417240635"/>
    <n v="6.1586979830041664E-5"/>
    <n v="0.12070927084733517"/>
    <n v="3.3655961625379889E-3"/>
    <n v="3.0963581866936779E-3"/>
    <n v="7.7117936100812596E-3"/>
    <n v="7.1792077859370636E-3"/>
    <n v="-0.78044421064606784"/>
    <n v="-550.73927482746785"/>
    <n v="-2.572560781913643E-3"/>
    <n v="8.8016777724580635"/>
    <n v="-0.10421940473522961"/>
    <n v="-9.5882409130100266E-2"/>
    <n v="-0.21598831733146273"/>
    <n v="-0.29276672183607877"/>
  </r>
  <r>
    <x v="3"/>
    <s v="Essex"/>
    <s v="NP"/>
    <n v="2280002204"/>
    <s v="Nonpoint"/>
    <s v="Mobile Sources"/>
    <s v="Marine Vessels, Commercial"/>
    <s v="Diesel"/>
    <s v="Underway emissions"/>
    <s v="Auxiliary"/>
    <s v="C3"/>
    <s v="A"/>
    <s v="R"/>
    <n v="1.4888889999999999"/>
    <n v="1638.89"/>
    <n v="6.9949399999999998E-3"/>
    <n v="13.05181"/>
    <n v="0.39504"/>
    <n v="0.36343490000000001"/>
    <n v="0.99941610000000003"/>
    <n v="0.59408050000000001"/>
    <n v="1.3022601248475145"/>
    <n v="1.9389207750240909"/>
    <n v="2134.2610960113434"/>
    <n v="9.1092314377008727E-3"/>
    <n v="16.996851720086038"/>
    <n v="0.51444483971976218"/>
    <n v="0.47328677824794396"/>
    <n v="1.3014997351606161"/>
    <n v="0.77364734609947383"/>
    <n v="1.4705524855631926"/>
    <n v="1.4705524855631926"/>
    <n v="1.4705524855631926"/>
    <n v="1.0854241011464827"/>
    <n v="1.4229841729502521"/>
    <n v="1.4229845249802984"/>
    <n v="1.4104913098083101"/>
    <n v="1.4660559665092461"/>
    <n v="2.1894894196776962"/>
    <n v="2410.0737630646609"/>
    <n v="1.0286426403365398E-2"/>
    <n v="14.166749137584674"/>
    <n v="0.56213566768226764"/>
    <n v="0.51716223853776222"/>
    <n v="1.4096677239325131"/>
    <n v="0.87095526161179615"/>
    <n v="5.9986011498019071E-3"/>
    <n v="6.6029418166155089"/>
    <n v="2.8181990146206569E-5"/>
    <n v="3.881301133584842E-2"/>
    <n v="1.5400977196774455E-3"/>
    <n v="1.4168828453089376E-3"/>
    <n v="3.8621033532397616E-3"/>
    <n v="2.3861787989364279E-3"/>
    <n v="-0.25056864465360529"/>
    <n v="-275.81266705331745"/>
    <n v="-1.1771949656645252E-3"/>
    <n v="2.8301025825013646"/>
    <n v="-4.7690827962505455E-2"/>
    <n v="-4.3875460289818258E-2"/>
    <n v="-0.10816798877189693"/>
    <n v="-9.7307915512322318E-2"/>
  </r>
  <r>
    <x v="4"/>
    <s v="Gloucester"/>
    <s v="NP"/>
    <n v="2280002204"/>
    <s v="Nonpoint"/>
    <s v="Mobile Sources"/>
    <s v="Marine Vessels, Commercial"/>
    <s v="Diesel"/>
    <s v="Underway emissions"/>
    <s v="Auxiliary"/>
    <s v="C3"/>
    <s v="A"/>
    <s v="R"/>
    <n v="10.66217"/>
    <n v="10936.36"/>
    <n v="4.7253509999999999E-2"/>
    <n v="92.234170000000006"/>
    <n v="2.6686390000000002"/>
    <n v="2.4551419999999999"/>
    <n v="6.66913"/>
    <n v="4.2267979999999996"/>
    <n v="1.3022601248475145"/>
    <n v="13.884918835345424"/>
    <n v="14241.985538977364"/>
    <n v="6.1536361832083275E-2"/>
    <n v="120.11288173940689"/>
    <n v="3.4752621573129465"/>
    <n v="3.1972335274383763"/>
    <n v="8.6849420664243038"/>
    <n v="5.5043904911852239"/>
    <n v="1.4705524855631926"/>
    <n v="1.4705524855631926"/>
    <n v="1.4705524855631926"/>
    <n v="1.0854241011464827"/>
    <n v="1.4229841729502521"/>
    <n v="1.4229845249802984"/>
    <n v="1.4104913098083101"/>
    <n v="1.4660559665092461"/>
    <n v="15.679280594997305"/>
    <n v="16082.491381013879"/>
    <n v="6.9488766582085179E-2"/>
    <n v="100.11319106724189"/>
    <n v="3.7974310603177881"/>
    <n v="3.4936290726291794"/>
    <n v="9.4067499089818956"/>
    <n v="6.1967224271293482"/>
    <n v="4.2956933136978917E-2"/>
    <n v="44.061620221955835"/>
    <n v="1.9038018241667172E-4"/>
    <n v="0.27428271525271747"/>
    <n v="1.040392071319942E-2"/>
    <n v="9.5715865003539163E-3"/>
    <n v="2.577191755885451E-2"/>
    <n v="1.6977321718162599E-2"/>
    <n v="-1.7943617596518813"/>
    <n v="-1840.5058420365149"/>
    <n v="-7.9524047500019041E-3"/>
    <n v="19.999690672165002"/>
    <n v="-0.32216890300484158"/>
    <n v="-0.29639554519080313"/>
    <n v="-0.72180784255759178"/>
    <n v="-0.69233193594412423"/>
  </r>
  <r>
    <x v="5"/>
    <s v="Hudson"/>
    <s v="NP"/>
    <n v="2280002204"/>
    <s v="Nonpoint"/>
    <s v="Mobile Sources"/>
    <s v="Marine Vessels, Commercial"/>
    <s v="Diesel"/>
    <s v="Underway emissions"/>
    <s v="Auxiliary"/>
    <s v="C3"/>
    <s v="A"/>
    <s v="R"/>
    <n v="20.319030000000001"/>
    <n v="15887.69"/>
    <n v="7.2473620000000002E-2"/>
    <n v="190.05119999999999"/>
    <n v="4.0929310000000001"/>
    <n v="3.7654990000000002"/>
    <n v="9.6885119999999993"/>
    <n v="7.8847449999999997"/>
    <n v="1.3022601248475145"/>
    <n v="26.460662544580394"/>
    <n v="20689.905162938609"/>
    <n v="9.4379505429351335E-2"/>
    <n v="247.49609943941994"/>
    <n v="5.3300608350522625"/>
    <n v="4.9036591978531909"/>
    <n v="12.616962846706642"/>
    <n v="10.267989008090815"/>
    <n v="1.4705524855631926"/>
    <n v="1.4705524855631926"/>
    <n v="1.4705524855631926"/>
    <n v="1.0854241011464827"/>
    <n v="1.4229841729502521"/>
    <n v="1.4229845249802984"/>
    <n v="1.4104913098083101"/>
    <n v="1.4660559665092461"/>
    <n v="29.880200070733078"/>
    <n v="23363.682019357482"/>
    <n v="0.10657626202876232"/>
    <n v="206.28615293181039"/>
    <n v="5.8241760339774489"/>
    <n v="5.3582468058287889"/>
    <n v="13.665561980973528"/>
    <n v="11.559477451653946"/>
    <n v="8.1863561837624874E-2"/>
    <n v="64.01008772426708"/>
    <n v="2.9198975898291047E-4"/>
    <n v="0.56516754227893262"/>
    <n v="1.5956646668431367E-2"/>
    <n v="1.4680128235147367E-2"/>
    <n v="3.7439895838283638E-2"/>
    <n v="3.166980123740807E-2"/>
    <n v="-3.4195375261526841"/>
    <n v="-2673.7768564188736"/>
    <n v="-1.2196756599410982E-2"/>
    <n v="41.209946507609544"/>
    <n v="-0.49411519892518641"/>
    <n v="-0.45458760797559794"/>
    <n v="-1.0485991342668868"/>
    <n v="-1.2914884435631304"/>
  </r>
  <r>
    <x v="6"/>
    <s v="Middlesex"/>
    <s v="NP"/>
    <n v="2280002204"/>
    <s v="Nonpoint"/>
    <s v="Mobile Sources"/>
    <s v="Marine Vessels, Commercial"/>
    <s v="Diesel"/>
    <s v="Underway emissions"/>
    <s v="Auxiliary"/>
    <s v="C3"/>
    <s v="A"/>
    <s v="R"/>
    <n v="18.160699999999999"/>
    <n v="14319.76"/>
    <n v="6.5199980000000005E-2"/>
    <n v="155.23840000000001"/>
    <n v="3.6821579999999998"/>
    <n v="3.3875839999999999"/>
    <n v="8.732367"/>
    <n v="7.0513219999999999"/>
    <n v="1.3022601248475145"/>
    <n v="23.649955449318256"/>
    <n v="18648.052445386445"/>
    <n v="8.4907334094855458E-2"/>
    <n v="202.16077816512842"/>
    <n v="4.7951275367882742"/>
    <n v="4.4115155627714424"/>
    <n v="11.371813339634317"/>
    <n v="9.182655468060025"/>
    <n v="1.4705524855631926"/>
    <n v="1.4705524855631926"/>
    <n v="1.4705524855631926"/>
    <n v="1.0854241011464827"/>
    <n v="1.4229841729502521"/>
    <n v="1.4229845249802984"/>
    <n v="1.4104913098083101"/>
    <n v="1.4660559665092461"/>
    <n v="26.706262524567471"/>
    <n v="21057.958660668384"/>
    <n v="9.5879992647670456E-2"/>
    <n v="168.49950078341814"/>
    <n v="5.2396525563021541"/>
    <n v="4.8204796090708593"/>
    <n v="12.316927767556862"/>
    <n v="10.337632689877911"/>
    <n v="7.3167842533061564E-2"/>
    <n v="57.693037426488722"/>
    <n v="2.6268491136348068E-4"/>
    <n v="0.46164246789977575"/>
    <n v="1.4355212483019601E-2"/>
    <n v="1.3206793449509204E-2"/>
    <n v="3.3745007582347566E-2"/>
    <n v="2.8322281342131262E-2"/>
    <n v="-3.0563070752492152"/>
    <n v="-2409.9062152819388"/>
    <n v="-1.0972658552814998E-2"/>
    <n v="33.661277381710278"/>
    <n v="-0.4445250195138799"/>
    <n v="-0.40896404629941685"/>
    <n v="-0.94511442792254563"/>
    <n v="-1.1549772218178855"/>
  </r>
  <r>
    <x v="7"/>
    <s v="Monmouth"/>
    <s v="NP"/>
    <n v="2280002204"/>
    <s v="Nonpoint"/>
    <s v="Mobile Sources"/>
    <s v="Marine Vessels, Commercial"/>
    <s v="Diesel"/>
    <s v="Underway emissions"/>
    <s v="Auxiliary"/>
    <s v="C3"/>
    <s v="A"/>
    <s v="R"/>
    <n v="12.9293"/>
    <n v="9990.4779999999992"/>
    <n v="4.5693449999999997E-2"/>
    <n v="114.2893"/>
    <n v="2.580527"/>
    <n v="2.3740860000000001"/>
    <n v="6.09232"/>
    <n v="5.0130879999999998"/>
    <n v="1.3022601248475145"/>
    <n v="16.83731183219097"/>
    <n v="13010.201127566346"/>
    <n v="5.950475790171366E-2"/>
    <n v="148.83439808673504"/>
    <n v="3.3605174131923823"/>
    <n v="3.0916775307587367"/>
    <n v="7.9337854038110098"/>
    <n v="6.5283446047515765"/>
    <n v="1.4705524855631926"/>
    <n v="1.4705524855631926"/>
    <n v="1.4705524855631926"/>
    <n v="1.0854241011464827"/>
    <n v="1.4229841729502521"/>
    <n v="1.4229845249802984"/>
    <n v="1.4104913098083101"/>
    <n v="1.4660559665092461"/>
    <n v="19.013214251592185"/>
    <n v="14691.522254864392"/>
    <n v="6.7194616471457455E-2"/>
    <n v="124.0523607231607"/>
    <n v="3.6720490788707951"/>
    <n v="3.378287638972377"/>
    <n v="8.5931644165713639"/>
    <n v="7.3494675730359029"/>
    <n v="5.2090997949567633E-2"/>
    <n v="40.250745903738064"/>
    <n v="1.8409483964782863E-4"/>
    <n v="0.33986948143331702"/>
    <n v="1.0060408435262453E-2"/>
    <n v="9.2555825725270605E-3"/>
    <n v="2.3542916209784558E-2"/>
    <n v="2.0135527597358639E-2"/>
    <n v="-2.1759024194012149"/>
    <n v="-1681.3211272980461"/>
    <n v="-7.6898585697437946E-3"/>
    <n v="24.782037363574332"/>
    <n v="-0.31153166567841284"/>
    <n v="-0.2866101082136403"/>
    <n v="-0.65937901276035404"/>
    <n v="-0.8211229682843264"/>
  </r>
  <r>
    <x v="15"/>
    <s v="Ocean"/>
    <s v="NP"/>
    <n v="2280002204"/>
    <s v="Nonpoint"/>
    <s v="Mobile Sources"/>
    <s v="Marine Vessels, Commercial"/>
    <s v="Diesel"/>
    <s v="Underway emissions"/>
    <s v="Auxiliary"/>
    <s v="C3"/>
    <s v="A"/>
    <s v="R"/>
    <n v="0.53898330000000005"/>
    <n v="403.09300000000002"/>
    <n v="1.857341E-3"/>
    <n v="4.8727780000000003"/>
    <n v="0.10489329999999999"/>
    <n v="9.6501530000000002E-2"/>
    <n v="0.24581120000000001"/>
    <n v="0.20852000000000001"/>
    <n v="1.3022601248475145"/>
    <n v="0.70189645954872548"/>
    <n v="524.93194050515922"/>
    <n v="2.4187411225444076E-3"/>
    <n v="6.3456244866342226"/>
    <n v="0.13659836195366779"/>
    <n v="0.12567009450577618"/>
    <n v="0.32011012400091737"/>
    <n v="0.27154728123320376"/>
    <n v="1.4705524855631926"/>
    <n v="1.4705524855631926"/>
    <n v="1.4705524855631926"/>
    <n v="1.0854241011464827"/>
    <n v="1.4229841729502521"/>
    <n v="1.4229845249802984"/>
    <n v="1.4104913098083101"/>
    <n v="1.4660559665092461"/>
    <n v="0.79260323149205203"/>
    <n v="592.76941306312403"/>
    <n v="2.7313174240884259E-3"/>
    <n v="5.2890306807363556"/>
    <n v="0.14926150574852268"/>
    <n v="0.13732018382692202"/>
    <n v="0.34671456145355245"/>
    <n v="0.30570199013650801"/>
    <n v="2.1715157027179508E-3"/>
    <n v="1.6240257892140384"/>
    <n v="7.4830614358587012E-6"/>
    <n v="1.4490495015716042E-2"/>
    <n v="4.0893563218773334E-4"/>
    <n v="3.7621968171759455E-4"/>
    <n v="9.4990290809192455E-4"/>
    <n v="8.3753969900413148E-4"/>
    <n v="-9.0706771943326547E-2"/>
    <n v="-67.837472557964816"/>
    <n v="-3.1257630154401823E-4"/>
    <n v="1.056593805897867"/>
    <n v="-1.2663143794854892E-2"/>
    <n v="-1.1650089321145835E-2"/>
    <n v="-2.6604437452635077E-2"/>
    <n v="-3.4154708903304243E-2"/>
  </r>
  <r>
    <x v="8"/>
    <s v="Salem"/>
    <s v="NP"/>
    <n v="2280002204"/>
    <s v="Nonpoint"/>
    <s v="Mobile Sources"/>
    <s v="Marine Vessels, Commercial"/>
    <s v="Diesel"/>
    <s v="Underway emissions"/>
    <s v="Auxiliary"/>
    <s v="C3"/>
    <s v="A"/>
    <s v="R"/>
    <n v="3.5782210000000001"/>
    <n v="2553.7150000000001"/>
    <n v="1.1896439999999999E-2"/>
    <n v="31.549900000000001"/>
    <n v="0.67185010000000001"/>
    <n v="0.61810140000000002"/>
    <n v="1.557288"/>
    <n v="1.380125"/>
    <n v="1.3022601248475145"/>
    <n v="4.6597745261919981"/>
    <n v="3325.6012147249708"/>
    <n v="1.5492259439640966E-2"/>
    <n v="41.086176712926601"/>
    <n v="0.8749235951048151"/>
    <n v="0.80492880633242359"/>
    <n v="2.027994065303536"/>
    <n v="1.797281754805176"/>
    <n v="1.4705524855631926"/>
    <n v="1.4705524855631926"/>
    <n v="1.4705524855631926"/>
    <n v="1.0854241011464827"/>
    <n v="1.4229841729502521"/>
    <n v="1.4229845249802984"/>
    <n v="1.4104913098083101"/>
    <n v="1.4660559665092461"/>
    <n v="5.261961785444413"/>
    <n v="3755.3719406700088"/>
    <n v="1.7494339411353386E-2"/>
    <n v="34.245021848761418"/>
    <n v="0.95603205889504417"/>
    <n v="0.87954872706865739"/>
    <n v="2.1965411908687638"/>
    <n v="2.0233404907785735"/>
    <n v="1.4416333658751817E-2"/>
    <n v="10.288690248410983"/>
    <n v="4.7929697017406535E-5"/>
    <n v="9.3821977667839507E-2"/>
    <n v="2.6192659147809428E-3"/>
    <n v="2.4097225399141299E-3"/>
    <n v="6.0179210708733253E-3"/>
    <n v="5.5433986048728043E-3"/>
    <n v="-0.6021872592524149"/>
    <n v="-429.77072594503807"/>
    <n v="-2.002079971712421E-3"/>
    <n v="6.8411548641651834"/>
    <n v="-8.1108463790229068E-2"/>
    <n v="-7.4619920736233802E-2"/>
    <n v="-0.16854712556522777"/>
    <n v="-0.22605873597339743"/>
  </r>
  <r>
    <x v="9"/>
    <s v="Union"/>
    <s v="NP"/>
    <n v="2280002204"/>
    <s v="Nonpoint"/>
    <s v="Mobile Sources"/>
    <s v="Marine Vessels, Commercial"/>
    <s v="Diesel"/>
    <s v="Underway emissions"/>
    <s v="Auxiliary"/>
    <s v="C3"/>
    <s v="A"/>
    <s v="R"/>
    <n v="11.48517"/>
    <n v="12169.84"/>
    <n v="5.228232E-2"/>
    <n v="101.1212"/>
    <n v="2.952645"/>
    <n v="2.7164229999999998"/>
    <n v="7.4213259999999996"/>
    <n v="4.5664410000000002"/>
    <n v="1.3022601248475145"/>
    <n v="14.956678918094928"/>
    <n v="15848.297357774276"/>
    <n v="6.8085180570517712E-2"/>
    <n v="131.68610653673048"/>
    <n v="3.8451118463303895"/>
    <n v="3.5374893551186597"/>
    <n v="9.6644969232941058"/>
    <n v="5.9466940267688093"/>
    <n v="1.4705524855631926"/>
    <n v="1.4705524855631926"/>
    <n v="1.4705524855631926"/>
    <n v="1.0854241011464827"/>
    <n v="1.4229841729502521"/>
    <n v="1.4229845249802984"/>
    <n v="1.4104913098083101"/>
    <n v="1.4660559665092461"/>
    <n v="16.889545290615814"/>
    <n v="17896.388460906364"/>
    <n v="7.6883895627010215E-2"/>
    <n v="109.7593876168537"/>
    <n v="4.2015671033406976"/>
    <n v="3.8654278923005569"/>
    <n v="10.467715830254466"/>
    <n v="6.6946580737624481"/>
    <n v="4.6272726823604969E-2"/>
    <n v="49.031201262757165"/>
    <n v="2.106408099370143E-4"/>
    <n v="0.30071065100507866"/>
    <n v="1.1511142748878624E-2"/>
    <n v="1.059021340356317E-2"/>
    <n v="2.8678673507546482E-2"/>
    <n v="1.8341528969212186E-2"/>
    <n v="-1.9328663725208859"/>
    <n v="-2048.0911031320884"/>
    <n v="-8.7987150564925037E-3"/>
    <n v="21.926718919876777"/>
    <n v="-0.35645525701030811"/>
    <n v="-0.32793853718189725"/>
    <n v="-0.80321890696036036"/>
    <n v="-0.7479640469936388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s v="Nonpoint"/>
    <s v="Mobile Sources"/>
    <s v="Marine Vessels, Commercial"/>
    <s v="Diesel"/>
    <s v="Port emissions"/>
    <s v="Main"/>
    <s v="C2"/>
    <s v="A"/>
    <s v="R"/>
    <n v="0.11530706"/>
    <n v="48.582560000000001"/>
    <n v="2.2788479E-3"/>
    <n v="3.1083354999999999"/>
    <n v="0.12205837"/>
    <n v="0.11840172"/>
    <n v="4.4909000000000003E-4"/>
    <n v="0.40045979999999998"/>
    <n v="1.0552296787698248"/>
    <n v="0.12167543188369291"/>
    <n v="51.265759182615739"/>
    <n v="2.4047079374822896E-3"/>
    <n v="3.2800078711738427"/>
    <n v="0.12879961456626843"/>
    <n v="0.12494100896139473"/>
    <n v="4.7389309643874064E-4"/>
    <n v="0.42257706611422824"/>
    <n v="1.1597445905621306"/>
    <n v="1.1597445905621306"/>
    <n v="1.1597445905621306"/>
    <n v="0.86869840435002021"/>
    <n v="0.89860223520805105"/>
    <n v="0.8985430866447649"/>
    <n v="0.39204032683617962"/>
    <n v="0.87831601435639584"/>
    <n v="0.13372673908862304"/>
    <n v="56.343361155660148"/>
    <n v="2.642881524738871E-3"/>
    <n v="2.7002060890345221"/>
    <n v="0.10968192410785133"/>
    <n v="0.10638904695284919"/>
    <n v="1.7606139037885991E-4"/>
    <n v="0.35173025544595937"/>
    <n v="3.6637462764006312E-4"/>
    <n v="0.15436537302920589"/>
    <n v="7.2407713006544412E-6"/>
    <n v="7.3978249014644438E-3"/>
    <n v="3.004984222132913E-4"/>
    <n v="2.914768409667101E-4"/>
    <n v="4.8235997364071213E-7"/>
    <n v="9.6364453546838181E-4"/>
    <n v="-1.2051307204930126E-2"/>
    <n v="-5.0776019730444091"/>
    <n v="-2.3817358725658141E-4"/>
    <n v="0.57980178213932065"/>
    <n v="1.9117690458417103E-2"/>
    <n v="1.8551962008545544E-2"/>
    <n v="2.9783170605988073E-4"/>
    <n v="7.0846810668268867E-2"/>
  </r>
  <r>
    <x v="0"/>
    <s v="Nonpoint"/>
    <s v="Mobile Sources"/>
    <s v="Marine Vessels, Commercial"/>
    <s v="Diesel"/>
    <s v="Port emissions"/>
    <s v="Main"/>
    <s v="C2"/>
    <s v="A"/>
    <s v="R"/>
    <n v="1.7269119999999999E-2"/>
    <n v="7.3751426100000002"/>
    <n v="2.0037852999999999E-4"/>
    <n v="0.28944632999999997"/>
    <n v="1.073203E-2"/>
    <n v="1.041103E-2"/>
    <n v="6.7910000000000005E-5"/>
    <n v="3.282351E-2"/>
    <n v="1.0552296787698248"/>
    <n v="1.8222887950237555E-2"/>
    <n v="7.7824693672319469"/>
    <n v="2.114453718442697E-4"/>
    <n v="0.30543235782700467"/>
    <n v="1.1324756569448122E-2"/>
    <n v="1.0986027842563008E-2"/>
    <n v="7.1660647485258811E-5"/>
    <n v="3.4636341913398129E-2"/>
    <n v="1.1597445905621306"/>
    <n v="1.1597445905621306"/>
    <n v="1.1597445905621306"/>
    <n v="0.86869840435002021"/>
    <n v="0.89860223520805105"/>
    <n v="0.8985430866447649"/>
    <n v="0.39204032683617962"/>
    <n v="0.87831601435639584"/>
    <n v="2.0027768503768299E-2"/>
    <n v="8.5532817465717734"/>
    <n v="2.3238791623229161E-4"/>
    <n v="0.25144156501596937"/>
    <n v="9.6438261463198602E-3"/>
    <n v="9.3547590313512469E-3"/>
    <n v="2.662345859544496E-5"/>
    <n v="2.8829414480387304E-2"/>
    <n v="5.4870598640461097E-5"/>
    <n v="2.3433648620744586E-2"/>
    <n v="6.366792225542236E-7"/>
    <n v="6.888810000437517E-4"/>
    <n v="2.6421441496766741E-5"/>
    <n v="2.5629476798222596E-5"/>
    <n v="7.2940982453273858E-8"/>
    <n v="7.8984697206540563E-5"/>
    <n v="-1.8048805535307438E-3"/>
    <n v="-0.77081237933982649"/>
    <n v="-2.0942544388021916E-5"/>
    <n v="5.3990792811035304E-2"/>
    <n v="1.6809304231282622E-3"/>
    <n v="1.6312688112117609E-3"/>
    <n v="4.5037188889813847E-5"/>
    <n v="5.806927433010825E-3"/>
  </r>
  <r>
    <x v="0"/>
    <s v="Nonpoint"/>
    <s v="Mobile Sources"/>
    <s v="Marine Vessels, Commercial"/>
    <s v="Diesel"/>
    <s v="Port emissions"/>
    <s v="Main"/>
    <s v="C2"/>
    <s v="A"/>
    <s v="R"/>
    <n v="0.12676817000000001"/>
    <n v="53.410266999999997"/>
    <n v="1.8930061299999999E-3"/>
    <n v="2.6652865800000001"/>
    <n v="0.10138875"/>
    <n v="9.8354570000000002E-2"/>
    <n v="4.9651000000000003E-4"/>
    <n v="0.32005203999999998"/>
    <n v="1.0552296787698248"/>
    <n v="0.13376953530733854"/>
    <n v="56.36009888942057"/>
    <n v="1.9975562504692089E-3"/>
    <n v="2.8124895016429248"/>
    <n v="0.10698841809337407"/>
    <n v="0.10378666130664424"/>
    <n v="5.239320878060057E-4"/>
    <n v="0.33772841135882709"/>
    <n v="1.1597445905621306"/>
    <n v="1.1597445905621306"/>
    <n v="1.1597445905621306"/>
    <n v="0.86869840435002021"/>
    <n v="0.89860223520805105"/>
    <n v="0.8985430866447649"/>
    <n v="0.39204032683617962"/>
    <n v="0.87831601435639584"/>
    <n v="0.14701869941296059"/>
    <n v="61.942268233729074"/>
    <n v="2.1954036191684533E-3"/>
    <n v="2.3153301991815227"/>
    <n v="9.1108157374950288E-2"/>
    <n v="8.83758189134186E-2"/>
    <n v="1.9465194267743156E-4"/>
    <n v="0.28110683215943377"/>
    <n v="4.0279095729578245E-4"/>
    <n v="0.16970484447597006"/>
    <n v="6.0148044360779541E-6"/>
    <n v="6.3433704087165008E-3"/>
    <n v="2.4961139006835696E-4"/>
    <n v="2.4212553126964001E-4"/>
    <n v="5.3329299363679877E-7"/>
    <n v="7.701557045463939E-4"/>
    <n v="-1.3249164105622047E-2"/>
    <n v="-5.5821693443085039"/>
    <n v="-1.9784736869924444E-4"/>
    <n v="0.49715930246140205"/>
    <n v="1.5880260718423786E-2"/>
    <n v="1.5410842393225641E-2"/>
    <n v="3.2928014512857413E-4"/>
    <n v="5.6621579199393313E-2"/>
  </r>
  <r>
    <x v="0"/>
    <s v="Nonpoint"/>
    <s v="Mobile Sources"/>
    <s v="Marine Vessels, Commercial"/>
    <s v="Diesel"/>
    <s v="Port emissions"/>
    <s v="Main"/>
    <s v="C2"/>
    <s v="A"/>
    <s v="R"/>
    <n v="2.33371"/>
    <n v="1198.2840000000001"/>
    <n v="1.3252359999999999E-2"/>
    <n v="23.521409999999999"/>
    <n v="0.70984539999999996"/>
    <n v="0.68855049999999995"/>
    <n v="1.1016440000000001E-2"/>
    <n v="1.9224840000000001"/>
    <n v="1.0552296787698248"/>
    <n v="2.4626000536419279"/>
    <n v="1264.4648403950207"/>
    <n v="1.3984283585742075E-2"/>
    <n v="24.820489918513342"/>
    <n v="0.74904993341823778"/>
    <n v="0.72657892293180215"/>
    <n v="1.1624874442387049E-2"/>
    <n v="2.0286621737601278"/>
    <n v="1.1597445905621306"/>
    <n v="1.1597445905621306"/>
    <n v="1.1597445905621306"/>
    <n v="0.86869840435002021"/>
    <n v="0.89860223520805105"/>
    <n v="0.8985430866447649"/>
    <n v="0.39204032683617962"/>
    <n v="0.87831601435639584"/>
    <n v="2.7065075484407499"/>
    <n v="1389.7033869571524"/>
    <n v="1.5369352822181957E-2"/>
    <n v="20.433011335062609"/>
    <n v="0.63786866309215307"/>
    <n v="0.61869229158079619"/>
    <n v="4.318888738171163E-3"/>
    <n v="1.6885484845439414"/>
    <n v="7.415089173810274E-3"/>
    <n v="3.8074065396086367"/>
    <n v="4.2107815951183446E-5"/>
    <n v="5.5980852972774268E-2"/>
    <n v="1.747585378334666E-3"/>
    <n v="1.6950473741939621E-3"/>
    <n v="1.1832571885400446E-5"/>
    <n v="4.6261602316272363E-3"/>
    <n v="-0.24390749479882201"/>
    <n v="-125.23854656213166"/>
    <n v="-1.3850692364398825E-3"/>
    <n v="4.3874785834507328"/>
    <n v="0.11118127032608471"/>
    <n v="0.10788663135100596"/>
    <n v="7.3059857042158862E-3"/>
    <n v="0.34011368921618645"/>
  </r>
  <r>
    <x v="0"/>
    <s v="Nonpoint"/>
    <s v="Mobile Sources"/>
    <s v="Marine Vessels, Commercial"/>
    <s v="Diesel"/>
    <s v="Port emissions"/>
    <s v="Main"/>
    <s v="C2"/>
    <s v="A"/>
    <s v="R"/>
    <n v="0.41962820000000001"/>
    <n v="190.72499999999999"/>
    <n v="2.1846190000000001E-3"/>
    <n v="3.7649919999999999"/>
    <n v="0.1170148"/>
    <n v="0.11350590000000001"/>
    <n v="1.75384E-3"/>
    <n v="0.28076030000000002"/>
    <n v="1.0552296787698248"/>
    <n v="0.44280413068875979"/>
    <n v="201.25868048337483"/>
    <n v="2.3052748056044559E-3"/>
    <n v="3.97293129873096"/>
    <n v="0.1234774898153153"/>
    <n v="0.11977479439547986"/>
    <n v="1.8507040198136695E-3"/>
    <n v="0.29626660118031967"/>
    <n v="1.1597445905621306"/>
    <n v="1.1597445905621306"/>
    <n v="1.1597445905621306"/>
    <n v="0.86869840435002021"/>
    <n v="0.89860223520805105"/>
    <n v="0.8985430866447649"/>
    <n v="0.39204032683617962"/>
    <n v="0.87831601435639584"/>
    <n v="0.4866615349973239"/>
    <n v="221.19228703496236"/>
    <n v="2.5336000676892513E-3"/>
    <n v="3.2706425427905912"/>
    <n v="0.10514976083242306"/>
    <n v="0.10198994173839203"/>
    <n v="6.8757600681836528E-4"/>
    <n v="0.24659626768550602"/>
    <n v="1.333319273965271E-3"/>
    <n v="0.60600626584921191"/>
    <n v="6.9413700484637022E-6"/>
    <n v="8.9606645007961408E-3"/>
    <n v="2.8808153652718643E-4"/>
    <n v="2.794244979134028E-4"/>
    <n v="1.8837698816941515E-6"/>
    <n v="6.7560621283700283E-4"/>
    <n v="-4.3857404308564107E-2"/>
    <n v="-19.93360655158753"/>
    <n v="-2.2832526208479541E-4"/>
    <n v="0.70228875594036877"/>
    <n v="1.8327728982892241E-2"/>
    <n v="1.7784852657087832E-2"/>
    <n v="1.1631280129953043E-3"/>
    <n v="4.9670333494813645E-2"/>
  </r>
  <r>
    <x v="0"/>
    <s v="Nonpoint"/>
    <s v="Mobile Sources"/>
    <s v="Marine Vessels, Commercial"/>
    <s v="Diesel"/>
    <s v="Port emissions"/>
    <s v="Main"/>
    <s v="C2"/>
    <s v="A"/>
    <s v="R"/>
    <n v="13.264730999999999"/>
    <n v="5976.9759999999997"/>
    <n v="7.5327000000000005E-2"/>
    <n v="128.75143"/>
    <n v="4.0347942999999997"/>
    <n v="3.9137523000000001"/>
    <n v="5.4944720000000002E-2"/>
    <n v="9.7907010000000003"/>
    <n v="1.0552296787698248"/>
    <n v="13.997337832098136"/>
    <n v="6307.0824644949516"/>
    <n v="7.94872860126946E-2"/>
    <n v="135.86233012005559"/>
    <n v="4.2576346930913198"/>
    <n v="4.1299075823136633"/>
    <n v="5.7979299235697966E-2"/>
    <n v="10.331438271161403"/>
    <n v="1.1597445905621306"/>
    <n v="1.1597445905621306"/>
    <n v="1.1597445905621306"/>
    <n v="0.86869840435002021"/>
    <n v="0.89860223520805105"/>
    <n v="0.8985430866447649"/>
    <n v="0.39204032683617962"/>
    <n v="0.87831601435639584"/>
    <n v="15.383700022511801"/>
    <n v="6931.7655839196814"/>
    <n v="8.7360080773273618E-2"/>
    <n v="111.84616179878333"/>
    <n v="3.6256751765847035"/>
    <n v="3.5166750720050479"/>
    <n v="2.1540545986722375E-2"/>
    <n v="8.5993294800751787"/>
    <n v="4.21471233493474E-2"/>
    <n v="18.99113858608132"/>
    <n v="2.3934268705006471E-4"/>
    <n v="0.30642784054461186"/>
    <n v="9.9333566481772696E-3"/>
    <n v="9.6347262246713646E-3"/>
    <n v="5.9015194484170891E-5"/>
    <n v="2.3559806794726516E-2"/>
    <n v="-1.3863621904136654"/>
    <n v="-624.68311942472974"/>
    <n v="-7.8727947605790188E-3"/>
    <n v="24.016168321272261"/>
    <n v="0.6319595165066163"/>
    <n v="0.61323251030861536"/>
    <n v="3.6438753248975594E-2"/>
    <n v="1.7321087910862243"/>
  </r>
  <r>
    <x v="0"/>
    <s v="Nonpoint"/>
    <s v="Mobile Sources"/>
    <s v="Marine Vessels, Commercial"/>
    <s v="Diesel"/>
    <s v="Port emissions"/>
    <s v="Main"/>
    <s v="C2"/>
    <s v="A"/>
    <s v="R"/>
    <n v="3.8434300000000001E-3"/>
    <n v="1.6194"/>
    <n v="8.0488370000000005E-5"/>
    <n v="0.1091678"/>
    <n v="4.3112200000000002E-3"/>
    <n v="4.1819200000000004E-3"/>
    <n v="1.49E-5"/>
    <n v="1.4237690000000001E-2"/>
    <n v="1.0552296787698248"/>
    <n v="4.0557014042743077E-3"/>
    <n v="1.7088389417998542"/>
    <n v="8.4933716819806808E-5"/>
    <n v="0.11519710252600847"/>
    <n v="4.5493272957060444E-3"/>
    <n v="4.4128860982411058E-3"/>
    <n v="1.5722922213670388E-5"/>
    <n v="1.5024033045124348E-2"/>
    <n v="1.1597445905621306"/>
    <n v="1.1597445905621306"/>
    <n v="1.1597445905621306"/>
    <n v="0.86869840435002021"/>
    <n v="0.89860223520805105"/>
    <n v="0.8985430866447649"/>
    <n v="0.39204032683617962"/>
    <n v="0.87831601435639584"/>
    <n v="4.4573971517042101E-3"/>
    <n v="1.8780903899563144"/>
    <n v="9.3345951710663289E-5"/>
    <n v="9.483389366640213E-2"/>
    <n v="3.8740719284736541E-3"/>
    <n v="3.7576353049014757E-3"/>
    <n v="5.8414008698590762E-6"/>
    <n v="1.2505191134441915E-2"/>
    <n v="1.2212046990970439E-5"/>
    <n v="5.1454531231679848E-3"/>
    <n v="2.5574233345387205E-7"/>
    <n v="2.5981888675726613E-4"/>
    <n v="1.0613895694448368E-5"/>
    <n v="1.0294891246305413E-5"/>
    <n v="1.6003837999613909E-8"/>
    <n v="3.4260797628607986E-5"/>
    <n v="-4.0169574742990235E-4"/>
    <n v="-0.1692514481564602"/>
    <n v="-8.4122348908564806E-6"/>
    <n v="2.0363208859606338E-2"/>
    <n v="6.7525536723239037E-4"/>
    <n v="6.5525079333963012E-4"/>
    <n v="9.8815213438113112E-6"/>
    <n v="2.5188419106824331E-3"/>
  </r>
  <r>
    <x v="0"/>
    <s v="Nonpoint"/>
    <s v="Mobile Sources"/>
    <s v="Marine Vessels, Commercial"/>
    <s v="Diesel"/>
    <s v="Port emissions"/>
    <s v="Main"/>
    <s v="C2"/>
    <s v="A"/>
    <s v="R"/>
    <n v="0.17397080000000001"/>
    <n v="73.30001"/>
    <n v="2.3080280000000002E-3"/>
    <n v="3.3014320000000001"/>
    <n v="0.12362380000000001"/>
    <n v="0.1199178"/>
    <n v="6.7241000000000002E-4"/>
    <n v="0.38232189999999999"/>
    <n v="1.0552296787698248"/>
    <n v="0.18357915139932943"/>
    <n v="77.348346006124942"/>
    <n v="2.4354996450317613E-3"/>
    <n v="3.4837690288404204"/>
    <n v="0.13045150276230508"/>
    <n v="0.1265408215727841"/>
    <n v="7.0954698830161787E-4"/>
    <n v="0.40343741572366904"/>
    <n v="1.1597445905621306"/>
    <n v="1.1597445905621306"/>
    <n v="1.1597445905621306"/>
    <n v="0.86869840435002021"/>
    <n v="0.89860223520805105"/>
    <n v="0.8985430866447649"/>
    <n v="0.39204032683617962"/>
    <n v="0.87831601435639584"/>
    <n v="0.20176169421576634"/>
    <n v="85.009290085650079"/>
    <n v="2.6767229878659335E-3"/>
    <n v="2.8679487104700963"/>
    <n v="0.11108862300491307"/>
    <n v="0.10775131015564959"/>
    <n v="2.6361183616791553E-4"/>
    <n v="0.33579944740916451"/>
    <n v="5.5277176497470226E-4"/>
    <n v="0.23290216461821939"/>
    <n v="7.3334876379888586E-6"/>
    <n v="7.8573937273153319E-3"/>
    <n v="3.0435239179428238E-4"/>
    <n v="2.9520906891958792E-4"/>
    <n v="7.2222420867922067E-7"/>
    <n v="9.1999848605250553E-4"/>
    <n v="-1.8182542816436914E-2"/>
    <n v="-7.6609440795251373"/>
    <n v="-2.4122334283417212E-4"/>
    <n v="0.61582031837032414"/>
    <n v="1.936287975739201E-2"/>
    <n v="1.8789511417134502E-2"/>
    <n v="4.4593515213370234E-4"/>
    <n v="6.7637968314504526E-2"/>
  </r>
  <r>
    <x v="0"/>
    <s v="Nonpoint"/>
    <s v="Mobile Sources"/>
    <s v="Marine Vessels, Commercial"/>
    <s v="Diesel"/>
    <s v="Port emissions"/>
    <s v="Main"/>
    <s v="C2"/>
    <s v="A"/>
    <s v="R"/>
    <n v="1.3341520000000001E-2"/>
    <n v="5.6211902"/>
    <n v="1.75816393E-4"/>
    <n v="0.25178755000000003"/>
    <n v="9.4167899999999995E-3"/>
    <n v="9.1348599999999999E-3"/>
    <n v="5.1870000000000003E-5"/>
    <n v="2.9056240000000001E-2"/>
    <n v="1.0552296787698248"/>
    <n v="1.4078367863901193E-2"/>
    <n v="5.9316467290500867"/>
    <n v="1.8552667590785926E-4"/>
    <n v="0.2656936955047412"/>
    <n v="9.9368762867428975E-3"/>
    <n v="9.6393753834073219E-3"/>
    <n v="5.4734763437790817E-5"/>
    <n v="3.0661006801458935E-2"/>
    <n v="1.1597445905621306"/>
    <n v="1.1597445905621306"/>
    <n v="1.1597445905621306"/>
    <n v="0.86869840435002021"/>
    <n v="0.89860223520805105"/>
    <n v="0.8985430866447649"/>
    <n v="0.39204032683617962"/>
    <n v="0.87831601435639584"/>
    <n v="1.5472755649876479E-2"/>
    <n v="6.5191449269708617"/>
    <n v="2.0390211071389565E-4"/>
    <n v="0.21872744292020097"/>
    <n v="8.4619485424848231E-3"/>
    <n v="8.208065300467797E-3"/>
    <n v="2.0335131752992638E-5"/>
    <n v="2.5520560908982883E-2"/>
    <n v="4.2391111369524599E-5"/>
    <n v="1.7860671032796881E-2"/>
    <n v="5.5863591976409773E-7"/>
    <n v="5.9925326827452315E-4"/>
    <n v="2.3183420664341981E-5"/>
    <n v="2.2487850138267936E-5"/>
    <n v="5.5712689734226404E-8"/>
    <n v="6.9919344956117483E-5"/>
    <n v="-1.3943877859752853E-3"/>
    <n v="-0.58749819792077496"/>
    <n v="-1.837543480603639E-5"/>
    <n v="4.6966252584540236E-2"/>
    <n v="1.4749277442580744E-3"/>
    <n v="1.4313100829395249E-3"/>
    <n v="3.4399631684798179E-5"/>
    <n v="5.1404458924760518E-3"/>
  </r>
  <r>
    <x v="0"/>
    <s v="Nonpoint"/>
    <s v="Mobile Sources"/>
    <s v="Marine Vessels, Commercial"/>
    <s v="Diesel"/>
    <s v="Port emissions"/>
    <s v="Main"/>
    <s v="C2"/>
    <s v="A"/>
    <s v="R"/>
    <n v="1.406056"/>
    <n v="767.43719999999996"/>
    <n v="5.9720119999999996E-3"/>
    <n v="11.6861"/>
    <n v="0.31988329999999998"/>
    <n v="0.31028679999999997"/>
    <n v="7.0550500000000002E-3"/>
    <n v="0.77424760000000004"/>
    <n v="1.0552296787698248"/>
    <n v="1.4837120212123847"/>
    <n v="809.82251003201372"/>
    <n v="6.3018443043695383E-3"/>
    <n v="12.331519549072048"/>
    <n v="0.33755035190283145"/>
    <n v="0.32742384029051685"/>
    <n v="7.4446981452050524E-3"/>
    <n v="0.81700904623630777"/>
    <n v="1.1597445905621306"/>
    <n v="1.1597445905621306"/>
    <n v="1.1597445905621306"/>
    <n v="0.86869840435002021"/>
    <n v="0.89860223520805105"/>
    <n v="0.8985430866447649"/>
    <n v="0.39204032683617962"/>
    <n v="0.87831601435639584"/>
    <n v="1.6306658400274272"/>
    <n v="890.03114129614789"/>
    <n v="6.9260086117721303E-3"/>
    <n v="10.151696423074771"/>
    <n v="0.28744784838572757"/>
    <n v="0.27880605901712679"/>
    <n v="2.7658641078455891E-3"/>
    <n v="0.68003406615700501"/>
    <n v="4.4675776439107593E-3"/>
    <n v="2.4384414830031451"/>
    <n v="1.8975366059649671E-5"/>
    <n v="2.781286691253362E-2"/>
    <n v="7.8752835174171931E-4"/>
    <n v="7.638522164852789E-4"/>
    <n v="7.577709884508463E-6"/>
    <n v="1.8631070305671371E-3"/>
    <n v="-0.14695381881504255"/>
    <n v="-80.208631264134169"/>
    <n v="-6.2416430740259207E-4"/>
    <n v="2.1798231259972773"/>
    <n v="5.010250351710388E-2"/>
    <n v="4.8617781273390059E-2"/>
    <n v="4.6788340373594634E-3"/>
    <n v="0.13697498007930275"/>
  </r>
  <r>
    <x v="1"/>
    <s v="Nonpoint"/>
    <s v="Mobile Sources"/>
    <s v="Marine Vessels, Commercial"/>
    <s v="Diesel"/>
    <s v="Port emissions"/>
    <s v="Auxiliary"/>
    <s v="C2"/>
    <s v="A"/>
    <s v="R"/>
    <n v="21.728940999999999"/>
    <n v="9863.4539999999997"/>
    <n v="6.7595269999999999E-2"/>
    <n v="139.12035"/>
    <n v="3.623983"/>
    <n v="3.512035"/>
    <n v="0.55964864000000003"/>
    <n v="4.0423580000000001"/>
    <n v="1.0552296787698248"/>
    <n v="22.929023431438473"/>
    <n v="10408.209395980943"/>
    <n v="7.1328535048459568E-2"/>
    <n v="146.80392224084559"/>
    <n v="3.8241344169573059"/>
    <n v="3.7060035648783813"/>
    <n v="0.59055785461116939"/>
    <n v="4.2656161338126317"/>
    <n v="1.1312978872511139"/>
    <n v="1.1312978872511139"/>
    <n v="1.1312978872511139"/>
    <n v="0.81094795054933422"/>
    <n v="0.82789505914299011"/>
    <n v="0.82772171340856204"/>
    <n v="0.51571983071123639"/>
    <n v="0.78775526987112499"/>
    <n v="24.581905045504104"/>
    <n v="11158.504671198549"/>
    <n v="7.6470386139168595E-2"/>
    <n v="112.81936271220607"/>
    <n v="3.0002776201181907"/>
    <n v="2.9069876277508393"/>
    <n v="0.28862190187857367"/>
    <n v="3.1843888172057011"/>
    <n v="6.7347685056175624E-2"/>
    <n v="30.571245674516572"/>
    <n v="2.0950790723059888E-4"/>
    <n v="0.30909414441700295"/>
    <n v="8.2199386852553173E-3"/>
    <n v="7.9643496650707926E-3"/>
    <n v="7.9074493665362653E-4"/>
    <n v="8.7243529238512363E-3"/>
    <n v="-1.6528816140656311"/>
    <n v="-750.2952752176061"/>
    <n v="-5.1418510907090265E-3"/>
    <n v="33.984559528639522"/>
    <n v="0.82385679683911528"/>
    <n v="0.79901593712754204"/>
    <n v="0.30193595273259571"/>
    <n v="1.0812273166069306"/>
  </r>
  <r>
    <x v="1"/>
    <s v="Nonpoint"/>
    <s v="Mobile Sources"/>
    <s v="Marine Vessels, Commercial"/>
    <s v="Diesel"/>
    <s v="Port emissions"/>
    <s v="Auxiliary"/>
    <s v="C2"/>
    <s v="A"/>
    <s v="R"/>
    <n v="0.30216032999999998"/>
    <n v="131.847891"/>
    <n v="9.1370600999999998E-4"/>
    <n v="1.91405563"/>
    <n v="4.8952200000000001E-2"/>
    <n v="4.7473260000000003E-2"/>
    <n v="2.77451E-3"/>
    <n v="5.6477649999999997E-2"/>
    <n v="1.0552296787698248"/>
    <n v="0.3188485479628842"/>
    <n v="139.12980766640888"/>
    <n v="9.6416969942235832E-4"/>
    <n v="2.0197683075924746"/>
    <n v="5.1655814281076219E-2"/>
    <n v="5.0095192899956377E-2"/>
    <n v="2.9277452960436664E-3"/>
    <n v="5.9596892467174589E-2"/>
    <n v="1.1312978872511139"/>
    <n v="1.1312978872511139"/>
    <n v="1.1312978872511139"/>
    <n v="0.81094795054933422"/>
    <n v="0.82789505914299011"/>
    <n v="0.82772171340856204"/>
    <n v="0.51571983071123639"/>
    <n v="0.78775526987112499"/>
    <n v="0.34183334294009937"/>
    <n v="149.15924052681515"/>
    <n v="1.0336736786816451E-3"/>
    <n v="1.5521994903859146"/>
    <n v="4.052728451417948E-2"/>
    <n v="3.9294648108290156E-2"/>
    <n v="1.4308698275066324E-3"/>
    <n v="4.4490566417436941E-2"/>
    <n v="9.3652970668520381E-4"/>
    <n v="0.40865545349812371"/>
    <n v="2.8319826813195757E-6"/>
    <n v="4.2526013435230537E-3"/>
    <n v="1.1103365620323145E-4"/>
    <n v="1.0765657015969906E-4"/>
    <n v="3.9201913082373492E-6"/>
    <n v="1.2189196278749846E-4"/>
    <n v="-2.2984794977215173E-2"/>
    <n v="-10.029432860406274"/>
    <n v="-6.950397925928678E-5"/>
    <n v="0.46756881720655996"/>
    <n v="1.1128529766896739E-2"/>
    <n v="1.0800544791666221E-2"/>
    <n v="1.496875468537034E-3"/>
    <n v="1.5106326049737648E-2"/>
  </r>
  <r>
    <x v="1"/>
    <s v="Nonpoint"/>
    <s v="Mobile Sources"/>
    <s v="Marine Vessels, Commercial"/>
    <s v="Diesel"/>
    <s v="Port emissions"/>
    <s v="Auxiliary"/>
    <s v="C2"/>
    <s v="A"/>
    <s v="R"/>
    <n v="46.319938999999998"/>
    <n v="20045.054"/>
    <n v="0.14067593"/>
    <n v="295.75484999999998"/>
    <n v="7.5376099999999999"/>
    <n v="7.309075"/>
    <n v="0.53428449"/>
    <n v="8.5351680000000005"/>
    <n v="1.0552296787698248"/>
    <n v="48.878174351607875"/>
    <n v="21152.135893343791"/>
    <n v="0.14844541642454637"/>
    <n v="312.08929536011766"/>
    <n v="7.9539097789922186"/>
    <n v="7.7127528643545569"/>
    <n v="0.56379285075439967"/>
    <n v="9.0065625868864885"/>
    <n v="1.1312978872511139"/>
    <n v="1.1312978872511139"/>
    <n v="1.1312978872511139"/>
    <n v="0.81094795054933422"/>
    <n v="0.82789505914299011"/>
    <n v="0.82772171340856204"/>
    <n v="0.51571983071123639"/>
    <n v="0.78775526987112499"/>
    <n v="52.40164912830047"/>
    <n v="22676.927240034489"/>
    <n v="0.15914638239608561"/>
    <n v="239.84178947252573"/>
    <n v="6.2403500767467932"/>
    <n v="6.0498800824316854"/>
    <n v="0.27554110673443927"/>
    <n v="6.7236235712353905"/>
    <n v="0.14356616199534375"/>
    <n v="62.128567780916406"/>
    <n v="4.3601748601667289E-4"/>
    <n v="0.65710079307541291"/>
    <n v="1.709684952533368E-2"/>
    <n v="1.6575013924470371E-2"/>
    <n v="7.5490714173818974E-4"/>
    <n v="1.8420886496535317E-2"/>
    <n v="-3.5234747766925949"/>
    <n v="-1524.7913466906975"/>
    <n v="-1.0700965971539245E-2"/>
    <n v="72.247505887591927"/>
    <n v="1.7135597022454254"/>
    <n v="1.6628727819228715"/>
    <n v="0.2882517440199604"/>
    <n v="2.282939015651098"/>
  </r>
  <r>
    <x v="1"/>
    <s v="Nonpoint"/>
    <s v="Mobile Sources"/>
    <s v="Marine Vessels, Commercial"/>
    <s v="Diesel"/>
    <s v="Port emissions"/>
    <s v="Auxiliary"/>
    <s v="C2"/>
    <s v="A"/>
    <s v="R"/>
    <n v="14.209429999999999"/>
    <n v="7120.7730000000001"/>
    <n v="4.5148059999999997E-2"/>
    <n v="90.700370000000007"/>
    <n v="2.4225810000000001"/>
    <n v="2.3457499999999998"/>
    <n v="0.66894050000000005"/>
    <n v="2.689883"/>
    <n v="1.0552296787698248"/>
    <n v="14.99421225440231"/>
    <n v="7514.0510053828411"/>
    <n v="4.7641572850880769E-2"/>
    <n v="95.709722299404262"/>
    <n v="2.5563793704238811"/>
    <n v="2.4753050189743164"/>
    <n v="0.70588586893112604"/>
    <n v="2.8384443740184127"/>
    <n v="1.1312978872511139"/>
    <n v="1.1312978872511139"/>
    <n v="1.1312978872511139"/>
    <n v="0.81094795054933422"/>
    <n v="0.82789505914299011"/>
    <n v="0.82772171340856204"/>
    <n v="0.51571983071123639"/>
    <n v="0.78775526987112499"/>
    <n v="16.075098138042595"/>
    <n v="8055.7154504947766"/>
    <n v="5.1075904891486522E-2"/>
    <n v="73.553279165566323"/>
    <n v="2.0056428402736843"/>
    <n v="1.9416282092281343"/>
    <n v="0.34498588141588987"/>
    <n v="2.1189695085867513"/>
    <n v="4.4041364761760536E-2"/>
    <n v="22.070453289026787"/>
    <n v="1.3993398600407265E-4"/>
    <n v="0.20151583333031869"/>
    <n v="5.4949118911607787E-3"/>
    <n v="5.3195293403510528E-3"/>
    <n v="9.4516679839969824E-4"/>
    <n v="5.8053959139363048E-3"/>
    <n v="-1.0808858836402848"/>
    <n v="-541.66444511193549"/>
    <n v="-3.4343320406057531E-3"/>
    <n v="22.156443133837939"/>
    <n v="0.55073653015019675"/>
    <n v="0.53367680974618215"/>
    <n v="0.36089998751523616"/>
    <n v="0.71947486543166139"/>
  </r>
  <r>
    <x v="1"/>
    <s v="Nonpoint"/>
    <s v="Mobile Sources"/>
    <s v="Marine Vessels, Commercial"/>
    <s v="Diesel"/>
    <s v="Port emissions"/>
    <s v="Auxiliary"/>
    <s v="C2"/>
    <s v="A"/>
    <s v="R"/>
    <n v="0.9079296"/>
    <n v="446.35379999999998"/>
    <n v="2.753209E-3"/>
    <n v="5.68506"/>
    <n v="0.14756150000000001"/>
    <n v="0.14304800000000001"/>
    <n v="1.7225009999999999E-2"/>
    <n v="0.18169089999999999"/>
    <n v="1.0552296787698248"/>
    <n v="0.95807426015361552"/>
    <n v="471.0057769916906"/>
    <n v="2.9052678486561905E-3"/>
    <n v="5.9990440375871801"/>
    <n v="0.1557112742437935"/>
    <n v="0.1509484950886659"/>
    <n v="1.817634176910702E-2"/>
    <n v="0.19172563004240034"/>
    <n v="1.1312978872511139"/>
    <n v="1.1312978872511139"/>
    <n v="1.1312978872511139"/>
    <n v="0.81094795054933422"/>
    <n v="0.82789505914299011"/>
    <n v="0.82772171340856204"/>
    <n v="0.51571983071123639"/>
    <n v="0.78775526987112499"/>
    <n v="1.0271388382527489"/>
    <n v="504.95911090650623"/>
    <n v="3.1146995248607519E-3"/>
    <n v="4.6102877557499982"/>
    <n v="0.12216543676972834"/>
    <n v="0.11840393565966799"/>
    <n v="8.883279241199353E-3"/>
    <n v="0.14312796396262759"/>
    <n v="2.8140790089116407E-3"/>
    <n v="1.383449618921935"/>
    <n v="8.5334233557828825E-6"/>
    <n v="1.2630925358219173E-2"/>
    <n v="3.3469982676637903E-4"/>
    <n v="3.24394344273063E-4"/>
    <n v="2.4337751345751651E-5"/>
    <n v="3.9213140811678791E-4"/>
    <n v="-6.9064578099133356E-2"/>
    <n v="-33.95333391481563"/>
    <n v="-2.0943167620456147E-4"/>
    <n v="1.3887562818371819"/>
    <n v="3.3545837474065157E-2"/>
    <n v="3.2544559428997907E-2"/>
    <n v="9.2930625279076667E-3"/>
    <n v="4.8597666079772756E-2"/>
  </r>
  <r>
    <x v="1"/>
    <s v="Nonpoint"/>
    <s v="Mobile Sources"/>
    <s v="Marine Vessels, Commercial"/>
    <s v="Diesel"/>
    <s v="Port emissions"/>
    <s v="Auxiliary"/>
    <s v="C2"/>
    <s v="A"/>
    <s v="R"/>
    <n v="158.23003"/>
    <n v="68277.036999999997"/>
    <n v="0.47760414000000001"/>
    <n v="1008.75549"/>
    <n v="25.587779999999999"/>
    <n v="24.814800000000002"/>
    <n v="1.4055279000000001"/>
    <n v="29.184377000000001"/>
    <n v="1.0552296787698248"/>
    <n v="166.96902372863974"/>
    <n v="72047.955820865434"/>
    <n v="0.50398206323133843"/>
    <n v="1064.4687316699972"/>
    <n v="27.000984869832944"/>
    <n v="26.185313432737448"/>
    <n v="1.4831547544190264"/>
    <n v="30.796220766807462"/>
    <n v="1.1312978872511139"/>
    <n v="1.1312978872511139"/>
    <n v="1.1312978872511139"/>
    <n v="0.81094795054933422"/>
    <n v="0.82789505914299011"/>
    <n v="0.82772171340856204"/>
    <n v="0.51571983071123639"/>
    <n v="0.78775526987112499"/>
    <n v="179.00529863868036"/>
    <n v="77241.66770586613"/>
    <n v="0.5403125545243852"/>
    <n v="818.04819722088939"/>
    <n v="21.183996636437818"/>
    <n v="20.539748773890786"/>
    <n v="0.72485861064791968"/>
    <n v="22.990146779655653"/>
    <n v="0.49042547572241196"/>
    <n v="211.62100741333185"/>
    <n v="1.4803083685599595E-3"/>
    <n v="2.2412279375914776"/>
    <n v="5.8038346949144705E-2"/>
    <n v="5.6273284312029548E-2"/>
    <n v="1.9859140017751222E-3"/>
    <n v="6.2986703505905905E-2"/>
    <n v="-12.036274910040618"/>
    <n v="-5193.7118850006955"/>
    <n v="-3.6330491293046774E-2"/>
    <n v="246.42053444910778"/>
    <n v="5.8169882333951257"/>
    <n v="5.6455646588466628"/>
    <n v="0.75829614377110677"/>
    <n v="7.8060739871518088"/>
  </r>
  <r>
    <x v="1"/>
    <s v="Nonpoint"/>
    <s v="Mobile Sources"/>
    <s v="Marine Vessels, Commercial"/>
    <s v="Diesel"/>
    <s v="Port emissions"/>
    <s v="Auxiliary"/>
    <s v="C2"/>
    <s v="A"/>
    <s v="R"/>
    <n v="1.709109"/>
    <n v="720.11990000000003"/>
    <n v="5.1227039999999996E-3"/>
    <n v="10.89663"/>
    <n v="0.2743912"/>
    <n v="0.26615939999999999"/>
    <n v="6.6201000000000003E-3"/>
    <n v="0.31330029999999998"/>
    <n v="1.0552296787698248"/>
    <n v="1.8035025410526164"/>
    <n v="759.8918907527584"/>
    <n v="5.4056292963528957E-3"/>
    <n v="11.498447374573635"/>
    <n v="0.28954573783326676"/>
    <n v="0.2808592981635693"/>
    <n v="6.9857259964241176E-3"/>
    <n v="0.33060377492748971"/>
    <n v="1.1312978872511139"/>
    <n v="1.1312978872511139"/>
    <n v="1.1312978872511139"/>
    <n v="0.81094795054933422"/>
    <n v="0.82789505914299011"/>
    <n v="0.82772171340856204"/>
    <n v="0.51571983071123639"/>
    <n v="0.78775526987112499"/>
    <n v="1.9335114007818641"/>
    <n v="814.67012143748343"/>
    <n v="5.79530421221283E-3"/>
    <n v="8.8365997663943912"/>
    <n v="0.22716711875231602"/>
    <n v="0.22030591460779483"/>
    <n v="3.4141168512914562E-3"/>
    <n v="0.24680396237720439"/>
    <n v="5.2972915089914089E-3"/>
    <n v="2.2319729354451603"/>
    <n v="1.5877545786884465E-5"/>
    <n v="2.4209862373683264E-2"/>
    <n v="6.2237566781456438E-4"/>
    <n v="6.035778482405338E-4"/>
    <n v="9.3537447980587849E-6"/>
    <n v="6.7617523938960113E-4"/>
    <n v="-0.13000885972924769"/>
    <n v="-54.778230684725031"/>
    <n v="-3.8967491585993434E-4"/>
    <n v="2.6618476081792437"/>
    <n v="6.2378619080950742E-2"/>
    <n v="6.055338355577447E-2"/>
    <n v="3.5716091451326614E-3"/>
    <n v="8.3799812550285319E-2"/>
  </r>
  <r>
    <x v="1"/>
    <s v="Nonpoint"/>
    <s v="Mobile Sources"/>
    <s v="Marine Vessels, Commercial"/>
    <s v="Diesel"/>
    <s v="Port emissions"/>
    <s v="Auxiliary"/>
    <s v="C2"/>
    <s v="A"/>
    <s v="R"/>
    <n v="20.174800000000001"/>
    <n v="9057.4689999999991"/>
    <n v="6.2410380000000001E-2"/>
    <n v="129.08690000000001"/>
    <n v="3.3455499999999998"/>
    <n v="3.242645"/>
    <n v="0.45212760000000002"/>
    <n v="3.744831"/>
    <n v="1.0552296787698248"/>
    <n v="21.289047723245464"/>
    <n v="9557.7101033376457"/>
    <n v="6.5857285239302704E-2"/>
    <n v="136.2163280203925"/>
    <n v="3.5303236518083869"/>
    <n v="3.4217352417145785"/>
    <n v="0.47709846211097184"/>
    <n v="3.9516568131772818"/>
    <n v="1.1312978872511139"/>
    <n v="1.1312978872511139"/>
    <n v="1.1312978872511139"/>
    <n v="0.81094795054933422"/>
    <n v="0.82789505914299011"/>
    <n v="0.82772171340856204"/>
    <n v="0.51571983071123639"/>
    <n v="0.78775526987112499"/>
    <n v="22.823708615713773"/>
    <n v="10246.695543542459"/>
    <n v="7.0604731036539178E-2"/>
    <n v="104.68275699776686"/>
    <n v="2.7697643151158302"/>
    <n v="2.6840076753757067"/>
    <n v="0.23317116933187762"/>
    <n v="2.9500103550267549"/>
    <n v="6.2530708536202115E-2"/>
    <n v="28.073138475458791"/>
    <n v="1.9343761927818952E-4"/>
    <n v="0.28680207396648455"/>
    <n v="7.5883953838789871E-3"/>
    <n v="7.3534456859608403E-3"/>
    <n v="6.3882512145719899E-4"/>
    <n v="8.0822201507582334E-3"/>
    <n v="-1.5346608924683096"/>
    <n v="-688.98544020481313"/>
    <n v="-4.7474457972364742E-3"/>
    <n v="31.533571022625637"/>
    <n v="0.76055933669255671"/>
    <n v="0.73772756633887182"/>
    <n v="0.24392729277909422"/>
    <n v="1.0016464581505269"/>
  </r>
  <r>
    <x v="1"/>
    <s v="Nonpoint"/>
    <s v="Mobile Sources"/>
    <s v="Marine Vessels, Commercial"/>
    <s v="Diesel"/>
    <s v="Port emissions"/>
    <s v="Auxiliary"/>
    <s v="C2"/>
    <s v="A"/>
    <s v="R"/>
    <n v="0.9471041"/>
    <n v="401.08019999999999"/>
    <n v="2.8458089999999999E-3"/>
    <n v="6.0400479999999996"/>
    <n v="0.15244168"/>
    <n v="0.14785918000000001"/>
    <n v="5.0282299999999999E-3"/>
    <n v="0.17378508000000001"/>
    <n v="1.0552296787698248"/>
    <n v="0.99941235520458405"/>
    <n v="423.23173060693705"/>
    <n v="3.0029821169102761E-3"/>
    <n v="6.3736379107943222"/>
    <n v="0.1608609850175324"/>
    <n v="0.15602539501456972"/>
    <n v="5.3059375276807959E-3"/>
    <n v="0.18338317414338831"/>
    <n v="1.1312978872511139"/>
    <n v="1.1312978872511139"/>
    <n v="1.1312978872511139"/>
    <n v="0.81094795054933422"/>
    <n v="0.82789505914299011"/>
    <n v="0.82772171340856204"/>
    <n v="0.51571983071123639"/>
    <n v="0.78775526987112499"/>
    <n v="1.0714568673368676"/>
    <n v="453.74118287825422"/>
    <n v="3.2194577092202054E-3"/>
    <n v="4.8981645468196051"/>
    <n v="0.12620571367945677"/>
    <n v="0.12238625381278499"/>
    <n v="2.5931579243771599E-3"/>
    <n v="0.13690011259497506"/>
    <n v="2.9354982666763498E-3"/>
    <n v="1.2431265284335733"/>
    <n v="8.8204320800553576E-6"/>
    <n v="1.3419628895396178E-2"/>
    <n v="3.4576907857385413E-4"/>
    <n v="3.3530480496653421E-4"/>
    <n v="7.1045422585675613E-6"/>
    <n v="3.7506880163006863E-4"/>
    <n v="-7.2044512132283578E-2"/>
    <n v="-30.509452271317173"/>
    <n v="-2.1647559230992923E-4"/>
    <n v="1.4754733639747171"/>
    <n v="3.4655271338075638E-2"/>
    <n v="3.3639141201784725E-2"/>
    <n v="2.712779603303636E-3"/>
    <n v="4.6483061548413251E-2"/>
  </r>
  <r>
    <x v="1"/>
    <s v="Nonpoint"/>
    <s v="Mobile Sources"/>
    <s v="Marine Vessels, Commercial"/>
    <s v="Diesel"/>
    <s v="Port emissions"/>
    <s v="Auxiliary"/>
    <s v="C2"/>
    <s v="A"/>
    <s v="R"/>
    <n v="1.3156570000000001"/>
    <n v="810.16089999999997"/>
    <n v="4.3565499999999998E-3"/>
    <n v="8.3080090000000002"/>
    <n v="0.234212"/>
    <n v="0.22635250000000001"/>
    <n v="0.1289458"/>
    <n v="0.25583879999999998"/>
    <n v="1.0552296787698248"/>
    <n v="1.3883203134812714"/>
    <n v="854.90582625887214"/>
    <n v="4.5971608570446803E-3"/>
    <n v="8.7668576682868125"/>
    <n v="0.24714745352403819"/>
    <n v="0.23885387586374676"/>
    <n v="0.13606743511271807"/>
    <n v="0.26996869474085744"/>
    <n v="1.1312978872511139"/>
    <n v="1.1312978872511139"/>
    <n v="1.1312978872511139"/>
    <n v="0.81094795054933422"/>
    <n v="0.82789505914299011"/>
    <n v="0.82772171340856204"/>
    <n v="0.51571983071123639"/>
    <n v="0.78775526987112499"/>
    <n v="1.4883999844471389"/>
    <n v="916.53331450346093"/>
    <n v="4.9285558107038403E-3"/>
    <n v="6.7373628716954235"/>
    <n v="0.19390295759199799"/>
    <n v="0.18735687913431154"/>
    <n v="6.6499906146924942E-2"/>
    <n v="0.20153836293750477"/>
    <n v="4.0778081765675041E-3"/>
    <n v="2.511050176721811"/>
    <n v="1.3502892632065315E-5"/>
    <n v="1.84585284156039E-2"/>
    <n v="5.3124097970410407E-4"/>
    <n v="5.1330651817619601E-4"/>
    <n v="1.8219152369020533E-4"/>
    <n v="5.5215989845891717E-4"/>
    <n v="-0.10007967096586756"/>
    <n v="-61.62748824458879"/>
    <n v="-3.3139495365915993E-4"/>
    <n v="2.029494796591389"/>
    <n v="5.3244495932040198E-2"/>
    <n v="5.1496996729435224E-2"/>
    <n v="6.956752896579313E-2"/>
    <n v="6.8430331803352673E-2"/>
  </r>
  <r>
    <x v="2"/>
    <s v="Nonpoint"/>
    <s v="Mobile Sources"/>
    <s v="Marine Vessels, Commercial"/>
    <s v="Diesel"/>
    <s v="Underway emissions"/>
    <s v="Main"/>
    <s v="C2"/>
    <s v="A"/>
    <s v="R"/>
    <n v="9.4275819999999992"/>
    <n v="3972.5569999999998"/>
    <n v="4.3512929999999998E-2"/>
    <n v="78.812619999999995"/>
    <n v="2.3307150000000001"/>
    <n v="2.2607940000000002"/>
    <n v="3.6520810000000001E-2"/>
    <n v="4.7191789999999996"/>
    <n v="1.0552296787698248"/>
    <n v="9.9482643254361811"/>
    <n v="4191.9600470048181"/>
    <n v="4.5916135146233869E-2"/>
    <n v="83.165415685608266"/>
    <n v="2.4594396407540122"/>
    <n v="2.3856569263847476"/>
    <n v="3.8537842604713803E-2"/>
    <n v="4.9798177402273023"/>
    <n v="1.5877575187643891"/>
    <n v="1.5877575187643891"/>
    <n v="1.5877575187643891"/>
    <n v="1.1247575119286113"/>
    <n v="1.1340877779818888"/>
    <n v="1.1341649968620793"/>
    <n v="0.55390741239332031"/>
    <n v="1.0612119987250432"/>
    <n v="14.968714204267815"/>
    <n v="6307.4572454701047"/>
    <n v="6.9087981770968546E-2"/>
    <n v="88.645086379775108"/>
    <n v="2.6432353954590582"/>
    <n v="2.5641134199158078"/>
    <n v="2.0229147365608095E-2"/>
    <n v="5.0080493789312506"/>
    <n v="4.1010175902103603E-2"/>
    <n v="17.280704782109876"/>
    <n v="1.8928214183826998E-4"/>
    <n v="0.24286325035554823"/>
    <n v="7.2417408094768718E-3"/>
    <n v="7.0249682737419392E-3"/>
    <n v="5.5422321549611223E-5"/>
    <n v="1.3720683229948632E-2"/>
    <n v="-5.0204498788316343"/>
    <n v="-2115.4971984652866"/>
    <n v="-2.3171846624734677E-2"/>
    <n v="-5.4796706941668418"/>
    <n v="-0.18379575470504594"/>
    <n v="-0.17845649353106019"/>
    <n v="1.8308695239105707E-2"/>
    <n v="-2.8231638703948292E-2"/>
  </r>
  <r>
    <x v="2"/>
    <s v="Nonpoint"/>
    <s v="Mobile Sources"/>
    <s v="Marine Vessels, Commercial"/>
    <s v="Diesel"/>
    <s v="Underway emissions"/>
    <s v="Main"/>
    <s v="C2"/>
    <s v="A"/>
    <s v="R"/>
    <n v="4.4062469999999996"/>
    <n v="1873.615"/>
    <n v="1.576029E-2"/>
    <n v="31.157440000000001"/>
    <n v="0.8441786"/>
    <n v="0.81885470000000005"/>
    <n v="1.7225170000000001E-2"/>
    <n v="1.3282160000000001"/>
    <n v="1.0552296787698248"/>
    <n v="4.6496026063905038"/>
    <n v="1977.0941545883252"/>
    <n v="1.663072575401928E-2"/>
    <n v="32.87825540249009"/>
    <n v="0.89080231290236034"/>
    <n v="0.86407978204016123"/>
    <n v="1.8176510605855623E-2"/>
    <n v="1.4015729430169417"/>
    <n v="1.5877575187643891"/>
    <n v="1.5877575187643891"/>
    <n v="1.5877575187643891"/>
    <n v="1.1247575119286113"/>
    <n v="1.1340877779818888"/>
    <n v="1.1341649968620793"/>
    <n v="0.55390741239332031"/>
    <n v="1.0612119987250432"/>
    <n v="6.9960518037830326"/>
    <n v="2974.846303519741"/>
    <n v="2.5023518945407212E-2"/>
    <n v="35.044564692464995"/>
    <n v="0.95737263269386164"/>
    <n v="0.92871633825599897"/>
    <n v="9.5411493427350492E-3"/>
    <n v="1.409518756098582"/>
    <n v="1.9167265215843925E-2"/>
    <n v="8.1502638452595644"/>
    <n v="6.8557586151800587E-5"/>
    <n v="9.6012506006753415E-2"/>
    <n v="2.6229387197092098E-3"/>
    <n v="2.5444283239890383E-3"/>
    <n v="2.6140135185575476E-5"/>
    <n v="3.8616952221878957E-3"/>
    <n v="-2.3464491973925288"/>
    <n v="-997.75214893141583"/>
    <n v="-8.3927931913879324E-3"/>
    <n v="-2.1663092899749046"/>
    <n v="-6.6570319791501298E-2"/>
    <n v="-6.4636556215837748E-2"/>
    <n v="8.6353612631205733E-3"/>
    <n v="-7.9458130816403294E-3"/>
  </r>
  <r>
    <x v="2"/>
    <s v="Nonpoint"/>
    <s v="Mobile Sources"/>
    <s v="Marine Vessels, Commercial"/>
    <s v="Diesel"/>
    <s v="Underway emissions"/>
    <s v="Main"/>
    <s v="C2"/>
    <s v="A"/>
    <s v="R"/>
    <n v="1.2995909999999999"/>
    <n v="549.59870000000001"/>
    <n v="4.5218790000000003E-3"/>
    <n v="8.9804460000000006"/>
    <n v="0.24220839999999999"/>
    <n v="0.2349425"/>
    <n v="5.0528200000000004E-3"/>
    <n v="0.36207440000000002"/>
    <n v="1.0552296787698248"/>
    <n v="1.3713669934621553"/>
    <n v="579.95285965331334"/>
    <n v="4.7716209246060166E-3"/>
    <n v="9.4764331477897592"/>
    <n v="0.25558549212735321"/>
    <n v="0.24791829880437954"/>
    <n v="5.331885625481746E-3"/>
    <n v="0.38207165280277705"/>
    <n v="1.5877575187643891"/>
    <n v="1.5877575187643891"/>
    <n v="1.5877575187643891"/>
    <n v="1.1247575119286113"/>
    <n v="1.1340877779818888"/>
    <n v="1.1341649968620793"/>
    <n v="0.55390741239332031"/>
    <n v="1.0612119987250432"/>
    <n v="2.0634353815685311"/>
    <n v="872.62946822813387"/>
    <n v="7.1796473811927978E-3"/>
    <n v="10.10082409896925"/>
    <n v="0.27468558616454847"/>
    <n v="0.26646355977526903"/>
    <n v="2.798794451489217E-3"/>
    <n v="0.38423769771117083"/>
    <n v="5.6532476207357017E-3"/>
    <n v="2.3907656663784489"/>
    <n v="1.9670266797788489E-5"/>
    <n v="2.7673490682107536E-2"/>
    <n v="7.5256324976588618E-4"/>
    <n v="7.3003715006923027E-4"/>
    <n v="7.6679300040800462E-6"/>
    <n v="1.0527060211264953E-3"/>
    <n v="-0.69206838810637583"/>
    <n v="-292.67660857482053"/>
    <n v="-2.4080264565867811E-3"/>
    <n v="-0.62439095117949073"/>
    <n v="-1.9100094037195259E-2"/>
    <n v="-1.8545260970889488E-2"/>
    <n v="2.5330911739925291E-3"/>
    <n v="-2.1660449083937827E-3"/>
  </r>
  <r>
    <x v="2"/>
    <s v="Nonpoint"/>
    <s v="Mobile Sources"/>
    <s v="Marine Vessels, Commercial"/>
    <s v="Diesel"/>
    <s v="Underway emissions"/>
    <s v="Main"/>
    <s v="C2"/>
    <s v="A"/>
    <s v="R"/>
    <n v="1.6578520000000001"/>
    <n v="738.50450000000001"/>
    <n v="9.2858119999999992E-3"/>
    <n v="15.79162"/>
    <n v="0.49738379999999999"/>
    <n v="0.48246129999999998"/>
    <n v="6.7903299999999998E-3"/>
    <n v="1.198882"/>
    <n v="1.0552296787698248"/>
    <n v="1.7494146334079117"/>
    <n v="779.29186630507002"/>
    <n v="9.7986644138769834E-3"/>
    <n v="16.663786099855141"/>
    <n v="0.5248541474993148"/>
    <n v="0.50910748261787209"/>
    <n v="7.1653577446411038E-3"/>
    <n v="1.2650958677429252"/>
    <n v="1.5877575187643891"/>
    <n v="1.5877575187643891"/>
    <n v="1.5877575187643891"/>
    <n v="1.1247575119286113"/>
    <n v="1.1340877779818888"/>
    <n v="1.1341649968620793"/>
    <n v="0.55390741239332031"/>
    <n v="1.0612119987250432"/>
    <n v="2.6322669779985803"/>
    <n v="1172.5660725163357"/>
    <n v="1.4743617820832588E-2"/>
    <n v="17.761743220522096"/>
    <n v="0.56407688854618809"/>
    <n v="0.54719071880057468"/>
    <n v="3.7612141195967346E-3"/>
    <n v="1.2722679634554772"/>
    <n v="7.2116903506810421E-3"/>
    <n v="3.2125097877159883"/>
    <n v="4.0393473481733121E-5"/>
    <n v="4.8662310193211218E-2"/>
    <n v="1.5454161330032551E-3"/>
    <n v="1.4991526542481499E-3"/>
    <n v="1.0304696218073246E-5"/>
    <n v="3.4856656533026774E-3"/>
    <n v="-0.88285234459066864"/>
    <n v="-393.27420621126566"/>
    <n v="-4.9449534069556048E-3"/>
    <n v="-1.0979571206669547"/>
    <n v="-3.9222741046873288E-2"/>
    <n v="-3.8083236182702596E-2"/>
    <n v="3.4041436250443692E-3"/>
    <n v="-7.1720957125520624E-3"/>
  </r>
  <r>
    <x v="2"/>
    <s v="Nonpoint"/>
    <s v="Mobile Sources"/>
    <s v="Marine Vessels, Commercial"/>
    <s v="Diesel"/>
    <s v="Underway emissions"/>
    <s v="Main"/>
    <s v="C2"/>
    <s v="A"/>
    <s v="R"/>
    <n v="16.272480000000002"/>
    <n v="6910.6260000000002"/>
    <n v="6.6511000000000001E-2"/>
    <n v="125.36239999999999"/>
    <n v="3.5625770000000001"/>
    <n v="3.4557000000000002"/>
    <n v="6.3529329999999995E-2"/>
    <n v="6.4858320000000003"/>
    <n v="1.0552296787698248"/>
    <n v="17.171203843188401"/>
    <n v="7292.2976540783993"/>
    <n v="7.0184381164659818E-2"/>
    <n v="132.28612508181428"/>
    <n v="3.7593369833027661"/>
    <n v="3.6465572009248834"/>
    <n v="6.703803448836218E-2"/>
    <n v="6.8440424179150501"/>
    <n v="1.5877575187643891"/>
    <n v="1.5877575187643891"/>
    <n v="1.5877575187643891"/>
    <n v="1.1247575119286113"/>
    <n v="1.1340877779818888"/>
    <n v="1.1341649968620793"/>
    <n v="0.55390741239332031"/>
    <n v="1.0612119987250432"/>
    <n v="25.83675246894315"/>
    <n v="10972.398390868675"/>
    <n v="0.10560334033053828"/>
    <n v="141.00230111339934"/>
    <n v="4.0402750338193831"/>
    <n v="3.9193339796562876"/>
    <n v="3.5189366791381335E-2"/>
    <n v="6.8828427401148451"/>
    <n v="7.0785623202583969E-2"/>
    <n v="30.061365454434725"/>
    <n v="2.893242200836665E-4"/>
    <n v="0.38630767428328588"/>
    <n v="1.1069246667998311E-2"/>
    <n v="1.0737901314126816E-2"/>
    <n v="9.6409224085976261E-5"/>
    <n v="1.8857103397574917E-2"/>
    <n v="-8.6655486257547487"/>
    <n v="-3680.1007367902757"/>
    <n v="-3.5418959165878464E-2"/>
    <n v="-8.7161760315850643"/>
    <n v="-0.28093805051661702"/>
    <n v="-0.27277677873140416"/>
    <n v="3.1848667696980845E-2"/>
    <n v="-3.8800322199795012E-2"/>
  </r>
  <r>
    <x v="2"/>
    <s v="Nonpoint"/>
    <s v="Mobile Sources"/>
    <s v="Marine Vessels, Commercial"/>
    <s v="Diesel"/>
    <s v="Underway emissions"/>
    <s v="Main"/>
    <s v="C2"/>
    <s v="A"/>
    <s v="R"/>
    <n v="11.18838"/>
    <n v="4899.2520000000004"/>
    <n v="3.7205920000000003E-2"/>
    <n v="74.684629999999999"/>
    <n v="1.9928870000000001"/>
    <n v="1.933101"/>
    <n v="4.5038590000000003E-2"/>
    <n v="2.8638319999999999"/>
    <n v="1.0552296787698248"/>
    <n v="11.806310633354732"/>
    <n v="5169.8361141724217"/>
    <n v="3.9260791009935805E-2"/>
    <n v="78.80943812394321"/>
    <n v="2.1029535088345597"/>
    <n v="2.0398655472596268"/>
    <n v="4.7526056857945843E-2"/>
    <n v="3.0220005214107446"/>
    <n v="1.5877575187643891"/>
    <n v="1.5877575187643891"/>
    <n v="1.5877575187643891"/>
    <n v="1.1247575119286113"/>
    <n v="1.1340877779818888"/>
    <n v="1.1341649968620793"/>
    <n v="0.55390741239332031"/>
    <n v="1.0612119987250432"/>
    <n v="17.764434467793116"/>
    <n v="7778.8241993214715"/>
    <n v="5.9073979222546362E-2"/>
    <n v="84.002098618108917"/>
    <n v="2.2601087895989926"/>
    <n v="2.1924554895990824"/>
    <n v="2.4947208844743673E-2"/>
    <n v="3.0391328807327378"/>
    <n v="4.8669683473405799E-2"/>
    <n v="21.311847121428688"/>
    <n v="1.6184651841793523E-4"/>
    <n v="0.23014273594002443"/>
    <n v="6.1920788756136781E-3"/>
    <n v="6.006727368764609E-3"/>
    <n v="6.8348517382859378E-5"/>
    <n v="8.3263914540622954E-3"/>
    <n v="-5.9581238344383838"/>
    <n v="-2608.9880851490498"/>
    <n v="-1.9813188212610557E-2"/>
    <n v="-5.1926604941657075"/>
    <n v="-0.15715528076443297"/>
    <n v="-0.15258994233945566"/>
    <n v="2.2578848013202171E-2"/>
    <n v="-1.7132359321993196E-2"/>
  </r>
  <r>
    <x v="2"/>
    <s v="Nonpoint"/>
    <s v="Mobile Sources"/>
    <s v="Marine Vessels, Commercial"/>
    <s v="Diesel"/>
    <s v="Underway emissions"/>
    <s v="Main"/>
    <s v="C2"/>
    <s v="A"/>
    <s v="R"/>
    <n v="1.6687320000000001"/>
    <n v="722.02970000000005"/>
    <n v="6.1724199999999996E-3"/>
    <n v="12.05607"/>
    <n v="0.33061740000000001"/>
    <n v="0.32069940000000002"/>
    <n v="6.6381299999999999E-3"/>
    <n v="0.55483329999999997"/>
    <n v="1.0552296787698248"/>
    <n v="1.7608955323129274"/>
    <n v="761.90716839327297"/>
    <n v="6.5133207738324412E-3"/>
    <n v="12.721922873326521"/>
    <n v="0.34887729279771468"/>
    <n v="0.33841152484367554"/>
    <n v="7.0047517875323371E-3"/>
    <n v="0.58547656492980182"/>
    <n v="1.5877575187643891"/>
    <n v="1.5877575187643891"/>
    <n v="1.5877575187643891"/>
    <n v="1.1247575119286113"/>
    <n v="1.1340877779818888"/>
    <n v="1.1341649968620793"/>
    <n v="0.55390741239332031"/>
    <n v="1.0612119987250432"/>
    <n v="2.6495417798027368"/>
    <n v="1146.4080849461964"/>
    <n v="9.8003062639716899E-3"/>
    <n v="13.560155296837173"/>
    <n v="0.37494915252814931"/>
    <n v="0.36372603399467074"/>
    <n v="3.6769094114304712E-3"/>
    <n v="0.58879575525221151"/>
    <n v="7.2590185748020184E-3"/>
    <n v="3.1408440683457433"/>
    <n v="2.6850154147867643E-5"/>
    <n v="3.7151110402293623E-2"/>
    <n v="1.027257952131916E-3"/>
    <n v="9.9650968217718E-4"/>
    <n v="1.0073724414878003E-5"/>
    <n v="1.6131390554855109E-3"/>
    <n v="-0.88864624748980936"/>
    <n v="-384.5009165529234"/>
    <n v="-3.2869854901392487E-3"/>
    <n v="-0.83823242351065197"/>
    <n v="-2.6071859730434632E-2"/>
    <n v="-2.5314509150995201E-2"/>
    <n v="3.3278423761018659E-3"/>
    <n v="-3.3191903224096819E-3"/>
  </r>
  <r>
    <x v="2"/>
    <s v="Nonpoint"/>
    <s v="Mobile Sources"/>
    <s v="Marine Vessels, Commercial"/>
    <s v="Diesel"/>
    <s v="Underway emissions"/>
    <s v="Main"/>
    <s v="C2"/>
    <s v="A"/>
    <s v="R"/>
    <n v="13.98015"/>
    <n v="6401.473"/>
    <n v="4.5912349999999998E-2"/>
    <n v="92.725560000000002"/>
    <n v="2.4592369999999999"/>
    <n v="2.3854600000000001"/>
    <n v="5.8849480000000003E-2"/>
    <n v="3.646738"/>
    <n v="1.0552296787698248"/>
    <n v="14.752269193653966"/>
    <n v="6755.024297443706"/>
    <n v="4.8448074342067764E-2"/>
    <n v="97.846762892552107"/>
    <n v="2.5950598695288676"/>
    <n v="2.5172081895182665"/>
    <n v="6.2099717876171232E-2"/>
    <n v="3.8481461682977134"/>
    <n v="1.5877575187643891"/>
    <n v="1.5877575187643891"/>
    <n v="1.5877575187643891"/>
    <n v="1.1247575119286113"/>
    <n v="1.1340877779818888"/>
    <n v="1.1341649968620793"/>
    <n v="0.55390741239332031"/>
    <n v="1.0612119987250432"/>
    <n v="22.197088275953973"/>
    <n v="10163.98688691723"/>
    <n v="7.28976789166422E-2"/>
    <n v="104.29377015778716"/>
    <n v="2.7889906248608463"/>
    <n v="2.7055052334146157"/>
    <n v="3.2597163187492458E-2"/>
    <n v="3.8699621218065667"/>
    <n v="6.0813940482065683E-2"/>
    <n v="27.846539416211588"/>
    <n v="1.9971966826477314E-4"/>
    <n v="0.28573635659667718"/>
    <n v="7.6410702050982091E-3"/>
    <n v="7.4123431052455224E-3"/>
    <n v="8.9307296404088926E-5"/>
    <n v="1.0602635950154978E-2"/>
    <n v="-7.4448190823000076"/>
    <n v="-3408.9625894735236"/>
    <n v="-2.4449604574574436E-2"/>
    <n v="-6.4470072652350581"/>
    <n v="-0.19393075533197868"/>
    <n v="-0.18829704389634916"/>
    <n v="2.9502554688678774E-2"/>
    <n v="-2.1815953508853347E-2"/>
  </r>
  <r>
    <x v="2"/>
    <s v="Nonpoint"/>
    <s v="Mobile Sources"/>
    <s v="Marine Vessels, Commercial"/>
    <s v="Diesel"/>
    <s v="Underway emissions"/>
    <s v="Main"/>
    <s v="C2"/>
    <s v="A"/>
    <s v="R"/>
    <n v="119.7714"/>
    <n v="52307.31"/>
    <n v="0.4408975"/>
    <n v="862.80399999999997"/>
    <n v="23.616119999999999"/>
    <n v="22.907630000000001"/>
    <n v="0.48086479999999998"/>
    <n v="39.251440000000002"/>
    <n v="1.0552296787698248"/>
    <n v="126.38633594781219"/>
    <n v="55196.22592861364"/>
    <n v="0.46524812729541881"/>
    <n v="910.45638776131989"/>
    <n v="24.920430721389632"/>
    <n v="24.172811046278003"/>
    <n v="0.50742280843571597"/>
    <n v="41.419284422453053"/>
    <n v="1.5877575187643891"/>
    <n v="1.5877575187643891"/>
    <n v="1.5877575187643891"/>
    <n v="1.1247575119286113"/>
    <n v="1.1340877779818888"/>
    <n v="1.1341649968620793"/>
    <n v="0.55390741239332031"/>
    <n v="1.0612119987250432"/>
    <n v="190.16794088293716"/>
    <n v="83051.324738839714"/>
    <n v="0.70003832062942228"/>
    <n v="970.44528032205346"/>
    <n v="26.782753055353641"/>
    <n v="25.981032107067673"/>
    <n v="0.26635457707903148"/>
    <n v="41.654099095236113"/>
    <n v="0.5210080572135265"/>
    <n v="227.53787599682113"/>
    <n v="1.9179132072038967E-3"/>
    <n v="2.6587541926631602"/>
    <n v="7.3377405631105869E-2"/>
    <n v="7.1180909882377186E-2"/>
    <n v="7.2973856733981224E-4"/>
    <n v="0.11412081943900305"/>
    <n v="-63.781604935124975"/>
    <n v="-27855.098810226074"/>
    <n v="-0.23479019333400347"/>
    <n v="-59.988892560733575"/>
    <n v="-1.8623223339640091"/>
    <n v="-1.8082210607896698"/>
    <n v="0.24106823135668448"/>
    <n v="-0.23481467278305956"/>
  </r>
  <r>
    <x v="2"/>
    <s v="Nonpoint"/>
    <s v="Mobile Sources"/>
    <s v="Marine Vessels, Commercial"/>
    <s v="Diesel"/>
    <s v="Underway emissions"/>
    <s v="Main"/>
    <s v="C2"/>
    <s v="A"/>
    <s v="R"/>
    <n v="2.7830999999999998E-4"/>
    <n v="0.19780320000000001"/>
    <n v="7.3522579999999996E-7"/>
    <n v="1.75409E-3"/>
    <n v="3.93E-5"/>
    <n v="3.82E-5"/>
    <n v="1.81E-6"/>
    <n v="8.4599999999999996E-5"/>
    <n v="1.0552296787698248"/>
    <n v="2.9368097189842989E-4"/>
    <n v="0.20872780719564341"/>
    <n v="7.7583208475728734E-7"/>
    <n v="1.8509678272333619E-3"/>
    <n v="4.1470526375654111E-5"/>
    <n v="4.0309773729007306E-5"/>
    <n v="1.9099657185733827E-6"/>
    <n v="8.9272430823927174E-5"/>
    <n v="1.5877575187643891"/>
    <n v="1.5877575187643891"/>
    <n v="1.5877575187643891"/>
    <n v="1.1247575119286113"/>
    <n v="1.1340877779818888"/>
    <n v="1.1341649968620793"/>
    <n v="0.55390741239332031"/>
    <n v="1.0612119987250432"/>
    <n v="4.4188879504731708E-4"/>
    <n v="0.31406351803565624"/>
    <n v="1.1673602919395629E-6"/>
    <n v="1.9729259040988578E-3"/>
    <n v="4.4569649674688226E-5"/>
    <n v="4.3325102880131426E-5"/>
    <n v="1.0025724164319098E-6"/>
    <n v="8.9778535092138655E-5"/>
    <n v="1.2106542330063481E-6"/>
    <n v="8.6044799461823627E-4"/>
    <n v="3.1982473751768849E-9"/>
    <n v="5.4052764495859115E-6"/>
    <n v="1.2210862924572116E-7"/>
    <n v="1.1869891200036008E-7"/>
    <n v="2.7467737436490677E-9"/>
    <n v="2.4596858929353057E-7"/>
    <n v="-1.4820782314888719E-4"/>
    <n v="-0.10533571084001284"/>
    <n v="-3.9152820718227558E-7"/>
    <n v="-1.2195807686549587E-4"/>
    <n v="-3.0991232990341147E-6"/>
    <n v="-3.0153291511241193E-6"/>
    <n v="9.0739330214147297E-7"/>
    <n v="-5.0610426821148119E-7"/>
  </r>
  <r>
    <x v="2"/>
    <s v="Nonpoint"/>
    <s v="Mobile Sources"/>
    <s v="Marine Vessels, Commercial"/>
    <s v="Diesel"/>
    <s v="Underway emissions"/>
    <s v="Main"/>
    <s v="C2"/>
    <s v="A"/>
    <s v="R"/>
    <n v="4.1130300000000002E-3"/>
    <n v="1.7330350000000001"/>
    <n v="4.249143E-5"/>
    <n v="6.3238299999999997E-2"/>
    <n v="2.2759E-3"/>
    <n v="2.2077199999999998E-3"/>
    <n v="1.5999999999999999E-5"/>
    <n v="6.6704900000000003E-3"/>
    <n v="1.0552296787698248"/>
    <n v="4.3401913256706521E-3"/>
    <n v="1.8287499663468634"/>
    <n v="4.4838218029370498E-5"/>
    <n v="6.6730930994949811E-2"/>
    <n v="2.4015972259122443E-3"/>
    <n v="2.3296516664137175E-3"/>
    <n v="1.6883674860317197E-5"/>
    <n v="7.0388990199373291E-3"/>
    <n v="1.5877575187643891"/>
    <n v="1.5877575187643891"/>
    <n v="1.5877575187643891"/>
    <n v="1.1247575119286113"/>
    <n v="1.1340877779818888"/>
    <n v="1.1341649968620793"/>
    <n v="0.55390741239332031"/>
    <n v="1.0612119987250432"/>
    <n v="6.5304943074034954E-3"/>
    <n v="2.7516393515318431"/>
    <n v="6.746608746555072E-5"/>
    <n v="7.1127752966595098E-2"/>
    <n v="2.5810703739089806E-3"/>
    <n v="2.5039187468723495E-3"/>
    <n v="8.8625185982931244E-6"/>
    <n v="7.0788040253754137E-3"/>
    <n v="1.7891765225763E-5"/>
    <n v="7.5387379494023096E-3"/>
    <n v="1.8483859579602938E-7"/>
    <n v="1.9487055607286328E-4"/>
    <n v="7.0714256819424123E-6"/>
    <n v="6.8600513612941083E-6"/>
    <n v="2.4280872872035957E-8"/>
    <n v="1.9393983631165518E-5"/>
    <n v="-2.1903029817328433E-3"/>
    <n v="-0.92288938518497976"/>
    <n v="-2.2627869436180222E-5"/>
    <n v="-4.3968219716452872E-3"/>
    <n v="-1.7947314799673627E-4"/>
    <n v="-1.7426708045863203E-4"/>
    <n v="8.0211562620240722E-6"/>
    <n v="-3.990500543808468E-5"/>
  </r>
  <r>
    <x v="2"/>
    <s v="Nonpoint"/>
    <s v="Mobile Sources"/>
    <s v="Marine Vessels, Commercial"/>
    <s v="Diesel"/>
    <s v="Underway emissions"/>
    <s v="Main"/>
    <s v="C2"/>
    <s v="A"/>
    <s v="R"/>
    <n v="10.17205"/>
    <n v="4725.1859999999997"/>
    <n v="4.2926390000000002E-2"/>
    <n v="80.438180000000003"/>
    <n v="2.2992979999999998"/>
    <n v="2.2303190000000002"/>
    <n v="4.3438900000000003E-2"/>
    <n v="4.6442389999999998"/>
    <n v="1.0552296787698248"/>
    <n v="10.733849053930596"/>
    <n v="4986.1565049076726"/>
    <n v="4.5297200730448219E-2"/>
    <n v="84.880754842229351"/>
    <n v="2.4262874899361004"/>
    <n v="2.3534988019242369"/>
    <n v="4.5838016493114545E-2"/>
    <n v="4.9007388281002919"/>
    <n v="1.5877575187643891"/>
    <n v="1.5877575187643891"/>
    <n v="1.5877575187643891"/>
    <n v="1.1247575119286113"/>
    <n v="1.1340877779818888"/>
    <n v="1.1341649968620793"/>
    <n v="0.55390741239332031"/>
    <n v="1.0612119987250432"/>
    <n v="16.150748868747304"/>
    <n v="7502.4495990602281"/>
    <n v="6.8156698475912492E-2"/>
    <n v="90.473447200865792"/>
    <n v="2.6076057597382007"/>
    <n v="2.5295497416364361"/>
    <n v="2.4061128696212204E-2"/>
    <n v="4.9285221517467956"/>
    <n v="4.4248627037663843E-2"/>
    <n v="20.554656435781446"/>
    <n v="1.8673068075592464E-4"/>
    <n v="0.24787245808456382"/>
    <n v="7.1441253691457551E-3"/>
    <n v="6.9302732647573591E-3"/>
    <n v="6.5920900537567686E-5"/>
    <n v="1.3502800415744646E-2"/>
    <n v="-5.4168998148167073"/>
    <n v="-2516.2930941525556"/>
    <n v="-2.2859497745464273E-2"/>
    <n v="-5.592692358636441"/>
    <n v="-0.18131826980210031"/>
    <n v="-0.17605093971219921"/>
    <n v="2.1776887796902341E-2"/>
    <n v="-2.778332364650371E-2"/>
  </r>
  <r>
    <x v="2"/>
    <s v="Nonpoint"/>
    <s v="Mobile Sources"/>
    <s v="Marine Vessels, Commercial"/>
    <s v="Diesel"/>
    <s v="Underway emissions"/>
    <s v="Main"/>
    <s v="C2"/>
    <s v="A"/>
    <s v="R"/>
    <n v="43.107109999999999"/>
    <n v="18533.96"/>
    <n v="0.14400760000000001"/>
    <n v="292.40019999999998"/>
    <n v="7.713584"/>
    <n v="7.4821799999999996"/>
    <n v="0.17038300000000001"/>
    <n v="11.00498"/>
    <n v="1.0552296787698248"/>
    <n v="45.487901837995501"/>
    <n v="19557.584657132782"/>
    <n v="0.15196109348841344"/>
    <n v="308.54936911823251"/>
    <n v="8.1396027664840602"/>
    <n v="7.8954183978980073"/>
    <n v="0.17979319835783905"/>
    <n v="11.612781510268347"/>
    <n v="1.5877575187643891"/>
    <n v="1.5877575187643891"/>
    <n v="1.5877575187643891"/>
    <n v="1.1247575119286113"/>
    <n v="1.1340877779818888"/>
    <n v="1.1341649968620793"/>
    <n v="0.55390741239332031"/>
    <n v="1.0612119987250432"/>
    <n v="68.443638014703581"/>
    <n v="29427.434342478435"/>
    <n v="0.22864914965921465"/>
    <n v="328.87932143942828"/>
    <n v="8.747881338836649"/>
    <n v="8.4860266562215116"/>
    <n v="9.4376406645811095E-2"/>
    <n v="11.678616821729126"/>
    <n v="0.18751681647863994"/>
    <n v="80.623107787612156"/>
    <n v="6.2643602646360178E-4"/>
    <n v="0.90103923682035147"/>
    <n v="2.3966798188593558E-2"/>
    <n v="2.3249388099237017E-2"/>
    <n v="2.5856549765975644E-4"/>
    <n v="3.1996210470490755E-2"/>
    <n v="-22.955736176708079"/>
    <n v="-9869.8496853456527"/>
    <n v="-7.6688056170801211E-2"/>
    <n v="-20.329952321195776"/>
    <n v="-0.60827857235258875"/>
    <n v="-0.59060825832350439"/>
    <n v="8.5416791712027956E-2"/>
    <n v="-6.5835311460778811E-2"/>
  </r>
  <r>
    <x v="2"/>
    <s v="Nonpoint"/>
    <s v="Mobile Sources"/>
    <s v="Marine Vessels, Commercial"/>
    <s v="Diesel"/>
    <s v="Underway emissions"/>
    <s v="Main"/>
    <s v="C2"/>
    <s v="A"/>
    <s v="R"/>
    <n v="7.6166799999999997"/>
    <n v="3221.8530000000001"/>
    <n v="3.4685939999999998E-2"/>
    <n v="63.032760000000003"/>
    <n v="1.8579060000000001"/>
    <n v="1.802171"/>
    <n v="2.961886E-2"/>
    <n v="3.7278720000000001"/>
    <n v="1.0552296787698248"/>
    <n v="8.037346789692549"/>
    <n v="3399.7949062335965"/>
    <n v="3.6601633324029416E-2"/>
    <n v="66.514039086775469"/>
    <n v="1.9605175515645301"/>
    <n v="1.9017043254182939"/>
    <n v="3.1254700123328413E-2"/>
    <n v="3.9337611730550242"/>
    <n v="1.5877575187643891"/>
    <n v="1.5877575187643891"/>
    <n v="1.5877575187643891"/>
    <n v="1.1247575119286113"/>
    <n v="1.1340877779818888"/>
    <n v="1.1341649968620793"/>
    <n v="0.55390741239332031"/>
    <n v="1.0612119987250432"/>
    <n v="12.093440938022347"/>
    <n v="5115.521325103603"/>
    <n v="5.5072862030410473E-2"/>
    <n v="70.896570307593294"/>
    <n v="2.1070284872392189"/>
    <n v="2.0439592665599302"/>
    <n v="1.6406106100640021E-2"/>
    <n v="3.9560624961111244"/>
    <n v="3.3132714898691365E-2"/>
    <n v="14.015126918092063"/>
    <n v="1.5088455350797388E-4"/>
    <n v="0.19423717892491313"/>
    <n v="5.7726807869567642E-3"/>
    <n v="5.5998884015340551E-3"/>
    <n v="4.4948235892164442E-5"/>
    <n v="1.0838527386605821E-2"/>
    <n v="-4.0560941483297981"/>
    <n v="-1715.7264188700065"/>
    <n v="-1.8471228706381057E-2"/>
    <n v="-4.3825312208178246"/>
    <n v="-0.14651093567468876"/>
    <n v="-0.14225494114163628"/>
    <n v="1.4848594022688393E-2"/>
    <n v="-2.230132305610022E-2"/>
  </r>
  <r>
    <x v="2"/>
    <s v="Nonpoint"/>
    <s v="Mobile Sources"/>
    <s v="Marine Vessels, Commercial"/>
    <s v="Diesel"/>
    <s v="Underway emissions"/>
    <s v="Main"/>
    <s v="C2"/>
    <s v="A"/>
    <s v="R"/>
    <n v="1.8719E-4"/>
    <n v="7.8867909999999999E-2"/>
    <n v="7.2945180000000003E-7"/>
    <n v="1.39869E-3"/>
    <n v="3.8999999999999999E-5"/>
    <n v="3.79E-5"/>
    <n v="7.3E-7"/>
    <n v="6.7100000000000005E-5"/>
    <n v="1.0552296787698248"/>
    <n v="1.9752844356892349E-4"/>
    <n v="8.3223759334547454E-2"/>
    <n v="7.697391885920705E-7"/>
    <n v="1.4759391993985661E-3"/>
    <n v="4.1153957472023166E-5"/>
    <n v="3.9993204825376361E-5"/>
    <n v="7.7031766550197203E-7"/>
    <n v="7.0805911445455253E-5"/>
    <n v="1.5877575187643891"/>
    <n v="1.5877575187643891"/>
    <n v="1.5877575187643891"/>
    <n v="1.1247575119286113"/>
    <n v="1.1340877779818888"/>
    <n v="1.1341649968620793"/>
    <n v="0.55390741239332031"/>
    <n v="1.0612119987250432"/>
    <n v="2.9721232993750601E-4"/>
    <n v="0.12522311709173314"/>
    <n v="1.1581925800262175E-6"/>
    <n v="1.5731870843594294E-3"/>
    <n v="4.4229423341293661E-5"/>
    <n v="4.2984853381072805E-5"/>
    <n v="4.0435241104712383E-7"/>
    <n v="7.1207325114450401E-5"/>
    <n v="8.1428035599316717E-7"/>
    <n v="3.4307703312803602E-4"/>
    <n v="3.1731303562362125E-9"/>
    <n v="4.310101600984738E-6"/>
    <n v="1.2117650230491415E-7"/>
    <n v="1.1776672159198029E-7"/>
    <n v="1.1078148247866406E-9"/>
    <n v="1.9508856195739835E-7"/>
    <n v="-9.9683886368582522E-5"/>
    <n v="-4.199935775718569E-2"/>
    <n v="-3.8845339143414703E-7"/>
    <n v="-9.7247884960863229E-5"/>
    <n v="-3.0754658692704951E-6"/>
    <n v="-2.9916485556964444E-6"/>
    <n v="3.659652544548482E-7"/>
    <n v="-4.0141366899514779E-7"/>
  </r>
  <r>
    <x v="2"/>
    <s v="Nonpoint"/>
    <s v="Mobile Sources"/>
    <s v="Marine Vessels, Commercial"/>
    <s v="Diesel"/>
    <s v="Underway emissions"/>
    <s v="Main"/>
    <s v="C2"/>
    <s v="A"/>
    <s v="R"/>
    <n v="5.9447549999999998"/>
    <n v="2611.8969999999999"/>
    <n v="1.8922899999999999E-2"/>
    <n v="38.534179999999999"/>
    <n v="1.013579"/>
    <n v="0.98317370000000004"/>
    <n v="2.4010400000000001E-2"/>
    <n v="1.361961"/>
    <n v="1.0552296787698248"/>
    <n v="6.2730819090153096"/>
    <n v="2756.1512322898689"/>
    <n v="1.9968005688393516E-2"/>
    <n v="40.662410383058607"/>
    <n v="1.0695586425778403"/>
    <n v="1.0374740676259402"/>
    <n v="2.5336486679135E-2"/>
    <n v="1.4371816685270293"/>
    <n v="1.5877575187643891"/>
    <n v="1.5877575187643891"/>
    <n v="1.5877575187643891"/>
    <n v="1.1247575119286113"/>
    <n v="1.1340877779818888"/>
    <n v="1.1341649968620793"/>
    <n v="0.55390741239332031"/>
    <n v="1.0612119987250432"/>
    <n v="9.4388294484621955"/>
    <n v="4147.0590999881515"/>
    <n v="3.0044976751826658E-2"/>
    <n v="43.341608421009255"/>
    <n v="1.1494875559191049"/>
    <n v="1.1150811963753788"/>
    <n v="1.3299538534528579E-2"/>
    <n v="1.4453293549955586"/>
    <n v="2.5859806708115603E-2"/>
    <n v="11.361805753392195"/>
    <n v="8.231500479952509E-5"/>
    <n v="0.11874413266029933"/>
    <n v="3.1492809751208352E-3"/>
    <n v="3.055016976370901E-3"/>
    <n v="3.6437091875420768E-5"/>
    <n v="3.9598064520426262E-3"/>
    <n v="-3.1657475394468859"/>
    <n v="-1390.9078676982826"/>
    <n v="-1.0076971063433141E-2"/>
    <n v="-2.6791980379506484"/>
    <n v="-7.9928913341264618E-2"/>
    <n v="-7.7607128749438647E-2"/>
    <n v="1.2036948144606421E-2"/>
    <n v="-8.1476864685292583E-3"/>
  </r>
  <r>
    <x v="2"/>
    <s v="Nonpoint"/>
    <s v="Mobile Sources"/>
    <s v="Marine Vessels, Commercial"/>
    <s v="Diesel"/>
    <s v="Underway emissions"/>
    <s v="Main"/>
    <s v="C2"/>
    <s v="A"/>
    <s v="R"/>
    <n v="1.1213999999999999E-4"/>
    <n v="6.125017E-2"/>
    <n v="4.4075059999999998E-7"/>
    <n v="8.2733999999999998E-4"/>
    <n v="2.3600000000000001E-5"/>
    <n v="2.2900000000000001E-5"/>
    <n v="5.6000000000000004E-7"/>
    <n v="4.7700000000000001E-5"/>
    <n v="1.0552296787698248"/>
    <n v="1.1833345617724814E-4"/>
    <n v="6.4632997213697155E-2"/>
    <n v="4.6509311405560751E-7"/>
    <n v="8.7303372243342683E-4"/>
    <n v="2.4903420418967867E-5"/>
    <n v="2.4164759643828988E-5"/>
    <n v="5.9092862011110191E-7"/>
    <n v="5.0334455677320641E-5"/>
    <n v="1.5877575187643891"/>
    <n v="1.5877575187643891"/>
    <n v="1.5877575187643891"/>
    <n v="1.1247575119286113"/>
    <n v="1.1340877779818888"/>
    <n v="1.1341649968620793"/>
    <n v="0.55390741239332031"/>
    <n v="1.0612119987250432"/>
    <n v="1.7805112815423858E-4"/>
    <n v="9.7250417943097023E-2"/>
    <n v="6.9980507904991571E-7"/>
    <n v="9.3055687991901723E-4"/>
    <n v="2.6764471560372575E-5"/>
    <n v="2.5972378428141618E-5"/>
    <n v="3.1018815094025942E-7"/>
    <n v="5.0619812339184564E-5"/>
    <n v="4.8781131001161257E-7"/>
    <n v="2.6643950121396447E-4"/>
    <n v="1.9172741891778513E-9"/>
    <n v="2.5494709038877184E-6"/>
    <n v="7.3327319343486509E-8"/>
    <n v="7.1157201172990738E-8"/>
    <n v="8.4983055052125864E-10"/>
    <n v="1.3868441736762895E-7"/>
    <n v="-5.9717671976990447E-5"/>
    <n v="-3.2617420729399868E-2"/>
    <n v="-2.347119649943082E-7"/>
    <n v="-5.7523157485590403E-5"/>
    <n v="-1.8610511414047076E-6"/>
    <n v="-1.8076187843126295E-6"/>
    <n v="2.8074046917084249E-7"/>
    <n v="-2.853566618639237E-7"/>
  </r>
  <r>
    <x v="2"/>
    <s v="Nonpoint"/>
    <s v="Mobile Sources"/>
    <s v="Marine Vessels, Commercial"/>
    <s v="Diesel"/>
    <s v="Underway emissions"/>
    <s v="Main"/>
    <s v="C2"/>
    <s v="A"/>
    <s v="R"/>
    <n v="4.5297489999999999E-6"/>
    <n v="1.908575E-3"/>
    <n v="5.8788379999999999E-8"/>
    <n v="8.4329450000000003E-5"/>
    <n v="3.1489250000000001E-6"/>
    <n v="3.0544579999999998E-6"/>
    <n v="1.7545670000000001E-8"/>
    <n v="9.6985750000000006E-6"/>
    <n v="1.0552296787698248"/>
    <n v="4.779925582177935E-6"/>
    <n v="2.0139849841581182E-3"/>
    <n v="6.2035243342798384E-8"/>
    <n v="8.8986938434335995E-5"/>
    <n v="3.3228391162202707E-6"/>
    <n v="3.2231547341559212E-6"/>
    <n v="1.8514711717901353E-8"/>
    <n v="1.0234224181775054E-5"/>
    <n v="1.5877575187643891"/>
    <n v="1.5877575187643891"/>
    <n v="1.5877575187643891"/>
    <n v="1.1247575119286113"/>
    <n v="1.1340877779818888"/>
    <n v="1.1341649968620793"/>
    <n v="0.55390741239332031"/>
    <n v="1.0612119987250432"/>
    <n v="7.1921430328654724E-6"/>
    <n v="3.0303543063757441E-3"/>
    <n v="9.334169236097803E-8"/>
    <n v="9.4850182364308226E-5"/>
    <n v="3.5711573562816191E-6"/>
    <n v="3.4642593479853526E-6"/>
    <n v="9.7186766684071091E-9"/>
    <n v="1.0292244160534737E-5"/>
    <n v="1.9704501459905403E-8"/>
    <n v="8.3023405654129978E-6"/>
    <n v="2.5573066400267952E-10"/>
    <n v="2.5986351332687185E-7"/>
    <n v="9.7839927569359428E-9"/>
    <n v="9.4911215013297336E-9"/>
    <n v="2.662651142029345E-11"/>
    <n v="2.8197929206944485E-8"/>
    <n v="-2.4122174506875374E-6"/>
    <n v="-1.0163693222176259E-3"/>
    <n v="-3.1306449018179647E-8"/>
    <n v="-5.8632439299722308E-6"/>
    <n v="-2.4831824006134838E-7"/>
    <n v="-2.411046138294314E-7"/>
    <n v="8.7960350494942438E-9"/>
    <n v="-5.8019978759683057E-8"/>
  </r>
  <r>
    <x v="2"/>
    <s v="Nonpoint"/>
    <s v="Mobile Sources"/>
    <s v="Marine Vessels, Commercial"/>
    <s v="Diesel"/>
    <s v="Underway emissions"/>
    <s v="Main"/>
    <s v="C2"/>
    <s v="A"/>
    <s v="R"/>
    <n v="9.3714949999999995"/>
    <n v="4467.8639999999996"/>
    <n v="3.5538970000000003E-2"/>
    <n v="69.186049999999994"/>
    <n v="1.9036"/>
    <n v="1.846492"/>
    <n v="4.1073110000000003E-2"/>
    <n v="3.5386540000000002"/>
    <n v="1.0552296787698248"/>
    <n v="9.8890796584430181"/>
    <n v="4714.6226935072636"/>
    <n v="3.7501775896910443E-2"/>
    <n v="73.007173316853027"/>
    <n v="2.0087352165062384"/>
    <n v="1.9484731600110512"/>
    <n v="4.3341564671377682E-2"/>
    <n v="3.7340927236975556"/>
    <n v="1.5877575187643891"/>
    <n v="1.5877575187643891"/>
    <n v="1.5877575187643891"/>
    <n v="1.1247575119286113"/>
    <n v="1.1340877779818888"/>
    <n v="1.1341649968620793"/>
    <n v="0.55390741239332031"/>
    <n v="1.0612119987250432"/>
    <n v="14.879661648312878"/>
    <n v="7093.884658816738"/>
    <n v="5.6427266826642064E-2"/>
    <n v="77.817529458168494"/>
    <n v="2.1588494941663234"/>
    <n v="2.0942265933858546"/>
    <n v="2.2750700079046209E-2"/>
    <n v="3.7552620841363695"/>
    <n v="4.076619629674761E-2"/>
    <n v="19.43530043511435"/>
    <n v="1.5459525157984126E-4"/>
    <n v="0.21319871084429726"/>
    <n v="5.9146561484008861E-3"/>
    <n v="5.7376071051667248E-3"/>
    <n v="6.2330685148071803E-5"/>
    <n v="1.0288389271606493E-2"/>
    <n v="-4.9905819898698596"/>
    <n v="-2379.2619653094744"/>
    <n v="-1.8925490929731621E-2"/>
    <n v="-4.8103561413154665"/>
    <n v="-0.150114277660085"/>
    <n v="-0.1457534333748034"/>
    <n v="2.0590864592331472E-2"/>
    <n v="-2.11693604388139E-2"/>
  </r>
  <r>
    <x v="3"/>
    <s v="Nonpoint"/>
    <s v="Mobile Sources"/>
    <s v="Marine Vessels, Commercial"/>
    <s v="Diesel"/>
    <s v="Underway emissions"/>
    <s v="Auxiliary"/>
    <s v="C2"/>
    <s v="A"/>
    <s v="R"/>
    <n v="18.810919999999999"/>
    <n v="9295.848"/>
    <n v="6.1155040000000001E-2"/>
    <n v="121.0626"/>
    <n v="3.2821310000000001"/>
    <n v="3.177422"/>
    <n v="0.99275279999999999"/>
    <n v="3.5627689999999999"/>
    <n v="1.0552296787698248"/>
    <n v="19.849841068964871"/>
    <n v="9809.2546989331186"/>
    <n v="6.4532613214355786E-2"/>
    <n v="127.74884850903979"/>
    <n v="3.4634020408104838"/>
    <n v="3.3529099963761739"/>
    <n v="1.0475822182418442"/>
    <n v="3.7595395874010897"/>
    <n v="1.2901968765457832"/>
    <n v="1.2901968765457832"/>
    <n v="1.2901968765457832"/>
    <n v="0.92285688800697208"/>
    <n v="0.93160218504449166"/>
    <n v="0.93170011209409509"/>
    <n v="0.39109263102383485"/>
    <n v="0.89372027865768799"/>
    <n v="24.269790228952605"/>
    <n v="11993.474054444365"/>
    <n v="7.8902041593032435E-2"/>
    <n v="111.72345429003286"/>
    <n v="3.0576404112022626"/>
    <n v="2.9604044335702437"/>
    <n v="0.38825830450827892"/>
    <n v="3.1841189034729722"/>
    <n v="6.6492575969733167E-2"/>
    <n v="32.858833025874972"/>
    <n v="2.1616997696721215E-4"/>
    <n v="0.30609165558913115"/>
    <n v="8.3770970169924994E-3"/>
    <n v="8.1106970782746403E-3"/>
    <n v="1.0637213822144629E-3"/>
    <n v="8.7236134341725259E-3"/>
    <n v="-4.4199491599877341"/>
    <n v="-2184.2193555112462"/>
    <n v="-1.4369428378676649E-2"/>
    <n v="16.025394219006927"/>
    <n v="0.40576162960822115"/>
    <n v="0.39250556280593019"/>
    <n v="0.65932391373356525"/>
    <n v="0.57542068392811752"/>
  </r>
  <r>
    <x v="3"/>
    <s v="Nonpoint"/>
    <s v="Mobile Sources"/>
    <s v="Marine Vessels, Commercial"/>
    <s v="Diesel"/>
    <s v="Underway emissions"/>
    <s v="Auxiliary"/>
    <s v="C2"/>
    <s v="A"/>
    <s v="R"/>
    <n v="9.4055490000000006"/>
    <n v="4254.1589999999997"/>
    <n v="2.840985E-2"/>
    <n v="59.475990000000003"/>
    <n v="1.522286"/>
    <n v="1.476086"/>
    <n v="0.1170011"/>
    <n v="1.781234"/>
    <n v="1.0552296787698248"/>
    <n v="9.9250144499238466"/>
    <n v="4489.1148350057583"/>
    <n v="2.9978916889398907E-2"/>
    <n v="62.76082982221731"/>
    <n v="1.6063613667758014"/>
    <n v="1.5576097556166355"/>
    <n v="0.12346303316871614"/>
    <n v="1.87961098163389"/>
    <n v="1.2901968765457832"/>
    <n v="1.2901968765457832"/>
    <n v="1.2901968765457832"/>
    <n v="0.92285688800697208"/>
    <n v="0.93160218504449166"/>
    <n v="0.93170011209409509"/>
    <n v="0.39109263102383485"/>
    <n v="0.89372027865768799"/>
    <n v="12.135009941998316"/>
    <n v="5488.7026541291316"/>
    <n v="3.6654299733134221E-2"/>
    <n v="54.887827042533793"/>
    <n v="1.418164963862639"/>
    <n v="1.3752694916605244"/>
    <n v="4.57582680316828E-2"/>
    <n v="1.5919249468345482"/>
    <n v="3.3246602580817304E-2"/>
    <n v="15.037541518162005"/>
    <n v="1.0042273899488828E-4"/>
    <n v="0.15037760833570901"/>
    <n v="3.8853834626373673E-3"/>
    <n v="3.7678616209877382E-3"/>
    <n v="1.2536511789502136E-4"/>
    <n v="4.3614382105056117E-3"/>
    <n v="-2.2099954920744693"/>
    <n v="-999.58781912337327"/>
    <n v="-6.6753828437353148E-3"/>
    <n v="7.8730027796835174"/>
    <n v="0.18819640291316242"/>
    <n v="0.18234026395611114"/>
    <n v="7.7704765137033338E-2"/>
    <n v="0.28768603479934174"/>
  </r>
  <r>
    <x v="3"/>
    <s v="Nonpoint"/>
    <s v="Mobile Sources"/>
    <s v="Marine Vessels, Commercial"/>
    <s v="Diesel"/>
    <s v="Underway emissions"/>
    <s v="Auxiliary"/>
    <s v="C2"/>
    <s v="A"/>
    <s v="R"/>
    <n v="2.0802049999999999"/>
    <n v="898.2414"/>
    <n v="6.3084949999999999E-3"/>
    <n v="13.27473"/>
    <n v="0.338005"/>
    <n v="0.32776939999999999"/>
    <n v="2.2246559999999999E-2"/>
    <n v="0.3833474"/>
    <n v="1.0552296787698248"/>
    <n v="2.1950940539253834"/>
    <n v="947.85098397975764"/>
    <n v="6.6569111523710452E-3"/>
    <n v="14.007889073656155"/>
    <n v="0.35667290757259462"/>
    <n v="0.34587199867257817"/>
    <n v="2.3475230362533631E-2"/>
    <n v="0.40451955375924753"/>
    <n v="1.2901968765457832"/>
    <n v="1.2901968765457832"/>
    <n v="1.2901968765457832"/>
    <n v="0.92285688800697208"/>
    <n v="0.93160218504449166"/>
    <n v="0.93170011209409509"/>
    <n v="0.39109263102383485"/>
    <n v="0.89372027865768799"/>
    <n v="2.6838739935749207"/>
    <n v="1158.9082486641114"/>
    <n v="8.1392005447046903E-3"/>
    <n v="12.250676016932792"/>
    <n v="0.31488619655596339"/>
    <n v="0.30538278672101427"/>
    <n v="8.7004656816296027E-3"/>
    <n v="0.34260534515070018"/>
    <n v="7.3530794344518376E-3"/>
    <n v="3.1750910922304421"/>
    <n v="2.2299179574533399E-5"/>
    <n v="3.3563495936802169E-2"/>
    <n v="8.6270190837250244E-4"/>
    <n v="8.366651690986692E-4"/>
    <n v="2.3836892278437267E-5"/>
    <n v="9.3864478123479504E-4"/>
    <n v="-0.48877993964953736"/>
    <n v="-211.05726468435375"/>
    <n v="-1.4822893923336451E-3"/>
    <n v="1.7572130567233639"/>
    <n v="4.1786711016631228E-2"/>
    <n v="4.0489211951563908E-2"/>
    <n v="1.4774764680904029E-2"/>
    <n v="6.191420860854735E-2"/>
  </r>
  <r>
    <x v="3"/>
    <s v="Nonpoint"/>
    <s v="Mobile Sources"/>
    <s v="Marine Vessels, Commercial"/>
    <s v="Diesel"/>
    <s v="Underway emissions"/>
    <s v="Auxiliary"/>
    <s v="C2"/>
    <s v="A"/>
    <s v="R"/>
    <n v="7.220237"/>
    <n v="3696.8359999999998"/>
    <n v="2.3454860000000001E-2"/>
    <n v="46.288130000000002"/>
    <n v="1.2588550000000001"/>
    <n v="1.2186399999999999"/>
    <n v="0.39042339999999998"/>
    <n v="1.4098869999999999"/>
    <n v="1.0552296787698248"/>
    <n v="7.6190083701520033"/>
    <n v="3901.0110647447236"/>
    <n v="2.4750264383391212E-2"/>
    <n v="48.844608550755893"/>
    <n v="1.3283811572677877"/>
    <n v="1.2859450957360592"/>
    <n v="0.41198635896622277"/>
    <n v="1.4877546061117519"/>
    <n v="1.2901968765457832"/>
    <n v="1.2901968765457832"/>
    <n v="1.2901968765457832"/>
    <n v="0.92285688800697208"/>
    <n v="0.93160218504449166"/>
    <n v="0.93170011209409509"/>
    <n v="0.39109263102383485"/>
    <n v="0.89372027865768799"/>
    <n v="9.3155272253202952"/>
    <n v="4769.6462603020063"/>
    <n v="3.0261387111818628E-2"/>
    <n v="42.717319603462165"/>
    <n v="1.1727520686541837"/>
    <n v="1.135407024602348"/>
    <n v="0.15269171471927107"/>
    <n v="1.2600446025158516"/>
    <n v="2.5521992398137794E-2"/>
    <n v="13.067524000827415"/>
    <n v="8.2907909895393498E-5"/>
    <n v="0.11703375233825251"/>
    <n v="3.2130193661758458E-3"/>
    <n v="3.1107041769927344E-3"/>
    <n v="4.1833346498430427E-4"/>
    <n v="3.4521769931941141E-3"/>
    <n v="-1.6965188551682919"/>
    <n v="-868.63519555728271"/>
    <n v="-5.5111227284274159E-3"/>
    <n v="6.127288947293728"/>
    <n v="0.15562908861360403"/>
    <n v="0.1505380711337112"/>
    <n v="0.2592946442469517"/>
    <n v="0.22771000359590032"/>
  </r>
  <r>
    <x v="3"/>
    <s v="Nonpoint"/>
    <s v="Mobile Sources"/>
    <s v="Marine Vessels, Commercial"/>
    <s v="Diesel"/>
    <s v="Underway emissions"/>
    <s v="Auxiliary"/>
    <s v="C2"/>
    <s v="A"/>
    <s v="R"/>
    <n v="43.256689999999999"/>
    <n v="19728.09"/>
    <n v="0.1348589"/>
    <n v="277.01010000000002"/>
    <n v="7.2305679999999999"/>
    <n v="7.0068400000000004"/>
    <n v="1.1719630000000001"/>
    <n v="8.0564359999999997"/>
    <n v="1.0552296787698248"/>
    <n v="45.645743093345892"/>
    <n v="20817.666073442193"/>
    <n v="0.14230711372625193"/>
    <n v="292.30927883899705"/>
    <n v="7.6299099479633741"/>
    <n v="7.393825522391559"/>
    <n v="1.2366901400201202"/>
    <n v="8.5013903723096522"/>
    <n v="1.2901968765457832"/>
    <n v="1.2901968765457832"/>
    <n v="1.2901968765457832"/>
    <n v="0.92285688800697208"/>
    <n v="0.93160218504449166"/>
    <n v="0.93170011209409509"/>
    <n v="0.39109263102383485"/>
    <n v="0.89372027865768799"/>
    <n v="55.80964632770921"/>
    <n v="25453.120098214102"/>
    <n v="0.17399453155440012"/>
    <n v="255.64067883250016"/>
    <n v="6.7360129479127799"/>
    <n v="6.52827361342539"/>
    <n v="0.45834609313258662"/>
    <n v="7.2002002269078291"/>
    <n v="0.15290314062386084"/>
    <n v="69.73457561154548"/>
    <n v="4.766973467243839E-4"/>
    <n v="0.70038542145890459"/>
    <n v="1.845482999428159E-2"/>
    <n v="1.7885681132672301E-2"/>
    <n v="1.2557427209111962E-3"/>
    <n v="1.9726575964131039E-2"/>
    <n v="-10.163903234363318"/>
    <n v="-4635.4540247719087"/>
    <n v="-3.1687417828148184E-2"/>
    <n v="36.668600006496888"/>
    <n v="0.89389700005059414"/>
    <n v="0.86555190896616896"/>
    <n v="0.77834404688753356"/>
    <n v="1.3011901454018231"/>
  </r>
  <r>
    <x v="3"/>
    <s v="Nonpoint"/>
    <s v="Mobile Sources"/>
    <s v="Marine Vessels, Commercial"/>
    <s v="Diesel"/>
    <s v="Underway emissions"/>
    <s v="Auxiliary"/>
    <s v="C2"/>
    <s v="A"/>
    <s v="R"/>
    <n v="6.0877530000000002"/>
    <n v="2651.248"/>
    <n v="1.8485430000000001E-2"/>
    <n v="38.828830000000004"/>
    <n v="0.99048550000000002"/>
    <n v="0.96044450000000003"/>
    <n v="7.2585839999999999E-2"/>
    <n v="1.125664"/>
    <n v="1.0552296787698248"/>
    <n v="6.423977642620037"/>
    <n v="2797.6755753791404"/>
    <n v="1.9506374360822084E-2"/>
    <n v="40.973333807908141"/>
    <n v="1.0451896959911693"/>
    <n v="1.013489541211245"/>
    <n v="7.65947326264379E-2"/>
    <n v="1.187834061122756"/>
    <n v="1.2901968765457832"/>
    <n v="1.2901968765457832"/>
    <n v="1.2901968765457832"/>
    <n v="0.92285688800697208"/>
    <n v="0.93160218504449166"/>
    <n v="0.93170011209409509"/>
    <n v="0.39109263102383485"/>
    <n v="0.89372027865768799"/>
    <n v="7.8543999057822216"/>
    <n v="3420.6318885482547"/>
    <n v="2.3849844047605716E-2"/>
    <n v="35.833453218751764"/>
    <n v="0.92273845605488591"/>
    <n v="0.89484624831015713"/>
    <n v="2.8387787140675112E-2"/>
    <n v="1.0060287437549278"/>
    <n v="2.1518903851458143E-2"/>
    <n v="9.3715942152006981"/>
    <n v="6.5342038486591002E-5"/>
    <n v="9.8173844434936333E-2"/>
    <n v="2.5280505645339339E-3"/>
    <n v="2.4516335570141292E-3"/>
    <n v="7.7774759289520856E-5"/>
    <n v="2.7562431335751447E-3"/>
    <n v="-1.4304222631621846"/>
    <n v="-622.95631316911431"/>
    <n v="-4.3434696867836325E-3"/>
    <n v="5.1398805891563768"/>
    <n v="0.12245123993628337"/>
    <n v="0.11864329290108788"/>
    <n v="4.8206945485762792E-2"/>
    <n v="0.18180531736782823"/>
  </r>
  <r>
    <x v="3"/>
    <s v="Nonpoint"/>
    <s v="Mobile Sources"/>
    <s v="Marine Vessels, Commercial"/>
    <s v="Diesel"/>
    <s v="Underway emissions"/>
    <s v="Auxiliary"/>
    <s v="C2"/>
    <s v="A"/>
    <s v="R"/>
    <n v="4.4334210000000001"/>
    <n v="2765.5830000000001"/>
    <n v="1.5750879999999998E-2"/>
    <n v="28.603750000000002"/>
    <n v="0.84709869999999998"/>
    <n v="0.81836580000000003"/>
    <n v="0.50790089999999999"/>
    <n v="0.93553589999999998"/>
    <n v="1.0552296787698248"/>
    <n v="4.6782774176813957"/>
    <n v="2918.3252607012882"/>
    <n v="1.6620796042742057E-2"/>
    <n v="30.183525924112377"/>
    <n v="0.89388368908733618"/>
    <n v="0.86356388025021069"/>
    <n v="0.53595210355390488"/>
    <n v="0.98720524723463887"/>
    <n v="1.2901968765457832"/>
    <n v="1.2901968765457832"/>
    <n v="1.2901968765457832"/>
    <n v="0.92285688800697208"/>
    <n v="0.93160218504449166"/>
    <n v="0.93170011209409509"/>
    <n v="0.39109263102383485"/>
    <n v="0.89372027865768799"/>
    <n v="5.7199859266124831"/>
    <n v="3568.1465484281166"/>
    <n v="2.0321736178847444E-2"/>
    <n v="26.39716771032943"/>
    <n v="0.78915899986834837"/>
    <n v="0.76247150759397386"/>
    <n v="0.19863629928037363"/>
    <n v="0.8361074052422709"/>
    <n v="1.5671194319486256E-2"/>
    <n v="9.7757439682962097"/>
    <n v="5.5675989531088889E-5"/>
    <n v="7.232100742556008E-2"/>
    <n v="2.1620794516941052E-3"/>
    <n v="2.0889630345040382E-3"/>
    <n v="5.4420903912431135E-4"/>
    <n v="2.290705219841838E-3"/>
    <n v="-1.0417085089310874"/>
    <n v="-649.82128772682836"/>
    <n v="-3.7009401361053872E-3"/>
    <n v="3.7863582137829468"/>
    <n v="0.10472468921898781"/>
    <n v="0.10109237265623683"/>
    <n v="0.33731580427353125"/>
    <n v="0.15109784199236798"/>
  </r>
  <r>
    <x v="3"/>
    <s v="Nonpoint"/>
    <s v="Mobile Sources"/>
    <s v="Marine Vessels, Commercial"/>
    <s v="Diesel"/>
    <s v="Underway emissions"/>
    <s v="Auxiliary"/>
    <s v="C2"/>
    <s v="A"/>
    <s v="R"/>
    <n v="10.4604"/>
    <n v="5237.32"/>
    <n v="3.3471000000000001E-2"/>
    <n v="66.722219999999993"/>
    <n v="1.7958780000000001"/>
    <n v="1.739047"/>
    <n v="0.47893760000000002"/>
    <n v="2.0277729999999998"/>
    <n v="1.0552296787698248"/>
    <n v="11.038124531803875"/>
    <n v="5526.5755012147783"/>
    <n v="3.5319592578104804E-2"/>
    <n v="70.407266777409575"/>
    <n v="1.8950637650497955"/>
    <n v="1.8350940071756274"/>
    <n v="0.50538916979879089"/>
    <n v="2.1397662514081235"/>
    <n v="1.2901968765457832"/>
    <n v="1.2901968765457832"/>
    <n v="1.2901968765457832"/>
    <n v="0.92285688800697208"/>
    <n v="0.93160218504449166"/>
    <n v="0.93170011209409509"/>
    <n v="0.39109263102383485"/>
    <n v="0.89372027865768799"/>
    <n v="13.495975407419511"/>
    <n v="6757.1739054707605"/>
    <n v="4.3184179654863909E-2"/>
    <n v="61.575060310116548"/>
    <n v="1.6730438688733316"/>
    <n v="1.6202702848368997"/>
    <n v="0.187308966080241"/>
    <n v="1.8122618506145358"/>
    <n v="3.6975275088820578E-2"/>
    <n v="18.512805220467836"/>
    <n v="1.1831282097222988E-4"/>
    <n v="0.16869879537018231"/>
    <n v="4.5836818325296754E-3"/>
    <n v="4.4390966707860266E-3"/>
    <n v="5.1317524953490689E-4"/>
    <n v="4.9651009605877691E-3"/>
    <n v="-2.4578508756156356"/>
    <n v="-1230.5984042559821"/>
    <n v="-7.8645870767591053E-3"/>
    <n v="8.8322064672930267"/>
    <n v="0.22201989617646389"/>
    <n v="0.21482372233872771"/>
    <n v="0.31808020371854989"/>
    <n v="0.32750440079358767"/>
  </r>
  <r>
    <x v="3"/>
    <s v="Nonpoint"/>
    <s v="Mobile Sources"/>
    <s v="Marine Vessels, Commercial"/>
    <s v="Diesel"/>
    <s v="Underway emissions"/>
    <s v="Auxiliary"/>
    <s v="C2"/>
    <s v="A"/>
    <s v="R"/>
    <n v="193.76179999999999"/>
    <n v="84118.44"/>
    <n v="0.58792029999999995"/>
    <n v="1236.1369999999999"/>
    <n v="31.501560000000001"/>
    <n v="30.546469999999999"/>
    <n v="2.2326959999999998"/>
    <n v="35.747529999999998"/>
    <n v="1.0552296787698248"/>
    <n v="204.46320197186301"/>
    <n v="88764.274419818787"/>
    <n v="0.62039094931125893"/>
    <n v="1304.4084494254948"/>
    <n v="33.241381039548365"/>
    <n v="32.233541725652088"/>
    <n v="2.3560070828706725"/>
    <n v="37.721854598714671"/>
    <n v="1.2901968765457832"/>
    <n v="1.2901968765457832"/>
    <n v="1.2901968765457832"/>
    <n v="0.92285688800697208"/>
    <n v="0.93160218504449166"/>
    <n v="0.93170011209409509"/>
    <n v="0.39109263102383485"/>
    <n v="0.89372027865768799"/>
    <n v="249.99086915388872"/>
    <n v="108529.34854790388"/>
    <n v="0.75853293471785976"/>
    <n v="1140.7775449702744"/>
    <n v="29.346922128310158"/>
    <n v="28.460149523078911"/>
    <n v="0.87319095291639193"/>
    <n v="31.948292472924059"/>
    <n v="0.68490649083257182"/>
    <n v="297.34068095316132"/>
    <n v="2.0781724238845473E-3"/>
    <n v="3.1254179314254094"/>
    <n v="8.0402526378931943E-2"/>
    <n v="7.7973012391997013E-2"/>
    <n v="2.3923039805928544E-3"/>
    <n v="8.7529568418970027E-2"/>
    <n v="-45.527667182025709"/>
    <n v="-19765.074128085093"/>
    <n v="-0.13814198540660083"/>
    <n v="163.63090445522039"/>
    <n v="3.8944589112382069"/>
    <n v="3.7733922025731772"/>
    <n v="1.4828161299542806"/>
    <n v="5.7735621257906118"/>
  </r>
  <r>
    <x v="3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022002E-7"/>
    <n v="2.2714E-4"/>
    <n v="5.48E-6"/>
    <n v="5.31E-6"/>
    <n v="1.6E-7"/>
    <n v="6.4699999999999999E-6"/>
    <n v="1.0552296787698248"/>
    <n v="3.8726929210852565E-5"/>
    <n v="1.8302072385332446E-2"/>
    <n v="1.0784468421621185E-7"/>
    <n v="2.3968486923577799E-4"/>
    <n v="5.7826586396586394E-6"/>
    <n v="5.6032695942677698E-6"/>
    <n v="1.6883674860317195E-7"/>
    <n v="6.827336021640766E-6"/>
    <n v="1.2901968765457832"/>
    <n v="1.2901968765457832"/>
    <n v="1.2901968765457832"/>
    <n v="0.92285688800697208"/>
    <n v="0.93160218504449166"/>
    <n v="0.93170011209409509"/>
    <n v="0.39109263102383485"/>
    <n v="0.89372027865768799"/>
    <n v="4.7350225369230242E-5"/>
    <n v="2.2377381058310313E-2"/>
    <n v="1.3185837882235436E-7"/>
    <n v="2.0961771354190365E-4"/>
    <n v="5.1051799740438147E-6"/>
    <n v="4.9473275952196453E-6"/>
    <n v="6.2574820963813577E-8"/>
    <n v="5.7823702029152411E-6"/>
    <n v="1.2972664484720615E-7"/>
    <n v="6.1307893310439212E-5"/>
    <n v="3.6125583239001196E-10"/>
    <n v="5.7429510559425659E-7"/>
    <n v="1.3986794449435108E-8"/>
    <n v="1.355432217868396E-8"/>
    <n v="1.7143786565428377E-10"/>
    <n v="1.5842110144973265E-8"/>
    <n v="-8.6232961583776767E-6"/>
    <n v="-4.0753086729778676E-3"/>
    <n v="-2.4013694606142515E-8"/>
    <n v="3.0067155693874346E-5"/>
    <n v="6.7747866561482467E-7"/>
    <n v="6.5594199904812453E-7"/>
    <n v="1.0626192763935838E-7"/>
    <n v="1.0449658187255248E-6"/>
  </r>
  <r>
    <x v="3"/>
    <s v="Nonpoint"/>
    <s v="Mobile Sources"/>
    <s v="Marine Vessels, Commercial"/>
    <s v="Diesel"/>
    <s v="Underway emissions"/>
    <s v="Auxiliary"/>
    <s v="C2"/>
    <s v="A"/>
    <s v="R"/>
    <n v="0.26046190000000002"/>
    <n v="109.7436"/>
    <n v="7.8068090000000005E-4"/>
    <n v="1.6606050000000001"/>
    <n v="4.1816199999999998E-2"/>
    <n v="4.0561699999999999E-2"/>
    <n v="1.0089299999999999E-3"/>
    <n v="4.7746070000000002E-2"/>
    <n v="1.0552296787698248"/>
    <n v="0.27484712706877823"/>
    <n v="115.80470377504415"/>
    <n v="8.237976553287377E-4"/>
    <n v="1.752319680713565"/>
    <n v="4.4125695293374741E-2"/>
    <n v="4.2801909661358002E-2"/>
    <n v="1.0646528798012392E-3"/>
    <n v="5.0383070108621572E-2"/>
    <n v="1.2901968765457832"/>
    <n v="1.2901968765457832"/>
    <n v="1.2901968765457832"/>
    <n v="0.92285688800697208"/>
    <n v="0.93160218504449166"/>
    <n v="0.93170011209409509"/>
    <n v="0.39109263102383485"/>
    <n v="0.89372027865768799"/>
    <n v="0.33604712983918017"/>
    <n v="141.59084994088983"/>
    <n v="1.0072320587589509E-3"/>
    <n v="1.5325007625088181"/>
    <n v="3.895606329025747E-2"/>
    <n v="3.7791340436727057E-2"/>
    <n v="3.9458508821887766E-4"/>
    <n v="4.2671630985209479E-2"/>
    <n v="9.2067706805254836E-4"/>
    <n v="0.38792013682435567"/>
    <n v="2.7595398870108242E-6"/>
    <n v="4.1986322260515567E-3"/>
    <n v="1.0672894052125334E-4"/>
    <n v="1.0353791900473166E-4"/>
    <n v="1.0810550362161032E-6"/>
    <n v="1.169085780416698E-4"/>
    <n v="-6.120000277040194E-2"/>
    <n v="-25.786146165845679"/>
    <n v="-1.8343440343021318E-4"/>
    <n v="0.21981891820474697"/>
    <n v="5.1696320031172707E-3"/>
    <n v="5.0105692246309452E-3"/>
    <n v="6.700677915823615E-4"/>
    <n v="7.7114391234120935E-3"/>
  </r>
  <r>
    <x v="3"/>
    <s v="Nonpoint"/>
    <s v="Mobile Sources"/>
    <s v="Marine Vessels, Commercial"/>
    <s v="Diesel"/>
    <s v="Underway emissions"/>
    <s v="Auxiliary"/>
    <s v="C2"/>
    <s v="A"/>
    <s v="R"/>
    <n v="19.428529999999999"/>
    <n v="8692.2440000000006"/>
    <n v="5.8738720000000001E-2"/>
    <n v="123.5543"/>
    <n v="3.147402"/>
    <n v="3.0518779999999999"/>
    <n v="0.24025830000000001"/>
    <n v="3.6476820000000001"/>
    <n v="1.0552296787698248"/>
    <n v="20.501561470869902"/>
    <n v="9172.313843908938"/>
    <n v="6.1982840636950684E-2"/>
    <n v="130.37816429963055"/>
    <n v="3.3212320014195043"/>
    <n v="3.2204322415846951"/>
    <n v="0.25352768873078418"/>
    <n v="3.849142305114472"/>
    <n v="1.2901968765457832"/>
    <n v="1.2901968765457832"/>
    <n v="1.2901968765457832"/>
    <n v="0.92285688800697208"/>
    <n v="0.93160218504449166"/>
    <n v="0.93170011209409509"/>
    <n v="0.39109263102383485"/>
    <n v="0.89372027865768799"/>
    <n v="25.066628721876043"/>
    <n v="11214.706058973825"/>
    <n v="7.5784513076297327E-2"/>
    <n v="114.02293679787982"/>
    <n v="2.9321265804134033"/>
    <n v="2.8434350746975028"/>
    <n v="9.3963250672313828E-2"/>
    <n v="3.2600073734946329"/>
    <n v="6.8675695128427514E-2"/>
    <n v="30.725222079380341"/>
    <n v="2.0762880294875979E-4"/>
    <n v="0.31239160766542418"/>
    <n v="8.0332235079819264E-3"/>
    <n v="7.7902330813630211E-3"/>
    <n v="2.5743356348579128E-4"/>
    <n v="8.9315270506702266E-3"/>
    <n v="-4.5650672510061412"/>
    <n v="-2042.3922150648868"/>
    <n v="-1.3801672439346643E-2"/>
    <n v="16.355227501750733"/>
    <n v="0.3891054210061009"/>
    <n v="0.37699716688719231"/>
    <n v="0.15956443805847037"/>
    <n v="0.5891349316198391"/>
  </r>
  <r>
    <x v="3"/>
    <s v="Nonpoint"/>
    <s v="Mobile Sources"/>
    <s v="Marine Vessels, Commercial"/>
    <s v="Diesel"/>
    <s v="Underway emissions"/>
    <s v="Auxiliary"/>
    <s v="C2"/>
    <s v="A"/>
    <s v="R"/>
    <n v="67.568349999999995"/>
    <n v="29745.17"/>
    <n v="0.2067407"/>
    <n v="431.65980000000002"/>
    <n v="11.07957"/>
    <n v="10.74159"/>
    <n v="1.0858350000000001"/>
    <n v="12.501810000000001"/>
    <n v="1.0552296787698248"/>
    <n v="71.300128265507084"/>
    <n v="31387.986184053825"/>
    <n v="0.21815892244964871"/>
    <n v="455.50023209184684"/>
    <n v="11.691491092007787"/>
    <n v="11.334844565177162"/>
    <n v="1.1458053182470327"/>
    <n v="13.192280950341384"/>
    <n v="1.2901968765457832"/>
    <n v="1.2901968765457832"/>
    <n v="1.2901968765457832"/>
    <n v="0.92285688800697208"/>
    <n v="0.93160218504449166"/>
    <n v="0.93170011209409509"/>
    <n v="0.39109263102383485"/>
    <n v="0.89372027865768799"/>
    <n v="87.176474123352264"/>
    <n v="38377.125426323335"/>
    <n v="0.26673620539488879"/>
    <n v="398.36021970571198"/>
    <n v="10.321751621353398"/>
    <n v="10.007940607068811"/>
    <n v="0.42466206700776576"/>
    <n v="11.17312111692547"/>
    <n v="0.23883965513247196"/>
    <n v="105.14280938718721"/>
    <n v="7.3078412436955833E-4"/>
    <n v="1.0913978622074301"/>
    <n v="2.8278771565351777E-2"/>
    <n v="2.7419015361832357E-2"/>
    <n v="1.1634577178294952E-3"/>
    <n v="3.0611290731302657E-2"/>
    <n v="-15.87634585784518"/>
    <n v="-6989.1392422695099"/>
    <n v="-4.857728294524008E-2"/>
    <n v="57.140012386134856"/>
    <n v="1.3697394706543893"/>
    <n v="1.3269039581083515"/>
    <n v="0.72114325123926692"/>
    <n v="2.0191598334159142"/>
  </r>
  <r>
    <x v="3"/>
    <s v="Nonpoint"/>
    <s v="Mobile Sources"/>
    <s v="Marine Vessels, Commercial"/>
    <s v="Diesel"/>
    <s v="Underway emissions"/>
    <s v="Auxiliary"/>
    <s v="C2"/>
    <s v="A"/>
    <s v="R"/>
    <n v="62.493949999999998"/>
    <n v="27143.18"/>
    <n v="0.19013630000000001"/>
    <n v="399.0813"/>
    <n v="10.188230000000001"/>
    <n v="9.8788789999999995"/>
    <n v="0.78656000000000004"/>
    <n v="11.52378"/>
    <n v="1.0552296787698248"/>
    <n v="65.945470783557482"/>
    <n v="28642.289112191531"/>
    <n v="0.20063746677148303"/>
    <n v="421.12243200204409"/>
    <n v="10.750922670133093"/>
    <n v="10.424486313775967"/>
    <n v="0.83000145613319343"/>
    <n v="12.160234667614132"/>
    <n v="1.2901968765457832"/>
    <n v="1.2901968765457832"/>
    <n v="1.2901968765457832"/>
    <n v="0.92285688800697208"/>
    <n v="0.93160218504449166"/>
    <n v="0.93170011209409509"/>
    <n v="0.39109263102383485"/>
    <n v="0.89372027865768799"/>
    <n v="80.629499093008349"/>
    <n v="35020.046055519975"/>
    <n v="0.24531326037797202"/>
    <n v="368.29492657977681"/>
    <n v="9.4913773297358421"/>
    <n v="9.2041526716640014"/>
    <n v="0.30761781985810754"/>
    <n v="10.299035872789892"/>
    <n v="0.22090273724111875"/>
    <n v="95.945331658958835"/>
    <n v="6.72091124323211E-4"/>
    <n v="1.0090271961089776"/>
    <n v="2.6003773506125594E-2"/>
    <n v="2.5216856634695896E-2"/>
    <n v="8.4278854755645907E-4"/>
    <n v="2.8216536637780527E-2"/>
    <n v="-14.684028309450866"/>
    <n v="-6377.7569433284443"/>
    <n v="-4.4675793606488989E-2"/>
    <n v="52.827505422267279"/>
    <n v="1.259545340397251"/>
    <n v="1.2203336421119655"/>
    <n v="0.52238363627508588"/>
    <n v="1.8611987948242401"/>
  </r>
  <r>
    <x v="3"/>
    <s v="Nonpoint"/>
    <s v="Mobile Sources"/>
    <s v="Marine Vessels, Commercial"/>
    <s v="Diesel"/>
    <s v="Underway emissions"/>
    <s v="Auxiliary"/>
    <s v="C2"/>
    <s v="A"/>
    <s v="R"/>
    <n v="5.6700000000000003E-5"/>
    <n v="2.3884720000000002E-2"/>
    <n v="1.697563E-7"/>
    <n v="3.6141E-4"/>
    <n v="9.0999999999999993E-6"/>
    <n v="8.8200000000000003E-6"/>
    <n v="2.2000000000000001E-7"/>
    <n v="1.04E-5"/>
    <n v="1.0552296787698248"/>
    <n v="5.9831522786249068E-5"/>
    <n v="2.5203865413107211E-2"/>
    <n v="1.7913188591815401E-7"/>
    <n v="3.8137055820420239E-4"/>
    <n v="9.6025900768054049E-6"/>
    <n v="9.3071257667498544E-6"/>
    <n v="2.3215052932936147E-7"/>
    <n v="1.0974388659206178E-5"/>
    <n v="1.2901968765457832"/>
    <n v="1.2901968765457832"/>
    <n v="1.2901968765457832"/>
    <n v="0.92285688800697208"/>
    <n v="0.93160218504449166"/>
    <n v="0.93170011209409509"/>
    <n v="0.39109263102383485"/>
    <n v="0.89372027865768799"/>
    <n v="7.3154162900145912E-5"/>
    <n v="3.08159911411706E-2"/>
    <n v="2.1901904803396893E-7"/>
    <n v="3.3352970789459976E-4"/>
    <n v="8.4775798839048734E-6"/>
    <n v="8.2175949886699183E-6"/>
    <n v="8.6040378825243676E-8"/>
    <n v="9.2946908980399553E-6"/>
    <n v="2.0042236410998881E-7"/>
    <n v="8.4427372989508498E-5"/>
    <n v="6.0005218639443546E-10"/>
    <n v="9.1378002162904043E-7"/>
    <n v="2.3226246257273626E-8"/>
    <n v="2.2513958873068271E-8"/>
    <n v="2.3572706527464022E-10"/>
    <n v="2.546490656997248E-8"/>
    <n v="-1.3322640113896844E-5"/>
    <n v="-5.6121257280633899E-3"/>
    <n v="-3.9887162115814918E-8"/>
    <n v="4.7840850309602626E-5"/>
    <n v="1.1250101929005315E-6"/>
    <n v="1.0895307780799361E-6"/>
    <n v="1.4611015050411779E-7"/>
    <n v="1.6796977611662226E-6"/>
  </r>
  <r>
    <x v="3"/>
    <s v="Nonpoint"/>
    <s v="Mobile Sources"/>
    <s v="Marine Vessels, Commercial"/>
    <s v="Diesel"/>
    <s v="Underway emissions"/>
    <s v="Auxiliary"/>
    <s v="C2"/>
    <s v="A"/>
    <s v="R"/>
    <n v="2.3349039999999999"/>
    <n v="1017.032"/>
    <n v="7.0750079999999998E-3"/>
    <n v="14.87843"/>
    <n v="0.37907859999999999"/>
    <n v="0.3675949"/>
    <n v="2.5718749999999999E-2"/>
    <n v="0.43238700000000002"/>
    <n v="1.0552296787698248"/>
    <n v="2.4638599978783788"/>
    <n v="1073.2023506586324"/>
    <n v="7.4657584191339405E-3"/>
    <n v="15.700160909499324"/>
    <n v="0.40001498930651486"/>
    <n v="0.38789704824442583"/>
    <n v="2.7139188300861428E-2"/>
    <n v="0.45626759511424825"/>
    <n v="1.2901968765457832"/>
    <n v="1.2901968765457832"/>
    <n v="1.2901968765457832"/>
    <n v="0.92285688800697208"/>
    <n v="0.93160218504449166"/>
    <n v="0.93170011209409509"/>
    <n v="0.39109263102383485"/>
    <n v="0.89372027865768799"/>
    <n v="3.0124858478342551"/>
    <n v="1312.171509747111"/>
    <n v="9.1281532231364277E-3"/>
    <n v="13.730661608229573"/>
    <n v="0.35315045206360685"/>
    <n v="0.34248820953521769"/>
    <n v="1.0058413604144252E-2"/>
    <n v="0.38643303012796176"/>
    <n v="8.2533858844774117E-3"/>
    <n v="3.5949904376633177"/>
    <n v="2.5008638967497062E-5"/>
    <n v="3.7618250981450885E-2"/>
    <n v="9.6753548510577223E-4"/>
    <n v="9.3832386174032246E-4"/>
    <n v="2.7557297545600691E-5"/>
    <n v="1.0587206304875664E-3"/>
    <n v="-0.54862584995587627"/>
    <n v="-238.96915908847859"/>
    <n v="-1.6623948040024872E-3"/>
    <n v="1.9694993012697513"/>
    <n v="4.6864537242908011E-2"/>
    <n v="4.5408838709208144E-2"/>
    <n v="1.7080774696717177E-2"/>
    <n v="6.9834564986286485E-2"/>
  </r>
  <r>
    <x v="3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100914E-7"/>
    <n v="2.3284E-4"/>
    <n v="5.8900000000000004E-6"/>
    <n v="5.7200000000000003E-6"/>
    <n v="1.6E-7"/>
    <n v="7.5599999999999996E-6"/>
    <n v="1.0552296787698248"/>
    <n v="3.8726929210852565E-5"/>
    <n v="1.8302072385332446E-2"/>
    <n v="1.1617171265732028E-7"/>
    <n v="2.45699678404766E-4"/>
    <n v="6.2153028079542683E-6"/>
    <n v="6.0359137625633979E-6"/>
    <n v="1.6883674860317195E-7"/>
    <n v="7.977536371499875E-6"/>
    <n v="1.2901968765457832"/>
    <n v="1.2901968765457832"/>
    <n v="1.2901968765457832"/>
    <n v="0.92285688800697208"/>
    <n v="0.93160218504449166"/>
    <n v="0.93170011209409509"/>
    <n v="0.39109263102383485"/>
    <n v="0.89372027865768799"/>
    <n v="4.7350225369230242E-5"/>
    <n v="2.2377381058310313E-2"/>
    <n v="1.4203958041455243E-7"/>
    <n v="2.1487799780354339E-4"/>
    <n v="5.4871368699120565E-6"/>
    <n v="5.3293246411782241E-6"/>
    <n v="6.2574820963813577E-8"/>
    <n v="6.7565253066521211E-6"/>
    <n v="1.2972664484720615E-7"/>
    <n v="6.1307893310439212E-5"/>
    <n v="3.8914953538233543E-10"/>
    <n v="5.887068432973791E-7"/>
    <n v="1.5033251698389197E-8"/>
    <n v="1.4600889427885546E-8"/>
    <n v="1.7143786565428377E-10"/>
    <n v="1.8511028237403071E-8"/>
    <n v="-8.6232961583776767E-6"/>
    <n v="-4.0753086729778676E-3"/>
    <n v="-2.5867867757232153E-8"/>
    <n v="3.0821680601222619E-5"/>
    <n v="7.2816593804221186E-7"/>
    <n v="7.065891213851738E-7"/>
    <n v="1.0626192763935838E-7"/>
    <n v="1.2210110648477539E-6"/>
  </r>
  <r>
    <x v="3"/>
    <s v="Nonpoint"/>
    <s v="Mobile Sources"/>
    <s v="Marine Vessels, Commercial"/>
    <s v="Diesel"/>
    <s v="Underway emissions"/>
    <s v="Auxiliary"/>
    <s v="C2"/>
    <s v="A"/>
    <s v="R"/>
    <n v="7.221037E-5"/>
    <n v="3.0425290000000001E-2"/>
    <n v="2.1643580000000001E-7"/>
    <n v="4.6038580000000001E-4"/>
    <n v="1.159311E-5"/>
    <n v="1.124532E-5"/>
    <n v="2.7970190000000001E-7"/>
    <n v="1.3237029999999999E-5"/>
    <n v="1.0552296787698248"/>
    <n v="7.6198525538950185E-5"/>
    <n v="3.2105668993178765E-2"/>
    <n v="2.2838947970829005E-7"/>
    <n v="4.8581275984418878E-4"/>
    <n v="1.2233393741243243E-5"/>
    <n v="1.1866395411263886E-5"/>
    <n v="2.9514974608830967E-7"/>
    <n v="1.3968106914766532E-5"/>
    <n v="1.2901968765457832"/>
    <n v="1.2901968765457832"/>
    <n v="1.2901968765457832"/>
    <n v="0.92285688800697208"/>
    <n v="0.93160218504449166"/>
    <n v="0.93170011209409509"/>
    <n v="0.39109263102383485"/>
    <n v="0.89372027865768799"/>
    <n v="9.3165593828215326E-5"/>
    <n v="3.9254614125999655E-2"/>
    <n v="2.7924479313268784E-7"/>
    <n v="4.2487020667060027E-4"/>
    <n v="1.0800166607461146E-5"/>
    <n v="1.047726590453397E-5"/>
    <n v="1.0938935197336556E-7"/>
    <n v="1.1830202140200175E-5"/>
    <n v="2.552482022690831E-7"/>
    <n v="1.0754688801643741E-4"/>
    <n v="7.6505422776078856E-10"/>
    <n v="1.1640279634810966E-6"/>
    <n v="2.9589497554688073E-8"/>
    <n v="2.8704838094613616E-8"/>
    <n v="2.9969685472154946E-10"/>
    <n v="3.2411512712877192E-8"/>
    <n v="-1.6967068289265141E-5"/>
    <n v="-7.14894513282089E-3"/>
    <n v="-5.0855313424397796E-8"/>
    <n v="6.0942553173588506E-5"/>
    <n v="1.433227133782097E-6"/>
    <n v="1.3891295067299163E-6"/>
    <n v="1.8576039411494411E-7"/>
    <n v="2.1379047745663576E-6"/>
  </r>
  <r>
    <x v="3"/>
    <s v="Nonpoint"/>
    <s v="Mobile Sources"/>
    <s v="Marine Vessels, Commercial"/>
    <s v="Diesel"/>
    <s v="Underway emissions"/>
    <s v="Auxiliary"/>
    <s v="C2"/>
    <s v="A"/>
    <s v="R"/>
    <n v="26.866849999999999"/>
    <n v="16745.900000000001"/>
    <n v="9.8365359999999999E-2"/>
    <n v="175.124"/>
    <n v="5.2933409999999999"/>
    <n v="5.1107519999999997"/>
    <n v="3.6104609999999999"/>
    <n v="5.4011449999999996"/>
    <n v="1.0552296787698248"/>
    <n v="28.350697495057066"/>
    <n v="17670.770677711611"/>
    <n v="0.10379804723487816"/>
    <n v="184.79604226488678"/>
    <n v="5.5856905230491432"/>
    <n v="5.3930171912322393"/>
    <n v="3.8098656012409804"/>
    <n v="5.6994485033392444"/>
    <n v="1.2901968765457832"/>
    <n v="1.2901968765457832"/>
    <n v="1.2901968765457832"/>
    <n v="0.92285688800697208"/>
    <n v="0.93160218504449166"/>
    <n v="0.93170011209409509"/>
    <n v="0.39109263102383485"/>
    <n v="0.89372027865768799"/>
    <n v="34.663525952624077"/>
    <n v="21605.507874948031"/>
    <n v="0.12691068023230151"/>
    <n v="161.61438965533299"/>
    <n v="4.931288041785594"/>
    <n v="4.7616882112851204"/>
    <n v="1.4120246916989458"/>
    <n v="4.8271128144705777"/>
    <n v="9.4968564253764598E-2"/>
    <n v="59.19317226013159"/>
    <n v="3.4770049378712745E-4"/>
    <n v="0.44277914974063831"/>
    <n v="1.351037819667286E-2"/>
    <n v="1.3045721126808549E-2"/>
    <n v="3.868560799175194E-3"/>
    <n v="1.3224966614987885E-2"/>
    <n v="-6.3128284575670115"/>
    <n v="-3934.7371972364199"/>
    <n v="-2.3112632997423346E-2"/>
    <n v="23.181652609553794"/>
    <n v="0.65440248126354916"/>
    <n v="0.6313289799471189"/>
    <n v="2.3978409095420345"/>
    <n v="0.87233568886866664"/>
  </r>
  <r>
    <x v="4"/>
    <s v="Nonpoint"/>
    <s v="Mobile Sources"/>
    <s v="Marine Vessels, Commercial"/>
    <s v="Diesel"/>
    <s v="Port emissions"/>
    <s v="Main"/>
    <s v="C3"/>
    <s v="A"/>
    <s v="R"/>
    <n v="2.64461967"/>
    <n v="387.71719180999997"/>
    <n v="4.6929586737E-3"/>
    <n v="14.06908376"/>
    <n v="0.26503479000000002"/>
    <n v="0.24383118000000001"/>
    <n v="0.23881951000000001"/>
    <n v="2.61925024"/>
    <n v="1.3022601248475145"/>
    <n v="3.4439827416283926"/>
    <n v="504.90863861201831"/>
    <n v="6.1114529483167878E-3"/>
    <n v="18.321606773787739"/>
    <n v="0.34514423871433481"/>
    <n v="0.31753162290851678"/>
    <n v="0.31100512490862225"/>
    <n v="3.4109451445492822"/>
    <n v="1.4386072166916348"/>
    <n v="1.4386072166916348"/>
    <n v="1.4386072166916348"/>
    <n v="1.0581188624362428"/>
    <n v="1.4426162788020349"/>
    <n v="1.4426166415419304"/>
    <n v="1.4505797040282042"/>
    <n v="1.4376359752161414"/>
    <n v="3.8045689426666498"/>
    <n v="557.77275017328077"/>
    <n v="6.7513242156204229E-3"/>
    <n v="14.886762903651416"/>
    <n v="0.3823435025028788"/>
    <n v="0.3517549179948059"/>
    <n v="0.34642673413196079"/>
    <n v="3.7655283731175122"/>
    <n v="1.0423476555251096E-2"/>
    <n v="1.5281445210226869"/>
    <n v="1.8496778672932666E-5"/>
    <n v="4.07856517908258E-2"/>
    <n v="1.0475164452133665E-3"/>
    <n v="9.6371210409535867E-4"/>
    <n v="9.4911434008756383E-4"/>
    <n v="1.031651609073291E-2"/>
    <n v="-0.36058620103825723"/>
    <n v="-52.864111561262462"/>
    <n v="-6.3987126730363515E-4"/>
    <n v="3.4348438701363229"/>
    <n v="-3.719926378854399E-2"/>
    <n v="-3.4223295086289129E-2"/>
    <n v="-3.5421609223338535E-2"/>
    <n v="-0.35458322856822999"/>
  </r>
  <r>
    <x v="4"/>
    <s v="Nonpoint"/>
    <s v="Mobile Sources"/>
    <s v="Marine Vessels, Commercial"/>
    <s v="Diesel"/>
    <s v="Port emissions"/>
    <s v="Main"/>
    <s v="C3"/>
    <s v="A"/>
    <s v="R"/>
    <n v="50.430720000000001"/>
    <n v="7284.7529999999997"/>
    <n v="8.835287E-2"/>
    <n v="272.23070000000001"/>
    <n v="4.9897109999999998"/>
    <n v="4.5905339999999999"/>
    <n v="4.4869070000000004"/>
    <n v="49.751399999999997"/>
    <n v="1.3022601248475145"/>
    <n v="65.673915723350049"/>
    <n v="9486.6433512633048"/>
    <n v="0.11505841951683622"/>
    <n v="354.51518536932628"/>
    <n v="6.4979016698130163"/>
    <n v="5.9780693799567599"/>
    <n v="5.8431200699991876"/>
    <n v="64.789264375338632"/>
    <n v="1.4386072166916348"/>
    <n v="1.4386072166916348"/>
    <n v="1.4386072166916348"/>
    <n v="1.0581188624362428"/>
    <n v="1.4426162788020349"/>
    <n v="1.4426166415419304"/>
    <n v="1.4505797040282042"/>
    <n v="1.4376359752161414"/>
    <n v="72.54999773495517"/>
    <n v="10479.898237616037"/>
    <n v="0.12710507639741783"/>
    <n v="288.05243860422206"/>
    <n v="7.1982383151175799"/>
    <n v="6.6223807419640437"/>
    <n v="6.5086162280620785"/>
    <n v="71.524402457368339"/>
    <n v="0.19876711708206896"/>
    <n v="28.712049966071334"/>
    <n v="3.4823308602032285E-4"/>
    <n v="0.78918476329923848"/>
    <n v="1.9721200863335835E-2"/>
    <n v="1.8143508882093269E-2"/>
    <n v="1.7831825282361859E-2"/>
    <n v="0.19595726700648861"/>
    <n v="-6.8760820116051207"/>
    <n v="-993.25488635273177"/>
    <n v="-1.204665688058161E-2"/>
    <n v="66.462746765104214"/>
    <n v="-0.70033664530456363"/>
    <n v="-0.64431136200728378"/>
    <n v="-0.66549615806289086"/>
    <n v="-6.7351380820297067"/>
  </r>
  <r>
    <x v="4"/>
    <s v="Nonpoint"/>
    <s v="Mobile Sources"/>
    <s v="Marine Vessels, Commercial"/>
    <s v="Diesel"/>
    <s v="Port emissions"/>
    <s v="Main"/>
    <s v="C3"/>
    <s v="A"/>
    <s v="R"/>
    <n v="2.1515569999999999"/>
    <n v="314.98020000000002"/>
    <n v="3.7633850000000002E-3"/>
    <n v="11.663740000000001"/>
    <n v="0.212536"/>
    <n v="0.1955335"/>
    <n v="0.19397900000000001"/>
    <n v="2.1043780000000001"/>
    <n v="1.3022601248475145"/>
    <n v="2.8018868874365439"/>
    <n v="410.18615457649514"/>
    <n v="4.9009062199492637E-3"/>
    <n v="15.189223508588951"/>
    <n v="0.27677715789459134"/>
    <n v="0.25463548012187148"/>
    <n v="0.25261111675779602"/>
    <n v="2.7404475570063629"/>
    <n v="1.4386072166916348"/>
    <n v="1.4386072166916348"/>
    <n v="1.4386072166916348"/>
    <n v="1.0581188624362428"/>
    <n v="1.4426162788020349"/>
    <n v="1.4426166415419304"/>
    <n v="1.4505797040282042"/>
    <n v="1.4376359752161414"/>
    <n v="3.0952454273234036"/>
    <n v="453.13278883497452"/>
    <n v="5.4140328201890487E-3"/>
    <n v="12.341623300552103"/>
    <n v="0.30660789343146927"/>
    <n v="0.28207988107893905"/>
    <n v="0.28138200040768707"/>
    <n v="3.0253295182533932"/>
    <n v="8.480124458420283E-3"/>
    <n v="1.2414596954382864"/>
    <n v="1.4832966630654927E-5"/>
    <n v="3.3812666576855076E-2"/>
    <n v="8.4002162583964187E-4"/>
    <n v="7.7282159199709331E-4"/>
    <n v="7.7090959015804674E-4"/>
    <n v="8.2885740226120354E-3"/>
    <n v="-0.29335853988685967"/>
    <n v="-42.946634258479378"/>
    <n v="-5.1312660023978499E-4"/>
    <n v="2.8476002080368481"/>
    <n v="-2.9830735536877928E-2"/>
    <n v="-2.7444400957067572E-2"/>
    <n v="-2.8770883649891055E-2"/>
    <n v="-0.28488196124703036"/>
  </r>
  <r>
    <x v="4"/>
    <s v="Nonpoint"/>
    <s v="Mobile Sources"/>
    <s v="Marine Vessels, Commercial"/>
    <s v="Diesel"/>
    <s v="Port emissions"/>
    <s v="Main"/>
    <s v="C3"/>
    <s v="A"/>
    <s v="R"/>
    <n v="22.00691466"/>
    <n v="3235.9101145"/>
    <n v="3.8653203992999999E-2"/>
    <n v="118.81423165"/>
    <n v="2.1829311300000001"/>
    <n v="2.0082969500000001"/>
    <n v="1.9927696500000001"/>
    <n v="21.592753370000001"/>
    <n v="1.3022601248475145"/>
    <n v="28.658727432640198"/>
    <n v="4213.9967097041053"/>
    <n v="5.0336526257680626E-2"/>
    <n v="154.72703614219051"/>
    <n v="2.8427441658873258"/>
    <n v="2.6153250368378829"/>
    <n v="2.5951044532013379"/>
    <n v="28.11938169941779"/>
    <n v="1.4386072166916348"/>
    <n v="1.4386072166916348"/>
    <n v="1.4386072166916348"/>
    <n v="1.0581188624362428"/>
    <n v="1.4426162788020349"/>
    <n v="1.4426166415419304"/>
    <n v="1.4505797040282042"/>
    <n v="1.4376359752161414"/>
    <n v="31.659306246992934"/>
    <n v="4655.2036432851546"/>
    <n v="5.5606778212583717E-2"/>
    <n v="125.71957963473423"/>
    <n v="3.1491319836417211"/>
    <n v="2.8972026012279022"/>
    <n v="2.8906712090933881"/>
    <n v="31.042519048681573"/>
    <n v="8.673782533422722E-2"/>
    <n v="12.753982584342889"/>
    <n v="1.5234733756872251E-4"/>
    <n v="0.34443720447872395"/>
    <n v="8.6277588592923865E-3"/>
    <n v="7.9375413732271291E-3"/>
    <n v="7.9196471482010627E-3"/>
    <n v="8.5047997393648142E-2"/>
    <n v="-3.0005788143527354"/>
    <n v="-441.20693358104927"/>
    <n v="-5.2702519549030907E-3"/>
    <n v="29.007456507456283"/>
    <n v="-0.30638781775439528"/>
    <n v="-0.28187756439001932"/>
    <n v="-0.29556675589205028"/>
    <n v="-2.9231373492637829"/>
  </r>
  <r>
    <x v="4"/>
    <s v="Nonpoint"/>
    <s v="Mobile Sources"/>
    <s v="Marine Vessels, Commercial"/>
    <s v="Diesel"/>
    <s v="Port emissions"/>
    <s v="Main"/>
    <s v="C3"/>
    <s v="A"/>
    <s v="R"/>
    <n v="25.774699999999999"/>
    <n v="3711.904"/>
    <n v="4.5106710000000001E-2"/>
    <n v="140.66829999999999"/>
    <n v="2.547393"/>
    <n v="2.343601"/>
    <n v="2.2863500000000001"/>
    <n v="25.43675"/>
    <n v="1.3022601248475145"/>
    <n v="33.56536403990723"/>
    <n v="4833.8645664619889"/>
    <n v="5.8740669796060636E-2"/>
    <n v="183.1867179200876"/>
    <n v="3.3173683262156848"/>
    <n v="3.0519781308527598"/>
    <n v="2.977422436445115"/>
    <n v="33.125265230715016"/>
    <n v="1.4386072166916348"/>
    <n v="1.4386072166916348"/>
    <n v="1.4386072166916348"/>
    <n v="1.0581188624362428"/>
    <n v="1.4426162788020349"/>
    <n v="1.4426166415419304"/>
    <n v="1.4505797040282042"/>
    <n v="1.4376359752161414"/>
    <n v="37.079669428061877"/>
    <n v="5339.9718820665457"/>
    <n v="6.4890838527216735E-2"/>
    <n v="148.84378157684012"/>
    <n v="3.6749106103063522"/>
    <n v="3.3809178037343095"/>
    <n v="3.316532906304885"/>
    <n v="36.568786892579183"/>
    <n v="0.10158813541934761"/>
    <n v="14.630059950867249"/>
    <n v="1.777831192526486E-4"/>
    <n v="0.40779118240230167"/>
    <n v="1.0068248247414664E-2"/>
    <n v="9.2627885033816706E-3"/>
    <n v="9.0863915241229717E-3"/>
    <n v="0.10018845723994296"/>
    <n v="-3.5143053881546464"/>
    <n v="-506.10731560455679"/>
    <n v="-6.1501687311560985E-3"/>
    <n v="34.342936343247487"/>
    <n v="-0.35754228409066746"/>
    <n v="-0.32893967288154968"/>
    <n v="-0.33911046985977"/>
    <n v="-3.4435216618641675"/>
  </r>
  <r>
    <x v="5"/>
    <s v="Nonpoint"/>
    <s v="Mobile Sources"/>
    <s v="Marine Vessels, Commercial"/>
    <s v="Diesel"/>
    <s v="Port emissions"/>
    <s v="Auxiliary"/>
    <s v="C3"/>
    <s v="A"/>
    <s v="R"/>
    <n v="7.9289300000000007E-3"/>
    <n v="5.0147510000000004"/>
    <n v="2.407865E-5"/>
    <n v="7.8569120000000006E-2"/>
    <n v="1.3597800000000001E-3"/>
    <n v="1.2510500000000001E-3"/>
    <n v="3.05792E-3"/>
    <n v="3.0362200000000001E-3"/>
    <n v="1.3022601248475145"/>
    <n v="1.0325529371707205E-2"/>
    <n v="6.5305102633391989"/>
    <n v="3.1356665755159608E-5"/>
    <n v="0.10231743202035935"/>
    <n v="1.7707872725651534E-3"/>
    <n v="1.6291925291904831E-3"/>
    <n v="3.9822072809737119E-3"/>
    <n v="3.9539482362645206E-3"/>
    <n v="1.7770241216904925"/>
    <n v="1.7770241216904925"/>
    <n v="1.7770241216904925"/>
    <n v="1.3210995690694183"/>
    <n v="1.7076777957506144"/>
    <n v="1.7076780060849179"/>
    <n v="1.6907922388690342"/>
    <n v="1.7701016002975092"/>
    <n v="1.4089899869195397E-2"/>
    <n v="8.9113334912715203"/>
    <n v="4.2788341867742778E-5"/>
    <n v="0.10379763057416343"/>
    <n v="2.3220661131057706E-3"/>
    <n v="2.1363905695125367E-3"/>
    <n v="5.1703074030823972E-3"/>
    <n v="5.374417880855303E-3"/>
    <n v="3.8602465395055881E-5"/>
    <n v="2.4414612304853481E-2"/>
    <n v="1.1722833388422679E-7"/>
    <n v="2.8437707006620115E-4"/>
    <n v="6.3618249674130703E-6"/>
    <n v="5.8531248479795529E-6"/>
    <n v="1.4165225761869581E-5"/>
    <n v="1.4724432550288502E-5"/>
    <n v="-3.7643704974881925E-3"/>
    <n v="-2.3808232279323214"/>
    <n v="-1.1431676112583169E-5"/>
    <n v="-1.4801985538040741E-3"/>
    <n v="-5.5127884054061724E-4"/>
    <n v="-5.0719804032205358E-4"/>
    <n v="-1.1881001221086852E-3"/>
    <n v="-1.4204696445907824E-3"/>
  </r>
  <r>
    <x v="5"/>
    <s v="Nonpoint"/>
    <s v="Mobile Sources"/>
    <s v="Marine Vessels, Commercial"/>
    <s v="Diesel"/>
    <s v="Port emissions"/>
    <s v="Auxiliary"/>
    <s v="C3"/>
    <s v="A"/>
    <s v="R"/>
    <n v="4.2358663200000004"/>
    <n v="3482.90592272"/>
    <n v="1.5714585993000001E-2"/>
    <n v="35.685235839999997"/>
    <n v="0.88748470999999995"/>
    <n v="0.81647979000000004"/>
    <n v="2.1239127600000001"/>
    <n v="1.6496023500000001"/>
    <n v="1.3022601248475145"/>
    <n v="5.5161998027205827"/>
    <n v="4535.6495017534953"/>
    <n v="2.0464478717171185E-2"/>
    <n v="46.471459680211396"/>
    <n v="1.1557359492448602"/>
    <n v="1.0632690732608725"/>
    <n v="2.7658868960028293"/>
    <n v="2.1482113622597536"/>
    <n v="1.7770241216904925"/>
    <n v="1.7770241216904925"/>
    <n v="1.7770241216904925"/>
    <n v="1.3210995690694183"/>
    <n v="1.7076777957506144"/>
    <n v="1.7076780060849179"/>
    <n v="1.6907922388690342"/>
    <n v="1.7701016002975092"/>
    <n v="7.5272366268963395"/>
    <n v="6189.2078382521222"/>
    <n v="2.7925198371940543E-2"/>
    <n v="47.143749690364558"/>
    <n v="1.5155379333351733"/>
    <n v="1.3942845797958325"/>
    <n v="3.5910952106429099"/>
    <n v="2.9199637595895322"/>
    <n v="2.062256610108586E-2"/>
    <n v="16.95673380343047"/>
    <n v="7.6507392799837108E-5"/>
    <n v="0.12916095805579331"/>
    <n v="4.1521587214662283E-3"/>
    <n v="3.8199577528652945E-3"/>
    <n v="9.8386170154600265E-3"/>
    <n v="7.9999007112041987E-3"/>
    <n v="-2.0110368241757568"/>
    <n v="-1653.5583364986269"/>
    <n v="-7.4607196547693579E-3"/>
    <n v="-0.67229001015316214"/>
    <n v="-0.35980198409031305"/>
    <n v="-0.33101550653496004"/>
    <n v="-0.8252083146400806"/>
    <n v="-0.77175239732977863"/>
  </r>
  <r>
    <x v="5"/>
    <s v="Nonpoint"/>
    <s v="Mobile Sources"/>
    <s v="Marine Vessels, Commercial"/>
    <s v="Diesel"/>
    <s v="Port emissions"/>
    <s v="Auxiliary"/>
    <s v="C3"/>
    <s v="A"/>
    <s v="R"/>
    <n v="3.5324929999999997E-2"/>
    <n v="22.341750000000001"/>
    <n v="1.0727480000000001E-4"/>
    <n v="0.35004160000000001"/>
    <n v="6.0581799999999998E-3"/>
    <n v="5.5736600000000002E-3"/>
    <n v="1.3623690000000001E-2"/>
    <n v="1.352706E-2"/>
    <n v="1.3022601248475145"/>
    <n v="4.6002247752029705E-2"/>
    <n v="29.094770144311958"/>
    <n v="1.3969969444099217E-4"/>
    <n v="0.45584521771782377"/>
    <n v="7.889326243148715E-3"/>
    <n v="7.2583551674575983E-3"/>
    <n v="1.7741588240283837E-2"/>
    <n v="1.7615750844419822E-2"/>
    <n v="1.7770241216904925"/>
    <n v="1.7770241216904925"/>
    <n v="1.7770241216904925"/>
    <n v="1.3210995690694183"/>
    <n v="1.7076777957506144"/>
    <n v="1.7076780060849179"/>
    <n v="1.6907922388690342"/>
    <n v="1.7701016002975092"/>
    <n v="6.2773252707028118E-2"/>
    <n v="39.701828670778561"/>
    <n v="1.9062990724952325E-4"/>
    <n v="0.46243980691636971"/>
    <n v="1.0345419468660457E-2"/>
    <n v="9.5180165953952633E-3"/>
    <n v="2.3034829316757675E-2"/>
    <n v="2.3944270553320424E-2"/>
    <n v="1.7198151426583047E-4"/>
    <n v="0.1087721333445988"/>
    <n v="5.2227371849184452E-7"/>
    <n v="1.2669583751133418E-3"/>
    <n v="2.8343614982631391E-5"/>
    <n v="2.6076757795603461E-5"/>
    <n v="6.3109121415774456E-5"/>
    <n v="6.5600741241973761E-5"/>
    <n v="-1.6771004954998413E-2"/>
    <n v="-10.607058526466602"/>
    <n v="-5.093021280853108E-5"/>
    <n v="-6.5945891985459415E-3"/>
    <n v="-2.4560932255117424E-3"/>
    <n v="-2.259661427937665E-3"/>
    <n v="-5.2932410764738383E-3"/>
    <n v="-6.3285197089006026E-3"/>
  </r>
  <r>
    <x v="5"/>
    <s v="Nonpoint"/>
    <s v="Mobile Sources"/>
    <s v="Marine Vessels, Commercial"/>
    <s v="Diesel"/>
    <s v="Port emissions"/>
    <s v="Auxiliary"/>
    <s v="C3"/>
    <s v="A"/>
    <s v="R"/>
    <n v="51.078879999999998"/>
    <n v="47268.7"/>
    <n v="0.20819509999999999"/>
    <n v="446.7398"/>
    <n v="11.75778"/>
    <n v="10.817159999999999"/>
    <n v="28.825060000000001"/>
    <n v="20.07302"/>
    <n v="1.3022601248475145"/>
    <n v="66.517988645871213"/>
    <n v="61556.143163379704"/>
    <n v="0.27112417691864077"/>
    <n v="581.77142772235368"/>
    <n v="15.311688050729609"/>
    <n v="14.086756132095539"/>
    <n v="37.5377262343371"/>
    <n v="26.140293531266657"/>
    <n v="1.7770241216904925"/>
    <n v="1.7770241216904925"/>
    <n v="1.7770241216904925"/>
    <n v="1.3210995690694183"/>
    <n v="1.7076777957506144"/>
    <n v="1.7076780060849179"/>
    <n v="1.6907922388690342"/>
    <n v="1.7701016002975092"/>
    <n v="90.768401868934063"/>
    <n v="83997.620100951375"/>
    <n v="0.36996771471776424"/>
    <n v="590.18775726615809"/>
    <n v="20.078499833320659"/>
    <n v="18.472226220301529"/>
    <n v="48.737187732934245"/>
    <n v="35.531284824803905"/>
    <n v="0.24868055306557277"/>
    <n v="230.13046603000376"/>
    <n v="1.0136101773089432E-3"/>
    <n v="1.6169527596333098"/>
    <n v="5.5009588584440161E-2"/>
    <n v="5.0608838959730215E-2"/>
    <n v="0.13352654173406642"/>
    <n v="9.7345985821380557E-2"/>
    <n v="-24.25041322306285"/>
    <n v="-22441.476937571671"/>
    <n v="-9.8843537799123471E-2"/>
    <n v="-8.4163295438044088"/>
    <n v="-4.7668117825910503"/>
    <n v="-4.3854700882059898"/>
    <n v="-11.199461498597145"/>
    <n v="-9.3909912935372475"/>
  </r>
  <r>
    <x v="5"/>
    <s v="Nonpoint"/>
    <s v="Mobile Sources"/>
    <s v="Marine Vessels, Commercial"/>
    <s v="Diesel"/>
    <s v="Port emissions"/>
    <s v="Auxiliary"/>
    <s v="C3"/>
    <s v="A"/>
    <s v="R"/>
    <n v="6.8446319999999998"/>
    <n v="8053.06"/>
    <n v="3.399804E-2"/>
    <n v="59.314419999999998"/>
    <n v="1.920032"/>
    <n v="1.7664299999999999"/>
    <n v="4.9108640000000001"/>
    <n v="2.748904"/>
    <n v="1.3022601248475145"/>
    <n v="8.9134913228552932"/>
    <n v="10487.178921004526"/>
    <n v="4.4274291814970793E-2"/>
    <n v="77.242803994457915"/>
    <n v="2.5003811120312229"/>
    <n v="2.300351352334395"/>
    <n v="6.3952223657491647"/>
    <n v="3.5797880662338319"/>
    <n v="1.7770241216904925"/>
    <n v="1.7770241216904925"/>
    <n v="1.7770241216904925"/>
    <n v="1.3210995690694183"/>
    <n v="1.7076777957506144"/>
    <n v="1.7076780060849179"/>
    <n v="1.6907922388690342"/>
    <n v="1.7701016002975092"/>
    <n v="12.163076168094639"/>
    <n v="14310.481873420838"/>
    <n v="6.041533717019823E-2"/>
    <n v="78.360254701602486"/>
    <n v="3.2787960135306435"/>
    <n v="3.0164936602885817"/>
    <n v="8.3032507373413402"/>
    <n v="4.8658393694642239"/>
    <n v="3.3323496350944219E-2"/>
    <n v="39.206799653207774"/>
    <n v="1.6552147169917323E-4"/>
    <n v="0.21468562931945886"/>
    <n v="8.9830027767962839E-3"/>
    <n v="8.2643661925714575E-3"/>
    <n v="2.2748632157099564E-2"/>
    <n v="1.3331066765655408E-2"/>
    <n v="-3.2495848452393457"/>
    <n v="-3823.3029524163121"/>
    <n v="-1.6141045355227437E-2"/>
    <n v="-1.1174507071445703"/>
    <n v="-0.77841490149942061"/>
    <n v="-0.71614230795418665"/>
    <n v="-1.9080283715921755"/>
    <n v="-1.286051303230392"/>
  </r>
  <r>
    <x v="5"/>
    <s v="Nonpoint"/>
    <s v="Mobile Sources"/>
    <s v="Marine Vessels, Commercial"/>
    <s v="Diesel"/>
    <s v="Port emissions"/>
    <s v="Auxiliary"/>
    <s v="C3"/>
    <s v="A"/>
    <s v="R"/>
    <n v="37.178033739999996"/>
    <n v="31388.784555400001"/>
    <n v="0.14083405772659999"/>
    <n v="313.15177625000001"/>
    <n v="7.9535866500000001"/>
    <n v="7.3172902799999999"/>
    <n v="19.141276349999998"/>
    <n v="14.506559680000001"/>
    <n v="1.3022601248475145"/>
    <n v="48.415470859837505"/>
    <n v="40876.362493926943"/>
    <n v="0.18340257759782416"/>
    <n v="407.80507123554594"/>
    <n v="10.357638743814524"/>
    <n v="9.5290153535783038"/>
    <n v="24.926920929291775"/>
    <n v="18.891314219984721"/>
    <n v="1.7770241216904925"/>
    <n v="1.7770241216904925"/>
    <n v="1.7770241216904925"/>
    <n v="1.3210995690694183"/>
    <n v="1.7076777957506144"/>
    <n v="1.7076780060849179"/>
    <n v="1.6907922388690342"/>
    <n v="1.7701016002975092"/>
    <n v="66.066262753002988"/>
    <n v="55778.627305491784"/>
    <n v="0.25026551773571948"/>
    <n v="413.70467665719792"/>
    <n v="13.582163318783513"/>
    <n v="12.495575675294951"/>
    <n v="32.363921494627391"/>
    <n v="25.678084504379324"/>
    <n v="0.18100345959726846"/>
    <n v="152.81815700134734"/>
    <n v="6.8565895270060126E-4"/>
    <n v="1.1334374702936929"/>
    <n v="3.7211406352831544E-2"/>
    <n v="3.4234453904917674E-2"/>
    <n v="8.8668278067472309E-2"/>
    <n v="7.0350916450354309E-2"/>
    <n v="-17.650791893165483"/>
    <n v="-14902.264811564841"/>
    <n v="-6.6862940137895316E-2"/>
    <n v="-5.8996054216519838"/>
    <n v="-3.2245245749689886"/>
    <n v="-2.9665603217166474"/>
    <n v="-7.4370005653356159"/>
    <n v="-6.7867702843946027"/>
  </r>
  <r>
    <x v="5"/>
    <s v="Nonpoint"/>
    <s v="Mobile Sources"/>
    <s v="Marine Vessels, Commercial"/>
    <s v="Diesel"/>
    <s v="Port emissions"/>
    <s v="Auxiliary"/>
    <s v="C3"/>
    <s v="A"/>
    <s v="R"/>
    <n v="18.902509999999999"/>
    <n v="18239.439999999999"/>
    <n v="7.969619E-2"/>
    <n v="167.899"/>
    <n v="4.5008299999999997"/>
    <n v="4.1407610000000004"/>
    <n v="11.122640000000001"/>
    <n v="7.4540069999999998"/>
    <n v="1.3022601248475145"/>
    <n v="24.615985032531391"/>
    <n v="23752.495411548749"/>
    <n v="0.10378517033927123"/>
    <n v="218.64817270177284"/>
    <n v="5.8612514377174385"/>
    <n v="5.3923479368237199"/>
    <n v="14.48457055503396"/>
    <n v="9.7070560864342461"/>
    <n v="1.7770241216904925"/>
    <n v="1.7770241216904925"/>
    <n v="1.7770241216904925"/>
    <n v="1.3210995690694183"/>
    <n v="1.7076777957506144"/>
    <n v="1.7076780060849179"/>
    <n v="1.6907922388690342"/>
    <n v="1.7701016002975092"/>
    <n v="33.590216230495749"/>
    <n v="32411.924846126436"/>
    <n v="0.14162205203682862"/>
    <n v="221.81129654718626"/>
    <n v="7.685967453448237"/>
    <n v="7.0710864881541911"/>
    <n v="18.806073387734276"/>
    <n v="13.194349719328835"/>
    <n v="9.2027989672591098E-2"/>
    <n v="88.799794098976534"/>
    <n v="3.8800562201870854E-4"/>
    <n v="0.60770218232105822"/>
    <n v="2.1057445077940374E-2"/>
    <n v="1.9372839693573125E-2"/>
    <n v="5.1523488733518565E-2"/>
    <n v="3.6148903340626946E-2"/>
    <n v="-8.9742311979643574"/>
    <n v="-8659.4294345776871"/>
    <n v="-3.783688169755739E-2"/>
    <n v="-3.1631238454134234"/>
    <n v="-1.8247160157307984"/>
    <n v="-1.6787385513304711"/>
    <n v="-4.3215028327003164"/>
    <n v="-3.4872936328945894"/>
  </r>
  <r>
    <x v="6"/>
    <s v="Nonpoint"/>
    <s v="Mobile Sources"/>
    <s v="Marine Vessels, Commercial"/>
    <s v="Diesel"/>
    <s v="Underway emissions"/>
    <s v="Main"/>
    <s v="C3"/>
    <s v="A"/>
    <s v="R"/>
    <n v="0.28882639999999998"/>
    <n v="106.9581"/>
    <n v="6.4000039999999997E-4"/>
    <n v="2.6784970000000001"/>
    <n v="3.6143880000000003E-2"/>
    <n v="3.325239E-2"/>
    <n v="6.5348199999999995E-2"/>
    <n v="0.18719060000000001"/>
    <n v="1.3022601248475145"/>
    <n v="0.37612710372325814"/>
    <n v="139.28726865945293"/>
    <n v="8.3344700080645925E-4"/>
    <n v="3.4880998376236931"/>
    <n v="4.7068733681273588E-2"/>
    <n v="4.3303261552878246E-2"/>
    <n v="8.510035509056034E-2"/>
    <n v="0.24377085412628116"/>
    <n v="1.646991728627182"/>
    <n v="1.646991728627182"/>
    <n v="1.646991728627182"/>
    <n v="1.3035047990318214"/>
    <n v="1.7280688580404551"/>
    <n v="1.728068595044566"/>
    <n v="1.685645484911261"/>
    <n v="1.5656359188159168"/>
    <n v="0.4756946918091659"/>
    <n v="176.15910600967899"/>
    <n v="1.0540753651180879E-3"/>
    <n v="3.4914336936923367"/>
    <n v="6.245911343675125E-2"/>
    <n v="5.7462410869173974E-2"/>
    <n v="0.11015389827707806"/>
    <n v="0.29307232702470276"/>
    <n v="1.3032731282442902E-3"/>
    <n v="0.48262768769775066"/>
    <n v="2.8878777126522958E-6"/>
    <n v="9.5655717635406493E-3"/>
    <n v="1.7112085873082535E-4"/>
    <n v="1.5743126265527115E-4"/>
    <n v="3.0179150212898096E-4"/>
    <n v="8.0293788225945959E-4"/>
    <n v="-9.9567588085907766E-2"/>
    <n v="-36.871837350226059"/>
    <n v="-2.2062836431162866E-4"/>
    <n v="-3.3338560686435592E-3"/>
    <n v="-1.5390379755477662E-2"/>
    <n v="-1.4159149316295729E-2"/>
    <n v="-2.5053543186517716E-2"/>
    <n v="-4.93014728984216E-2"/>
  </r>
  <r>
    <x v="6"/>
    <s v="Nonpoint"/>
    <s v="Mobile Sources"/>
    <s v="Marine Vessels, Commercial"/>
    <s v="Diesel"/>
    <s v="Underway emissions"/>
    <s v="Main"/>
    <s v="C3"/>
    <s v="A"/>
    <s v="R"/>
    <n v="0.25851170000000001"/>
    <n v="90.927850000000007"/>
    <n v="5.1201709999999995E-4"/>
    <n v="2.413195"/>
    <n v="2.891606E-2"/>
    <n v="2.6602779999999999E-2"/>
    <n v="5.5507689999999998E-2"/>
    <n v="0.1209553"/>
    <n v="1.3022601248475145"/>
    <n v="0.33664947871654322"/>
    <n v="118.41171329311608"/>
    <n v="6.6677945257006231E-4"/>
    <n v="3.1426076219813979"/>
    <n v="3.7656231905698223E-2"/>
    <n v="3.4643739604090965E-2"/>
    <n v="7.2285451309397133E-2"/>
    <n v="0.15751526407896857"/>
    <n v="1.646991728627182"/>
    <n v="1.646991728627182"/>
    <n v="1.646991728627182"/>
    <n v="1.3035047990318214"/>
    <n v="1.7280688580404551"/>
    <n v="1.728068595044566"/>
    <n v="1.685645484911261"/>
    <n v="1.5656359188159168"/>
    <n v="0.42576663165335149"/>
    <n v="149.75741685185312"/>
    <n v="8.4328792861567661E-4"/>
    <n v="3.1456112634995961"/>
    <n v="4.9968942783229282E-2"/>
    <n v="4.5971428658879682E-2"/>
    <n v="9.3566287026353945E-2"/>
    <n v="0.18937196225115485"/>
    <n v="1.1664839223379493E-3"/>
    <n v="0.41029429274480306"/>
    <n v="2.3103778866182921E-6"/>
    <n v="8.6181130506838254E-3"/>
    <n v="1.3690121310473775E-4"/>
    <n v="1.25949119613369E-4"/>
    <n v="2.5634599185302452E-4"/>
    <n v="5.1882729383878037E-4"/>
    <n v="-8.9117152936808275E-2"/>
    <n v="-31.345703558737043"/>
    <n v="-1.765084760456143E-4"/>
    <n v="-3.0036415181982079E-3"/>
    <n v="-1.2312710877531059E-2"/>
    <n v="-1.1327689054788717E-2"/>
    <n v="-2.1280835716956811E-2"/>
    <n v="-3.1856698172186282E-2"/>
  </r>
  <r>
    <x v="6"/>
    <s v="Nonpoint"/>
    <s v="Mobile Sources"/>
    <s v="Marine Vessels, Commercial"/>
    <s v="Diesel"/>
    <s v="Underway emissions"/>
    <s v="Main"/>
    <s v="C3"/>
    <s v="A"/>
    <s v="R"/>
    <n v="1.3605700000000001"/>
    <n v="438.73219999999998"/>
    <n v="2.5668269999999998E-3"/>
    <n v="11.53952"/>
    <n v="0.14496100000000001"/>
    <n v="0.13336419999999999"/>
    <n v="0.26798810000000001"/>
    <n v="0.68464999999999998"/>
    <n v="1.3022601248475145"/>
    <n v="1.771816058063783"/>
    <n v="571.3434495466247"/>
    <n v="3.3426764494819709E-3"/>
    <n v="15.02745675588039"/>
    <n v="0.18877692995802056"/>
    <n v="0.17367487974218887"/>
    <n v="0.3489902165636482"/>
    <n v="0.89159239447685079"/>
    <n v="1.646991728627182"/>
    <n v="1.646991728627182"/>
    <n v="1.646991728627182"/>
    <n v="1.3035047990318214"/>
    <n v="1.7280688580404551"/>
    <n v="1.728068595044566"/>
    <n v="1.685645484911261"/>
    <n v="1.5656359188159168"/>
    <n v="2.2408475362182849"/>
    <n v="722.58830448240656"/>
    <n v="4.2275428378169234E-3"/>
    <n v="15.041819698523684"/>
    <n v="0.2505025897304024"/>
    <n v="0.23046248572324249"/>
    <n v="0.45173293077494753"/>
    <n v="1.0719126318173173"/>
    <n v="6.1393083184062601E-3"/>
    <n v="1.9796939848833057"/>
    <n v="1.1582309144703899E-5"/>
    <n v="4.1210464927462144E-2"/>
    <n v="6.8630846501480114E-4"/>
    <n v="6.3140407047463699E-4"/>
    <n v="1.2376244678765685E-3"/>
    <n v="2.9367469364858009E-3"/>
    <n v="-0.46903147815450197"/>
    <n v="-151.24485493578186"/>
    <n v="-8.8486638833495251E-4"/>
    <n v="-1.4362942643293408E-2"/>
    <n v="-6.1725659772381841E-2"/>
    <n v="-5.6787605981053618E-2"/>
    <n v="-0.10274271421129932"/>
    <n v="-0.18032023734046654"/>
  </r>
  <r>
    <x v="6"/>
    <s v="Nonpoint"/>
    <s v="Mobile Sources"/>
    <s v="Marine Vessels, Commercial"/>
    <s v="Diesel"/>
    <s v="Underway emissions"/>
    <s v="Main"/>
    <s v="C3"/>
    <s v="A"/>
    <s v="R"/>
    <n v="7.088228"/>
    <n v="1130.269"/>
    <n v="1.265936E-2"/>
    <n v="40.74098"/>
    <n v="0.71493519999999999"/>
    <n v="0.65774010000000005"/>
    <n v="0.69526140000000003"/>
    <n v="6.7948300000000001"/>
    <n v="1.3022601248475145"/>
    <n v="9.2307166802276477"/>
    <n v="1471.9042490512754"/>
    <n v="1.6485779734089632E-2"/>
    <n v="53.055353701210095"/>
    <n v="0.93103160280988273"/>
    <n v="0.85654870474321676"/>
    <n v="0.9054111975656578"/>
    <n v="8.8486361641176376"/>
    <n v="1.646991728627182"/>
    <n v="1.646991728627182"/>
    <n v="1.646991728627182"/>
    <n v="1.3035047990318214"/>
    <n v="1.7280688580404551"/>
    <n v="1.728068595044566"/>
    <n v="1.685645484911261"/>
    <n v="1.5656359188159168"/>
    <n v="11.674252886623593"/>
    <n v="1861.5436941237165"/>
    <n v="2.0849861209713803E-2"/>
    <n v="53.106062947259453"/>
    <n v="1.2354572546369242"/>
    <n v="1.1366200105114723"/>
    <n v="1.1719642397430823"/>
    <n v="10.638229910247956"/>
    <n v="3.1984254483900257E-2"/>
    <n v="5.1001197099279905"/>
    <n v="5.7122907423873434E-5"/>
    <n v="0.14549606286920397"/>
    <n v="3.3848143962655459E-3"/>
    <n v="3.1140274260588281E-3"/>
    <n v="3.2108609308029654E-3"/>
    <n v="2.9145835370542345E-2"/>
    <n v="-2.4435362063959456"/>
    <n v="-389.63944507244105"/>
    <n v="-4.3640814756241708E-3"/>
    <n v="-5.0709246049358114E-2"/>
    <n v="-0.30442565182704151"/>
    <n v="-0.28007130576825556"/>
    <n v="-0.26655304217742448"/>
    <n v="-1.7895937461303184"/>
  </r>
  <r>
    <x v="6"/>
    <s v="Nonpoint"/>
    <s v="Mobile Sources"/>
    <s v="Marine Vessels, Commercial"/>
    <s v="Diesel"/>
    <s v="Underway emissions"/>
    <s v="Main"/>
    <s v="C3"/>
    <s v="A"/>
    <s v="R"/>
    <n v="1.097278"/>
    <n v="320.06619999999998"/>
    <n v="2.2658309999999998E-3"/>
    <n v="7.8167879999999998"/>
    <n v="0.12796199999999999"/>
    <n v="0.11772539999999999"/>
    <n v="0.1957535"/>
    <n v="0.81311909999999998"/>
    <n v="1.3022601248475145"/>
    <n v="1.4289413852724311"/>
    <n v="416.80944957146954"/>
    <n v="2.9507013609433685E-3"/>
    <n v="10.179491316786553"/>
    <n v="0.16663981009573764"/>
    <n v="0.15330909410172358"/>
    <n v="0.25492197734933791"/>
    <n v="1.0588925806818987"/>
    <n v="1.646991728627182"/>
    <n v="1.646991728627182"/>
    <n v="1.646991728627182"/>
    <n v="1.3035047990318214"/>
    <n v="1.7280688580404551"/>
    <n v="1.728068595044566"/>
    <n v="1.685645484911261"/>
    <n v="1.5656359188159168"/>
    <n v="1.8072077900045771"/>
    <n v="527.14638401313334"/>
    <n v="3.7318049154670564E-3"/>
    <n v="10.189220671014352"/>
    <n v="0.22112714721257271"/>
    <n v="0.20343756657905954"/>
    <n v="0.3299710034305765"/>
    <n v="1.2730484692352713"/>
    <n v="4.9512542191906218E-3"/>
    <n v="1.4442366685291324"/>
    <n v="1.0224123056074127E-5"/>
    <n v="2.7915673071272198E-2"/>
    <n v="6.0582780058239093E-4"/>
    <n v="5.5736319610701242E-4"/>
    <n v="9.040301463851411E-4"/>
    <n v="3.487804025302113E-3"/>
    <n v="-0.37826640473214601"/>
    <n v="-110.3369344416638"/>
    <n v="-7.8110355452368782E-4"/>
    <n v="-9.7293542277991918E-3"/>
    <n v="-5.4487337116835066E-2"/>
    <n v="-5.0128472477335956E-2"/>
    <n v="-7.504902608123859E-2"/>
    <n v="-0.21415588855337253"/>
  </r>
  <r>
    <x v="6"/>
    <s v="Nonpoint"/>
    <s v="Mobile Sources"/>
    <s v="Marine Vessels, Commercial"/>
    <s v="Diesel"/>
    <s v="Underway emissions"/>
    <s v="Main"/>
    <s v="C3"/>
    <s v="A"/>
    <s v="R"/>
    <n v="30.417470000000002"/>
    <n v="12389.36"/>
    <n v="6.8957439999999995E-2"/>
    <n v="319.85829999999999"/>
    <n v="3.8943590000000001"/>
    <n v="3.5828099999999998"/>
    <n v="7.5581509999999996"/>
    <n v="14.61547"/>
    <n v="1.3022601248475145"/>
    <n v="39.611458279745527"/>
    <n v="16134.169500380804"/>
    <n v="8.9800524423564981E-2"/>
    <n v="416.53870969151376"/>
    <n v="5.0714684375410419"/>
    <n v="4.665750597904923"/>
    <n v="9.8426786648763667"/>
    <n v="19.033143786905104"/>
    <n v="1.646991728627182"/>
    <n v="1.646991728627182"/>
    <n v="1.646991728627182"/>
    <n v="1.3035047990318214"/>
    <n v="1.7280688580404551"/>
    <n v="1.728068595044566"/>
    <n v="1.685645484911261"/>
    <n v="1.5656359188159168"/>
    <n v="50.097321495765456"/>
    <n v="20405.173442984466"/>
    <n v="0.11357233330730518"/>
    <n v="416.93682906015999"/>
    <n v="6.7297205099295692"/>
    <n v="6.1913414430116216"/>
    <n v="12.740363107427532"/>
    <n v="22.882504802376467"/>
    <n v="0.13725293560483687"/>
    <n v="55.904584775299902"/>
    <n v="3.1115707755426076E-4"/>
    <n v="1.1422926823566026"/>
    <n v="1.8437590438163204E-2"/>
    <n v="1.696257929592225E-2"/>
    <n v="3.490510440391105E-2"/>
    <n v="6.2691793979113605E-2"/>
    <n v="-10.485863216019929"/>
    <n v="-4271.0039426036619"/>
    <n v="-2.3771808883740198E-2"/>
    <n v="-0.39811936864623476"/>
    <n v="-1.6582520723885272"/>
    <n v="-1.5255908451066986"/>
    <n v="-2.8976844425511654"/>
    <n v="-3.8493610154713629"/>
  </r>
  <r>
    <x v="6"/>
    <s v="Nonpoint"/>
    <s v="Mobile Sources"/>
    <s v="Marine Vessels, Commercial"/>
    <s v="Diesel"/>
    <s v="Underway emissions"/>
    <s v="Main"/>
    <s v="C3"/>
    <s v="A"/>
    <s v="R"/>
    <n v="2.4810210000000001"/>
    <n v="831.72040000000004"/>
    <n v="5.163127E-3"/>
    <n v="21.453610000000001"/>
    <n v="0.29158659999999997"/>
    <n v="0.26825969999999999"/>
    <n v="0.50788860000000002"/>
    <n v="1.4465190000000001"/>
    <n v="1.3022601248475145"/>
    <n v="3.2309347172093057"/>
    <n v="1083.1163119422247"/>
    <n v="6.7237344116235732E-3"/>
    <n v="27.938180837029886"/>
    <n v="0.37972160211986222"/>
    <n v="0.34934391041355678"/>
    <n v="0.66140307164462941"/>
    <n v="1.883744013534302"/>
    <n v="1.646991728627182"/>
    <n v="1.646991728627182"/>
    <n v="1.646991728627182"/>
    <n v="1.3035047990318214"/>
    <n v="1.7280688580404551"/>
    <n v="1.728068595044566"/>
    <n v="1.685645484911261"/>
    <n v="1.5656359188159168"/>
    <n v="4.0862210655503404"/>
    <n v="1369.8366193304914"/>
    <n v="8.5036274628516768E-3"/>
    <n v="27.964883591557076"/>
    <n v="0.50388172288189892"/>
    <n v="0.46357116288607675"/>
    <n v="0.8561201254279015"/>
    <n v="2.2647221036496812"/>
    <n v="1.1195126206987234E-2"/>
    <n v="3.7529770392616202"/>
    <n v="2.3297609487264868E-5"/>
    <n v="7.661611942892349E-2"/>
    <n v="1.3804978709093122E-3"/>
    <n v="1.2700579805097992E-3"/>
    <n v="2.3455345902134287E-3"/>
    <n v="6.2047180921909074E-3"/>
    <n v="-0.85528634834103467"/>
    <n v="-286.72030738826675"/>
    <n v="-1.7798930512281036E-3"/>
    <n v="-2.6702754527189398E-2"/>
    <n v="-0.1241601207620367"/>
    <n v="-0.11422725247251997"/>
    <n v="-0.19471705378327209"/>
    <n v="-0.3809780901153792"/>
  </r>
  <r>
    <x v="6"/>
    <s v="Nonpoint"/>
    <s v="Mobile Sources"/>
    <s v="Marine Vessels, Commercial"/>
    <s v="Diesel"/>
    <s v="Underway emissions"/>
    <s v="Main"/>
    <s v="C3"/>
    <s v="A"/>
    <s v="R"/>
    <n v="24.756509999999999"/>
    <n v="4805.8140000000003"/>
    <n v="4.2803050000000002E-2"/>
    <n v="147.5153"/>
    <n v="2.4172929999999999"/>
    <n v="2.2239100000000001"/>
    <n v="2.949198"/>
    <n v="20.268609999999999"/>
    <n v="1.3022601248475145"/>
    <n v="32.239415803388738"/>
    <n v="6258.4199396339336"/>
    <n v="5.5740705236854413E-2"/>
    <n v="192.10329299491855"/>
    <n v="3.1479442839730227"/>
    <n v="2.8961093142496361"/>
    <n v="3.8406229556800402"/>
    <n v="26.395002589085578"/>
    <n v="1.646991728627182"/>
    <n v="1.646991728627182"/>
    <n v="1.646991728627182"/>
    <n v="1.3035047990318214"/>
    <n v="1.7280688580404551"/>
    <n v="1.728068595044566"/>
    <n v="1.685645484911261"/>
    <n v="1.5656359188159168"/>
    <n v="40.773767199676115"/>
    <n v="7915.1359073207122"/>
    <n v="7.0496269310015708E-2"/>
    <n v="192.28690148061884"/>
    <n v="4.1772487540591854"/>
    <n v="3.8430690292055609"/>
    <n v="4.9713022928093213"/>
    <n v="31.733263840471476"/>
    <n v="0.11170895123198936"/>
    <n v="21.685303855673183"/>
    <n v="1.9314046386305673E-4"/>
    <n v="0.52681342871402426"/>
    <n v="1.1444517134408727E-2"/>
    <n v="1.0528956244398797E-2"/>
    <n v="1.3620006281669374E-2"/>
    <n v="8.6940448878004048E-2"/>
    <n v="-8.5343513962873772"/>
    <n v="-1656.7159676867786"/>
    <n v="-1.4755564073161295E-2"/>
    <n v="-0.1836084857002902"/>
    <n v="-1.0293044700861627"/>
    <n v="-0.94695971495592479"/>
    <n v="-1.1306793371292811"/>
    <n v="-5.338261251385898"/>
  </r>
  <r>
    <x v="6"/>
    <s v="Nonpoint"/>
    <s v="Mobile Sources"/>
    <s v="Marine Vessels, Commercial"/>
    <s v="Diesel"/>
    <s v="Underway emissions"/>
    <s v="Main"/>
    <s v="C3"/>
    <s v="A"/>
    <s v="R"/>
    <n v="32.205240000000003"/>
    <n v="18330.04"/>
    <n v="4.796284E-2"/>
    <n v="252.523"/>
    <n v="2.708688"/>
    <n v="2.491997"/>
    <n v="11.285629999999999"/>
    <n v="31.92201"/>
    <n v="1.3022601248475145"/>
    <n v="41.939599863144174"/>
    <n v="23870.480178859936"/>
    <n v="6.2460094006441362E-2"/>
    <n v="328.85063350686892"/>
    <n v="3.5274163730529642"/>
    <n v="3.2452283243396316"/>
    <n v="14.696825932782854"/>
    <n v="41.570760727983604"/>
    <n v="1.646991728627182"/>
    <n v="1.646991728627182"/>
    <n v="1.646991728627182"/>
    <n v="1.3035047990318214"/>
    <n v="1.7280688580404551"/>
    <n v="1.728068595044566"/>
    <n v="1.685645484911261"/>
    <n v="1.5656359188159168"/>
    <n v="53.041763898453276"/>
    <n v="30189.424265405392"/>
    <n v="7.899440076146895E-2"/>
    <n v="329.16494236591262"/>
    <n v="4.6807993789478841"/>
    <n v="4.3063417546452731"/>
    <n v="19.023571253879073"/>
    <n v="49.978245456800884"/>
    <n v="0.1453199010916528"/>
    <n v="82.71075141206957"/>
    <n v="2.1642301578484645E-4"/>
    <n v="0.90182175990660995"/>
    <n v="1.282410788752845E-2"/>
    <n v="1.1798196588069241E-2"/>
    <n v="5.2119373298298827E-2"/>
    <n v="0.13692669988164627"/>
    <n v="-11.102164035309102"/>
    <n v="-6318.9440865454562"/>
    <n v="-1.6534306755027588E-2"/>
    <n v="-0.31430885904370598"/>
    <n v="-1.1533830058949199"/>
    <n v="-1.0611134303056415"/>
    <n v="-4.3267453210962188"/>
    <n v="-8.4074847288172805"/>
  </r>
  <r>
    <x v="6"/>
    <s v="Nonpoint"/>
    <s v="Mobile Sources"/>
    <s v="Marine Vessels, Commercial"/>
    <s v="Diesel"/>
    <s v="Underway emissions"/>
    <s v="Main"/>
    <s v="C3"/>
    <s v="A"/>
    <s v="R"/>
    <n v="6.8356180000000002"/>
    <n v="1240.8219999999999"/>
    <n v="1.208244E-2"/>
    <n v="40.471240000000002"/>
    <n v="0.68235440000000003"/>
    <n v="0.62776520000000002"/>
    <n v="0.76204300000000003"/>
    <n v="6.0046419999999996"/>
    <n v="1.3022601248475145"/>
    <n v="8.9017527500899174"/>
    <n v="1615.8730126335424"/>
    <n v="1.5734479822862604E-2"/>
    <n v="52.704082055133725"/>
    <n v="0.88860292613425085"/>
    <n v="0.81751358772692495"/>
    <n v="0.99237821231917456"/>
    <n v="7.8196058405846287"/>
    <n v="1.646991728627182"/>
    <n v="1.646991728627182"/>
    <n v="1.646991728627182"/>
    <n v="1.3035047990318214"/>
    <n v="1.7280688580404551"/>
    <n v="1.728068595044566"/>
    <n v="1.685645484911261"/>
    <n v="1.5656359188159168"/>
    <n v="11.258206306055081"/>
    <n v="2043.623570698637"/>
    <n v="1.9899678741634209E-2"/>
    <n v="52.754455562768612"/>
    <n v="1.17915538878688"/>
    <n v="1.084821327181871"/>
    <n v="1.284534342258232"/>
    <n v="9.4010831948306439"/>
    <n v="3.084440083850707E-2"/>
    <n v="5.5989686868455806"/>
    <n v="5.4519667785299203E-5"/>
    <n v="0.14453275496648935"/>
    <n v="3.2305627090051508E-3"/>
    <n v="2.9721132251558108E-3"/>
    <n v="3.5192721705704986E-3"/>
    <n v="2.5756392314604505E-2"/>
    <n v="-2.3564535559651638"/>
    <n v="-427.75055806509454"/>
    <n v="-4.1651989187716058E-3"/>
    <n v="-5.037350763488746E-2"/>
    <n v="-0.29055246265262913"/>
    <n v="-0.26730773945494601"/>
    <n v="-0.29215612993905749"/>
    <n v="-1.5814773542460152"/>
  </r>
  <r>
    <x v="6"/>
    <s v="Nonpoint"/>
    <s v="Mobile Sources"/>
    <s v="Marine Vessels, Commercial"/>
    <s v="Diesel"/>
    <s v="Underway emissions"/>
    <s v="Main"/>
    <s v="C3"/>
    <s v="A"/>
    <s v="R"/>
    <n v="40.423279999999998"/>
    <n v="12642.41"/>
    <n v="7.5733880000000003E-2"/>
    <n v="316.22820000000002"/>
    <n v="4.2770570000000001"/>
    <n v="3.9348920000000001"/>
    <n v="7.7333100000000004"/>
    <n v="24.569009999999999"/>
    <n v="1.3022601248475145"/>
    <n v="52.641625659546037"/>
    <n v="16463.706424973465"/>
    <n v="9.8625212023986691E-2"/>
    <n v="411.81137521230482"/>
    <n v="5.5698407827999361"/>
    <n v="5.1242529471814864"/>
    <n v="10.070781246084533"/>
    <n v="31.995242029979831"/>
    <n v="1.646991728627182"/>
    <n v="1.646991728627182"/>
    <n v="1.646991728627182"/>
    <n v="1.3035047990318214"/>
    <n v="1.7280688580404551"/>
    <n v="1.728068595044566"/>
    <n v="1.685645484911261"/>
    <n v="1.5656359188159168"/>
    <n v="66.576807803980586"/>
    <n v="20821.944699913573"/>
    <n v="0.12473307393684357"/>
    <n v="412.20497628919463"/>
    <n v="7.3910490057639349"/>
    <n v="6.7997632900921028"/>
    <n v="13.035619084919105"/>
    <n v="38.466124545747448"/>
    <n v="0.18240221316159064"/>
    <n v="57.046423835379649"/>
    <n v="3.4173444914203721E-4"/>
    <n v="1.1293287021621772"/>
    <n v="2.0249449330860095E-2"/>
    <n v="1.8629488466005761E-2"/>
    <n v="3.5714024890189329E-2"/>
    <n v="0.1053866425910889"/>
    <n v="-13.935182144434549"/>
    <n v="-4358.2382749401077"/>
    <n v="-2.6107861912856883E-2"/>
    <n v="-0.39360107688980861"/>
    <n v="-1.8212082229639988"/>
    <n v="-1.6755103429106164"/>
    <n v="-2.9648378388345726"/>
    <n v="-6.4708825157676166"/>
  </r>
  <r>
    <x v="6"/>
    <s v="Nonpoint"/>
    <s v="Mobile Sources"/>
    <s v="Marine Vessels, Commercial"/>
    <s v="Diesel"/>
    <s v="Underway emissions"/>
    <s v="Main"/>
    <s v="C3"/>
    <s v="A"/>
    <s v="R"/>
    <n v="3.2996259999999999"/>
    <n v="1333.7809999999999"/>
    <n v="6.2822030000000001E-3"/>
    <n v="29.762499999999999"/>
    <n v="0.35478660000000001"/>
    <n v="0.32640330000000001"/>
    <n v="0.81628990000000001"/>
    <n v="1.9278919999999999"/>
    <n v="1.3022601248475145"/>
    <n v="4.296971366710105"/>
    <n v="1736.9298115792426"/>
    <n v="8.1810624630974296E-3"/>
    <n v="38.758516965774149"/>
    <n v="0.46202444201022519"/>
    <n v="0.42506200220864077"/>
    <n v="1.0630217870857652"/>
    <n v="2.5106168766125245"/>
    <n v="1.646991728627182"/>
    <n v="1.646991728627182"/>
    <n v="1.646991728627182"/>
    <n v="1.3035047990318214"/>
    <n v="1.7280688580404551"/>
    <n v="1.728068595044566"/>
    <n v="1.685645484911261"/>
    <n v="1.5656359188159168"/>
    <n v="5.4344567295631938"/>
    <n v="2196.7262748000912"/>
    <n v="1.0346736378556869E-2"/>
    <n v="38.795561581184586"/>
    <n v="0.61309567471005577"/>
    <n v="0.56404729204891002"/>
    <n v="1.3759753843136648"/>
    <n v="3.0183769627978552"/>
    <n v="1.4888922546748477E-2"/>
    <n v="6.0184281501372361"/>
    <n v="2.8347222954950324E-5"/>
    <n v="0.10628920981146461"/>
    <n v="1.6797141772878241E-3"/>
    <n v="1.5453350467093425E-3"/>
    <n v="3.7697955734620953E-3"/>
    <n v="8.269525925473576E-3"/>
    <n v="-1.1374853628530888"/>
    <n v="-459.79646322084864"/>
    <n v="-2.1656739154594391E-3"/>
    <n v="-3.7044615410437132E-2"/>
    <n v="-0.15107123269983058"/>
    <n v="-0.13898528984026925"/>
    <n v="-0.31295359722789962"/>
    <n v="-0.50776008618533064"/>
  </r>
  <r>
    <x v="6"/>
    <s v="Nonpoint"/>
    <s v="Mobile Sources"/>
    <s v="Marine Vessels, Commercial"/>
    <s v="Diesel"/>
    <s v="Underway emissions"/>
    <s v="Main"/>
    <s v="C3"/>
    <s v="A"/>
    <s v="R"/>
    <n v="19.718730000000001"/>
    <n v="7865.4040000000005"/>
    <n v="4.3608309999999997E-2"/>
    <n v="202.70099999999999"/>
    <n v="2.462771"/>
    <n v="2.265749"/>
    <n v="4.798699"/>
    <n v="9.3612260000000003"/>
    <n v="1.3022601248475145"/>
    <n v="25.678915791634431"/>
    <n v="10242.801995016142"/>
    <n v="5.6789363224989113E-2"/>
    <n v="263.96942956671603"/>
    <n v="3.207168469930838"/>
    <n v="2.9505945756131311"/>
    <n v="6.2491543588456429"/>
    <n v="12.1907513394858"/>
    <n v="1.646991728627182"/>
    <n v="1.646991728627182"/>
    <n v="1.646991728627182"/>
    <n v="1.3035047990318214"/>
    <n v="1.7280688580404551"/>
    <n v="1.728068595044566"/>
    <n v="1.685645484911261"/>
    <n v="1.5656359188159168"/>
    <n v="32.476585209032677"/>
    <n v="12954.255330311153"/>
    <n v="7.1822525869410028E-2"/>
    <n v="264.22172626854922"/>
    <n v="4.2558378695851493"/>
    <n v="3.9153696911536304"/>
    <n v="8.0889053027981834"/>
    <n v="14.656271669753449"/>
    <n v="8.8976945778171723E-2"/>
    <n v="35.491110494003159"/>
    <n v="1.9677404347783568E-4"/>
    <n v="0.72389514046177872"/>
    <n v="1.1659829779685341E-2"/>
    <n v="1.0727040249735973E-2"/>
    <n v="2.21613843912279E-2"/>
    <n v="4.0154168958228625E-2"/>
    <n v="-6.7976694173982466"/>
    <n v="-2711.4533352950111"/>
    <n v="-1.5033162644420915E-2"/>
    <n v="-0.25229670183318831"/>
    <n v="-1.0486693996543113"/>
    <n v="-0.96477511554049933"/>
    <n v="-1.8397509439525406"/>
    <n v="-2.4655203302676494"/>
  </r>
  <r>
    <x v="6"/>
    <s v="Nonpoint"/>
    <s v="Mobile Sources"/>
    <s v="Marine Vessels, Commercial"/>
    <s v="Diesel"/>
    <s v="Underway emissions"/>
    <s v="Main"/>
    <s v="C3"/>
    <s v="A"/>
    <s v="R"/>
    <n v="11.948969999999999"/>
    <n v="1892.971"/>
    <n v="2.0005829999999999E-2"/>
    <n v="64.483019999999996"/>
    <n v="1.1298250000000001"/>
    <n v="1.0394399999999999"/>
    <n v="1.1644810000000001"/>
    <n v="10.681950000000001"/>
    <n v="1.3022601248475145"/>
    <n v="15.560667163999204"/>
    <n v="2465.1406507927245"/>
    <n v="2.6052794673478149E-2"/>
    <n v="83.973665675744769"/>
    <n v="1.4713260455558432"/>
    <n v="1.3536212641715004"/>
    <n v="1.5164571724425586"/>
    <n v="13.910677540614909"/>
    <n v="1.646991728627182"/>
    <n v="1.646991728627182"/>
    <n v="1.646991728627182"/>
    <n v="1.3035047990318214"/>
    <n v="1.7280688580404551"/>
    <n v="1.728068595044566"/>
    <n v="1.685645484911261"/>
    <n v="1.5656359188159168"/>
    <n v="19.679854755614336"/>
    <n v="3117.7075795311252"/>
    <n v="3.2949436534321537E-2"/>
    <n v="84.053926026064914"/>
    <n v="1.9524153975355574"/>
    <n v="1.7962236204331234"/>
    <n v="1.9629021399149502"/>
    <n v="16.724044602995683"/>
    <n v="5.3917410289354345E-2"/>
    <n v="8.5416646014551372"/>
    <n v="9.0272428861154901E-5"/>
    <n v="0.23028472883853401"/>
    <n v="5.3490832809193357E-3"/>
    <n v="4.9211606039263655E-3"/>
    <n v="5.3778140819587678E-3"/>
    <n v="4.5819300282179953E-2"/>
    <n v="-4.1191875916151321"/>
    <n v="-652.56692873840075"/>
    <n v="-6.8966418608433881E-3"/>
    <n v="-8.0260350320145335E-2"/>
    <n v="-0.48108935197971414"/>
    <n v="-0.44260235626162303"/>
    <n v="-0.4464449674723916"/>
    <n v="-2.8133670623807738"/>
  </r>
  <r>
    <x v="7"/>
    <s v="Nonpoint"/>
    <s v="Mobile Sources"/>
    <s v="Marine Vessels, Commercial"/>
    <s v="Diesel"/>
    <s v="Underway emissions"/>
    <s v="Auxiliary"/>
    <s v="C3"/>
    <s v="A"/>
    <s v="R"/>
    <n v="8.4239690000000006E-2"/>
    <n v="57.029609999999998"/>
    <n v="2.6911650000000002E-4"/>
    <n v="0.80023310000000003"/>
    <n v="1.519799E-2"/>
    <n v="1.398244E-2"/>
    <n v="3.4776790000000002E-2"/>
    <n v="3.2385959999999998E-2"/>
    <n v="1.3022601248475145"/>
    <n v="0.10970198921651593"/>
    <n v="74.267387038605065"/>
    <n v="3.5045968688852616E-4"/>
    <n v="1.0421116567131137"/>
    <n v="1.9791736354831276E-2"/>
    <n v="1.8208774060072881E-2"/>
    <n v="4.5288426887195796E-2"/>
    <n v="4.2174944312906609E-2"/>
    <n v="1.4705524855631926"/>
    <n v="1.4705524855631926"/>
    <n v="1.4705524855631926"/>
    <n v="1.0854241011464827"/>
    <n v="1.4229841729502521"/>
    <n v="1.4229845249802984"/>
    <n v="1.4104913098083101"/>
    <n v="1.4660559665092461"/>
    <n v="0.12387888551257283"/>
    <n v="83.865034736199505"/>
    <n v="3.9574993798106699E-4"/>
    <n v="0.86859229327516341"/>
    <n v="2.1626499230656203E-2"/>
    <n v="1.9896795741465523E-2"/>
    <n v="4.9052360078028545E-2"/>
    <n v="4.7479629889129779E-2"/>
    <n v="3.3939420688376118E-4"/>
    <n v="0.22976721845534112"/>
    <n v="1.0842464054275808E-6"/>
    <n v="2.3797049130826393E-3"/>
    <n v="5.9250682823715624E-5"/>
    <n v="5.4511769154700062E-5"/>
    <n v="1.3439002761103712E-4"/>
    <n v="1.3008117777843774E-4"/>
    <n v="-1.4176896296056896E-2"/>
    <n v="-9.5976476975944394"/>
    <n v="-4.5290251092540825E-5"/>
    <n v="0.17351936343795027"/>
    <n v="-1.8347628758249267E-3"/>
    <n v="-1.6880216813926416E-3"/>
    <n v="-3.7639331908327495E-3"/>
    <n v="-5.3046855762231698E-3"/>
  </r>
  <r>
    <x v="7"/>
    <s v="Nonpoint"/>
    <s v="Mobile Sources"/>
    <s v="Marine Vessels, Commercial"/>
    <s v="Diesel"/>
    <s v="Underway emissions"/>
    <s v="Auxiliary"/>
    <s v="C3"/>
    <s v="A"/>
    <s v="R"/>
    <n v="4.3174829999999997E-2"/>
    <n v="33.835979999999999"/>
    <n v="1.542685E-4"/>
    <n v="0.38389440000000002"/>
    <n v="8.7122999999999992E-3"/>
    <n v="8.0152999999999995E-3"/>
    <n v="2.0633599999999998E-2"/>
    <n v="1.6756529999999999E-2"/>
    <n v="1.3022601248475145"/>
    <n v="5.6224859506070209E-2"/>
    <n v="44.063247539138004"/>
    <n v="2.0089771607003881E-4"/>
    <n v="0.4999303692722617"/>
    <n v="1.1345680885709E-2"/>
    <n v="1.0438005578690282E-2"/>
    <n v="2.6870314512053673E-2"/>
    <n v="2.1821360849811122E-2"/>
    <n v="1.4705524855631926"/>
    <n v="1.4705524855631926"/>
    <n v="1.4705524855631926"/>
    <n v="1.0854241011464827"/>
    <n v="1.4229841729502521"/>
    <n v="1.4229845249802984"/>
    <n v="1.4104913098083101"/>
    <n v="1.4660559665092461"/>
    <n v="6.3490853570268291E-2"/>
    <n v="49.757584490466471"/>
    <n v="2.2685992611910539E-4"/>
    <n v="0.41668823405516831"/>
    <n v="1.2397465009994481E-2"/>
    <n v="1.1405647863074585E-2"/>
    <n v="2.9103513490060743E-2"/>
    <n v="2.4566010784491176E-2"/>
    <n v="1.7394754402813231E-4"/>
    <n v="0.13632214928894923"/>
    <n v="6.2153404416193252E-7"/>
    <n v="1.1416116001511461E-3"/>
    <n v="3.3965657561628714E-5"/>
    <n v="3.1248350309793383E-5"/>
    <n v="7.9735653397426694E-5"/>
    <n v="6.7304139135592267E-5"/>
    <n v="-7.2659940641980822E-3"/>
    <n v="-5.6943369513284665"/>
    <n v="-2.596221004906658E-5"/>
    <n v="8.3242135217093394E-2"/>
    <n v="-1.0517841242854813E-3"/>
    <n v="-9.6764228438430376E-4"/>
    <n v="-2.2331989780070699E-3"/>
    <n v="-2.7446499346800539E-3"/>
  </r>
  <r>
    <x v="7"/>
    <s v="Nonpoint"/>
    <s v="Mobile Sources"/>
    <s v="Marine Vessels, Commercial"/>
    <s v="Diesel"/>
    <s v="Underway emissions"/>
    <s v="Auxiliary"/>
    <s v="C3"/>
    <s v="A"/>
    <s v="R"/>
    <n v="0.4601461"/>
    <n v="388.91489999999999"/>
    <n v="1.7446079999999999E-3"/>
    <n v="3.5275590000000001"/>
    <n v="9.8523280000000005E-2"/>
    <n v="9.0644310000000006E-2"/>
    <n v="0.23716580000000001"/>
    <n v="0.17955889999999999"/>
    <n v="1.3022601248475145"/>
    <n v="0.59922991763409694"/>
    <n v="506.46836622905863"/>
    <n v="2.2719334318899724E-3"/>
    <n v="4.5937994237469733"/>
    <n v="0.12830293891318664"/>
    <n v="0.11804247045731682"/>
    <n v="0.30885156431756067"/>
    <n v="0.23383239553148236"/>
    <n v="1.4705524855631926"/>
    <n v="1.4705524855631926"/>
    <n v="1.4705524855631926"/>
    <n v="1.0854241011464827"/>
    <n v="1.4229841729502521"/>
    <n v="1.4229845249802984"/>
    <n v="1.4104913098083101"/>
    <n v="1.4660559665092461"/>
    <n v="0.67666899107720935"/>
    <n v="571.91977286756048"/>
    <n v="2.5655376307334304E-3"/>
    <n v="3.8288975568161856"/>
    <n v="0.14019706810714613"/>
    <n v="0.12898545040751691"/>
    <n v="0.33452029988373572"/>
    <n v="0.26324339668483704"/>
    <n v="1.853887646786875E-3"/>
    <n v="1.5669034873083849"/>
    <n v="7.0288702211874806E-6"/>
    <n v="1.0490130292647084E-2"/>
    <n v="3.8410155645793461E-4"/>
    <n v="3.5338479563703265E-4"/>
    <n v="9.1649397228420746E-4"/>
    <n v="7.2121478543790967E-4"/>
    <n v="-7.7439073443112405E-2"/>
    <n v="-65.451406638501851"/>
    <n v="-2.9360419884345802E-4"/>
    <n v="0.76490186693078766"/>
    <n v="-1.1894129193959491E-2"/>
    <n v="-1.0942979950200091E-2"/>
    <n v="-2.5668735566175049E-2"/>
    <n v="-2.9411001153354682E-2"/>
  </r>
  <r>
    <x v="7"/>
    <s v="Nonpoint"/>
    <s v="Mobile Sources"/>
    <s v="Marine Vessels, Commercial"/>
    <s v="Diesel"/>
    <s v="Underway emissions"/>
    <s v="Auxiliary"/>
    <s v="C3"/>
    <s v="A"/>
    <s v="R"/>
    <n v="14.42205"/>
    <n v="12367.79"/>
    <n v="5.5311579999999999E-2"/>
    <n v="136.43790000000001"/>
    <n v="3.1237149999999998"/>
    <n v="2.8738139999999999"/>
    <n v="7.5420410000000002"/>
    <n v="5.6339519999999998"/>
    <n v="1.3022601248475145"/>
    <n v="18.781260633557096"/>
    <n v="16106.079749487842"/>
    <n v="7.2030065076313279E-2"/>
    <n v="177.67763668793273"/>
    <n v="4.0678894858880534"/>
    <n v="3.742453378428535"/>
    <n v="9.8216992542650736"/>
    <n v="7.3368710349049042"/>
    <n v="1.4705524855631926"/>
    <n v="1.4705524855631926"/>
    <n v="1.4705524855631926"/>
    <n v="1.0854241011464827"/>
    <n v="1.4229841729502521"/>
    <n v="1.4229845249802984"/>
    <n v="1.4104913098083101"/>
    <n v="1.4660559665092461"/>
    <n v="21.208381474416644"/>
    <n v="18187.4843254236"/>
    <n v="8.1338581449427377E-2"/>
    <n v="148.0929849698137"/>
    <n v="4.4449970058072967"/>
    <n v="4.0893928496717313"/>
    <n v="10.637983288717978"/>
    <n v="8.2596889446266992"/>
    <n v="5.8105154724429162E-2"/>
    <n v="49.828724179242741"/>
    <n v="2.2284542862856816E-4"/>
    <n v="0.40573420539674987"/>
    <n v="1.2178073988513142E-2"/>
    <n v="1.1203816026497894E-2"/>
    <n v="2.9145159695117748E-2"/>
    <n v="2.2629284779799176E-2"/>
    <n v="-2.4271208408595477"/>
    <n v="-2081.4045759357577"/>
    <n v="-9.308516373114098E-3"/>
    <n v="29.584651718119034"/>
    <n v="-0.37710751991924329"/>
    <n v="-0.34693947124319635"/>
    <n v="-0.81628403445290409"/>
    <n v="-0.922817909721795"/>
  </r>
  <r>
    <x v="7"/>
    <s v="Nonpoint"/>
    <s v="Mobile Sources"/>
    <s v="Marine Vessels, Commercial"/>
    <s v="Diesel"/>
    <s v="Underway emissions"/>
    <s v="Auxiliary"/>
    <s v="C3"/>
    <s v="A"/>
    <s v="R"/>
    <n v="0.36952210000000002"/>
    <n v="296.84370000000001"/>
    <n v="1.346079E-3"/>
    <n v="3.088384"/>
    <n v="7.601898E-2"/>
    <n v="6.9938009999999995E-2"/>
    <n v="0.18101929999999999"/>
    <n v="0.14366380000000001"/>
    <n v="1.3022601248475145"/>
    <n v="0.48121389607991577"/>
    <n v="386.56771382219819"/>
    <n v="1.7529450065946175E-3"/>
    <n v="4.0218793334170666"/>
    <n v="9.8996486385580715E-2"/>
    <n v="9.1077481634186719E-2"/>
    <n v="0.23573421621780968"/>
    <n v="0.18708763812406837"/>
    <n v="1.4705524855631926"/>
    <n v="1.4705524855631926"/>
    <n v="1.4705524855631926"/>
    <n v="1.0854241011464827"/>
    <n v="1.4229841729502521"/>
    <n v="1.4229845249802984"/>
    <n v="1.4104913098083101"/>
    <n v="1.4660559665092461"/>
    <n v="0.5434016426255307"/>
    <n v="436.5242408587747"/>
    <n v="1.9794798192144169E-3"/>
    <n v="3.352206427195179"/>
    <n v="0.10817380538382176"/>
    <n v="9.9520705937917356E-2"/>
    <n v="0.25532614955758343"/>
    <n v="0.21061917116139103"/>
    <n v="1.4887716236315909E-3"/>
    <n v="1.1959568242706156"/>
    <n v="5.4232323814093613E-6"/>
    <n v="9.1841271977950115E-3"/>
    <n v="2.9636659009266234E-4"/>
    <n v="2.7265946832306123E-4"/>
    <n v="6.995236974180368E-4"/>
    <n v="5.7703882509970144E-4"/>
    <n v="-6.218774654561493E-2"/>
    <n v="-49.956527036576517"/>
    <n v="-2.2653481261979938E-4"/>
    <n v="0.66967290622188758"/>
    <n v="-9.1773189982410491E-3"/>
    <n v="-8.443224303730637E-3"/>
    <n v="-1.9591933339773743E-2"/>
    <n v="-2.3531533037322666E-2"/>
  </r>
  <r>
    <x v="7"/>
    <s v="Nonpoint"/>
    <s v="Mobile Sources"/>
    <s v="Marine Vessels, Commercial"/>
    <s v="Diesel"/>
    <s v="Underway emissions"/>
    <s v="Auxiliary"/>
    <s v="C3"/>
    <s v="A"/>
    <s v="R"/>
    <n v="4.6374310000000003"/>
    <n v="3272.5149999999999"/>
    <n v="1.5286259999999999E-2"/>
    <n v="40.5914"/>
    <n v="0.8632862"/>
    <n v="0.79422559999999998"/>
    <n v="1.9956199999999999"/>
    <n v="1.787388"/>
    <n v="1.3022601248475145"/>
    <n v="6.0391414730317345"/>
    <n v="4261.6657924653637"/>
    <n v="1.9906686856051566E-2"/>
    <n v="52.860561631735401"/>
    <n v="1.1242231945911363"/>
    <n v="1.0342883290130922"/>
    <n v="2.5988163503481969"/>
    <n v="2.3276441200309494"/>
    <n v="1.4705524855631926"/>
    <n v="1.4705524855631926"/>
    <n v="1.4705524855631926"/>
    <n v="1.0854241011464827"/>
    <n v="1.4229841729502521"/>
    <n v="1.4229845249802984"/>
    <n v="1.4104913098083101"/>
    <n v="1.4660559665092461"/>
    <n v="6.8195856836778024"/>
    <n v="4812.4050672928315"/>
    <n v="2.2479247637965209E-2"/>
    <n v="44.058883859277337"/>
    <n v="1.2284425993263659"/>
    <n v="1.1301707381431925"/>
    <n v="2.8148046676796596"/>
    <n v="2.6204108418670282"/>
    <n v="1.8683796393637816E-2"/>
    <n v="13.184671417240635"/>
    <n v="6.1586979830041664E-5"/>
    <n v="0.12070927084733517"/>
    <n v="3.3655961625379889E-3"/>
    <n v="3.0963581866936779E-3"/>
    <n v="7.7117936100812596E-3"/>
    <n v="7.1792077859370636E-3"/>
    <n v="-0.78044421064606784"/>
    <n v="-550.73927482746785"/>
    <n v="-2.572560781913643E-3"/>
    <n v="8.8016777724580635"/>
    <n v="-0.10421940473522961"/>
    <n v="-9.5882409130100266E-2"/>
    <n v="-0.21598831733146273"/>
    <n v="-0.29276672183607877"/>
  </r>
  <r>
    <x v="7"/>
    <s v="Nonpoint"/>
    <s v="Mobile Sources"/>
    <s v="Marine Vessels, Commercial"/>
    <s v="Diesel"/>
    <s v="Underway emissions"/>
    <s v="Auxiliary"/>
    <s v="C3"/>
    <s v="A"/>
    <s v="R"/>
    <n v="1.4888889999999999"/>
    <n v="1638.89"/>
    <n v="6.9949399999999998E-3"/>
    <n v="13.05181"/>
    <n v="0.39504"/>
    <n v="0.36343490000000001"/>
    <n v="0.99941610000000003"/>
    <n v="0.59408050000000001"/>
    <n v="1.3022601248475145"/>
    <n v="1.9389207750240909"/>
    <n v="2134.2610960113434"/>
    <n v="9.1092314377008727E-3"/>
    <n v="16.996851720086038"/>
    <n v="0.51444483971976218"/>
    <n v="0.47328677824794396"/>
    <n v="1.3014997351606161"/>
    <n v="0.77364734609947383"/>
    <n v="1.4705524855631926"/>
    <n v="1.4705524855631926"/>
    <n v="1.4705524855631926"/>
    <n v="1.0854241011464827"/>
    <n v="1.4229841729502521"/>
    <n v="1.4229845249802984"/>
    <n v="1.4104913098083101"/>
    <n v="1.4660559665092461"/>
    <n v="2.1894894196776962"/>
    <n v="2410.0737630646609"/>
    <n v="1.0286426403365398E-2"/>
    <n v="14.166749137584674"/>
    <n v="0.56213566768226764"/>
    <n v="0.51716223853776222"/>
    <n v="1.4096677239325131"/>
    <n v="0.87095526161179615"/>
    <n v="5.9986011498019071E-3"/>
    <n v="6.6029418166155089"/>
    <n v="2.8181990146206569E-5"/>
    <n v="3.881301133584842E-2"/>
    <n v="1.5400977196774455E-3"/>
    <n v="1.4168828453089376E-3"/>
    <n v="3.8621033532397616E-3"/>
    <n v="2.3861787989364279E-3"/>
    <n v="-0.25056864465360529"/>
    <n v="-275.81266705331745"/>
    <n v="-1.1771949656645252E-3"/>
    <n v="2.8301025825013646"/>
    <n v="-4.7690827962505455E-2"/>
    <n v="-4.3875460289818258E-2"/>
    <n v="-0.10816798877189693"/>
    <n v="-9.7307915512322318E-2"/>
  </r>
  <r>
    <x v="7"/>
    <s v="Nonpoint"/>
    <s v="Mobile Sources"/>
    <s v="Marine Vessels, Commercial"/>
    <s v="Diesel"/>
    <s v="Underway emissions"/>
    <s v="Auxiliary"/>
    <s v="C3"/>
    <s v="A"/>
    <s v="R"/>
    <n v="10.66217"/>
    <n v="10936.36"/>
    <n v="4.7253509999999999E-2"/>
    <n v="92.234170000000006"/>
    <n v="2.6686390000000002"/>
    <n v="2.4551419999999999"/>
    <n v="6.66913"/>
    <n v="4.2267979999999996"/>
    <n v="1.3022601248475145"/>
    <n v="13.884918835345424"/>
    <n v="14241.985538977364"/>
    <n v="6.1536361832083275E-2"/>
    <n v="120.11288173940689"/>
    <n v="3.4752621573129465"/>
    <n v="3.1972335274383763"/>
    <n v="8.6849420664243038"/>
    <n v="5.5043904911852239"/>
    <n v="1.4705524855631926"/>
    <n v="1.4705524855631926"/>
    <n v="1.4705524855631926"/>
    <n v="1.0854241011464827"/>
    <n v="1.4229841729502521"/>
    <n v="1.4229845249802984"/>
    <n v="1.4104913098083101"/>
    <n v="1.4660559665092461"/>
    <n v="15.679280594997305"/>
    <n v="16082.491381013879"/>
    <n v="6.9488766582085179E-2"/>
    <n v="100.11319106724189"/>
    <n v="3.7974310603177881"/>
    <n v="3.4936290726291794"/>
    <n v="9.4067499089818956"/>
    <n v="6.1967224271293482"/>
    <n v="4.2956933136978917E-2"/>
    <n v="44.061620221955835"/>
    <n v="1.9038018241667172E-4"/>
    <n v="0.27428271525271747"/>
    <n v="1.040392071319942E-2"/>
    <n v="9.5715865003539163E-3"/>
    <n v="2.577191755885451E-2"/>
    <n v="1.6977321718162599E-2"/>
    <n v="-1.7943617596518813"/>
    <n v="-1840.5058420365149"/>
    <n v="-7.9524047500019041E-3"/>
    <n v="19.999690672165002"/>
    <n v="-0.32216890300484158"/>
    <n v="-0.29639554519080313"/>
    <n v="-0.72180784255759178"/>
    <n v="-0.69233193594412423"/>
  </r>
  <r>
    <x v="7"/>
    <s v="Nonpoint"/>
    <s v="Mobile Sources"/>
    <s v="Marine Vessels, Commercial"/>
    <s v="Diesel"/>
    <s v="Underway emissions"/>
    <s v="Auxiliary"/>
    <s v="C3"/>
    <s v="A"/>
    <s v="R"/>
    <n v="20.319030000000001"/>
    <n v="15887.69"/>
    <n v="7.2473620000000002E-2"/>
    <n v="190.05119999999999"/>
    <n v="4.0929310000000001"/>
    <n v="3.7654990000000002"/>
    <n v="9.6885119999999993"/>
    <n v="7.8847449999999997"/>
    <n v="1.3022601248475145"/>
    <n v="26.460662544580394"/>
    <n v="20689.905162938609"/>
    <n v="9.4379505429351335E-2"/>
    <n v="247.49609943941994"/>
    <n v="5.3300608350522625"/>
    <n v="4.9036591978531909"/>
    <n v="12.616962846706642"/>
    <n v="10.267989008090815"/>
    <n v="1.4705524855631926"/>
    <n v="1.4705524855631926"/>
    <n v="1.4705524855631926"/>
    <n v="1.0854241011464827"/>
    <n v="1.4229841729502521"/>
    <n v="1.4229845249802984"/>
    <n v="1.4104913098083101"/>
    <n v="1.4660559665092461"/>
    <n v="29.880200070733078"/>
    <n v="23363.682019357482"/>
    <n v="0.10657626202876232"/>
    <n v="206.28615293181039"/>
    <n v="5.8241760339774489"/>
    <n v="5.3582468058287889"/>
    <n v="13.665561980973528"/>
    <n v="11.559477451653946"/>
    <n v="8.1863561837624874E-2"/>
    <n v="64.01008772426708"/>
    <n v="2.9198975898291047E-4"/>
    <n v="0.56516754227893262"/>
    <n v="1.5956646668431367E-2"/>
    <n v="1.4680128235147367E-2"/>
    <n v="3.7439895838283638E-2"/>
    <n v="3.166980123740807E-2"/>
    <n v="-3.4195375261526841"/>
    <n v="-2673.7768564188736"/>
    <n v="-1.2196756599410982E-2"/>
    <n v="41.209946507609544"/>
    <n v="-0.49411519892518641"/>
    <n v="-0.45458760797559794"/>
    <n v="-1.0485991342668868"/>
    <n v="-1.2914884435631304"/>
  </r>
  <r>
    <x v="7"/>
    <s v="Nonpoint"/>
    <s v="Mobile Sources"/>
    <s v="Marine Vessels, Commercial"/>
    <s v="Diesel"/>
    <s v="Underway emissions"/>
    <s v="Auxiliary"/>
    <s v="C3"/>
    <s v="A"/>
    <s v="R"/>
    <n v="18.160699999999999"/>
    <n v="14319.76"/>
    <n v="6.5199980000000005E-2"/>
    <n v="155.23840000000001"/>
    <n v="3.6821579999999998"/>
    <n v="3.3875839999999999"/>
    <n v="8.732367"/>
    <n v="7.0513219999999999"/>
    <n v="1.3022601248475145"/>
    <n v="23.649955449318256"/>
    <n v="18648.052445386445"/>
    <n v="8.4907334094855458E-2"/>
    <n v="202.16077816512842"/>
    <n v="4.7951275367882742"/>
    <n v="4.4115155627714424"/>
    <n v="11.371813339634317"/>
    <n v="9.182655468060025"/>
    <n v="1.4705524855631926"/>
    <n v="1.4705524855631926"/>
    <n v="1.4705524855631926"/>
    <n v="1.0854241011464827"/>
    <n v="1.4229841729502521"/>
    <n v="1.4229845249802984"/>
    <n v="1.4104913098083101"/>
    <n v="1.4660559665092461"/>
    <n v="26.706262524567471"/>
    <n v="21057.958660668384"/>
    <n v="9.5879992647670456E-2"/>
    <n v="168.49950078341814"/>
    <n v="5.2396525563021541"/>
    <n v="4.8204796090708593"/>
    <n v="12.316927767556862"/>
    <n v="10.337632689877911"/>
    <n v="7.3167842533061564E-2"/>
    <n v="57.693037426488722"/>
    <n v="2.6268491136348068E-4"/>
    <n v="0.46164246789977575"/>
    <n v="1.4355212483019601E-2"/>
    <n v="1.3206793449509204E-2"/>
    <n v="3.3745007582347566E-2"/>
    <n v="2.8322281342131262E-2"/>
    <n v="-3.0563070752492152"/>
    <n v="-2409.9062152819388"/>
    <n v="-1.0972658552814998E-2"/>
    <n v="33.661277381710278"/>
    <n v="-0.4445250195138799"/>
    <n v="-0.40896404629941685"/>
    <n v="-0.94511442792254563"/>
    <n v="-1.1549772218178855"/>
  </r>
  <r>
    <x v="7"/>
    <s v="Nonpoint"/>
    <s v="Mobile Sources"/>
    <s v="Marine Vessels, Commercial"/>
    <s v="Diesel"/>
    <s v="Underway emissions"/>
    <s v="Auxiliary"/>
    <s v="C3"/>
    <s v="A"/>
    <s v="R"/>
    <n v="12.9293"/>
    <n v="9990.4779999999992"/>
    <n v="4.5693449999999997E-2"/>
    <n v="114.2893"/>
    <n v="2.580527"/>
    <n v="2.3740860000000001"/>
    <n v="6.09232"/>
    <n v="5.0130879999999998"/>
    <n v="1.3022601248475145"/>
    <n v="16.83731183219097"/>
    <n v="13010.201127566346"/>
    <n v="5.950475790171366E-2"/>
    <n v="148.83439808673504"/>
    <n v="3.3605174131923823"/>
    <n v="3.0916775307587367"/>
    <n v="7.9337854038110098"/>
    <n v="6.5283446047515765"/>
    <n v="1.4705524855631926"/>
    <n v="1.4705524855631926"/>
    <n v="1.4705524855631926"/>
    <n v="1.0854241011464827"/>
    <n v="1.4229841729502521"/>
    <n v="1.4229845249802984"/>
    <n v="1.4104913098083101"/>
    <n v="1.4660559665092461"/>
    <n v="19.013214251592185"/>
    <n v="14691.522254864392"/>
    <n v="6.7194616471457455E-2"/>
    <n v="124.0523607231607"/>
    <n v="3.6720490788707951"/>
    <n v="3.378287638972377"/>
    <n v="8.5931644165713639"/>
    <n v="7.3494675730359029"/>
    <n v="5.2090997949567633E-2"/>
    <n v="40.250745903738064"/>
    <n v="1.8409483964782863E-4"/>
    <n v="0.33986948143331702"/>
    <n v="1.0060408435262453E-2"/>
    <n v="9.2555825725270605E-3"/>
    <n v="2.3542916209784558E-2"/>
    <n v="2.0135527597358639E-2"/>
    <n v="-2.1759024194012149"/>
    <n v="-1681.3211272980461"/>
    <n v="-7.6898585697437946E-3"/>
    <n v="24.782037363574332"/>
    <n v="-0.31153166567841284"/>
    <n v="-0.2866101082136403"/>
    <n v="-0.65937901276035404"/>
    <n v="-0.8211229682843264"/>
  </r>
  <r>
    <x v="7"/>
    <s v="Nonpoint"/>
    <s v="Mobile Sources"/>
    <s v="Marine Vessels, Commercial"/>
    <s v="Diesel"/>
    <s v="Underway emissions"/>
    <s v="Auxiliary"/>
    <s v="C3"/>
    <s v="A"/>
    <s v="R"/>
    <n v="0.53898330000000005"/>
    <n v="403.09300000000002"/>
    <n v="1.857341E-3"/>
    <n v="4.8727780000000003"/>
    <n v="0.10489329999999999"/>
    <n v="9.6501530000000002E-2"/>
    <n v="0.24581120000000001"/>
    <n v="0.20852000000000001"/>
    <n v="1.3022601248475145"/>
    <n v="0.70189645954872548"/>
    <n v="524.93194050515922"/>
    <n v="2.4187411225444076E-3"/>
    <n v="6.3456244866342226"/>
    <n v="0.13659836195366779"/>
    <n v="0.12567009450577618"/>
    <n v="0.32011012400091737"/>
    <n v="0.27154728123320376"/>
    <n v="1.4705524855631926"/>
    <n v="1.4705524855631926"/>
    <n v="1.4705524855631926"/>
    <n v="1.0854241011464827"/>
    <n v="1.4229841729502521"/>
    <n v="1.4229845249802984"/>
    <n v="1.4104913098083101"/>
    <n v="1.4660559665092461"/>
    <n v="0.79260323149205203"/>
    <n v="592.76941306312403"/>
    <n v="2.7313174240884259E-3"/>
    <n v="5.2890306807363556"/>
    <n v="0.14926150574852268"/>
    <n v="0.13732018382692202"/>
    <n v="0.34671456145355245"/>
    <n v="0.30570199013650801"/>
    <n v="2.1715157027179508E-3"/>
    <n v="1.6240257892140384"/>
    <n v="7.4830614358587012E-6"/>
    <n v="1.4490495015716042E-2"/>
    <n v="4.0893563218773334E-4"/>
    <n v="3.7621968171759455E-4"/>
    <n v="9.4990290809192455E-4"/>
    <n v="8.3753969900413148E-4"/>
    <n v="-9.0706771943326547E-2"/>
    <n v="-67.837472557964816"/>
    <n v="-3.1257630154401823E-4"/>
    <n v="1.056593805897867"/>
    <n v="-1.2663143794854892E-2"/>
    <n v="-1.1650089321145835E-2"/>
    <n v="-2.6604437452635077E-2"/>
    <n v="-3.4154708903304243E-2"/>
  </r>
  <r>
    <x v="7"/>
    <s v="Nonpoint"/>
    <s v="Mobile Sources"/>
    <s v="Marine Vessels, Commercial"/>
    <s v="Diesel"/>
    <s v="Underway emissions"/>
    <s v="Auxiliary"/>
    <s v="C3"/>
    <s v="A"/>
    <s v="R"/>
    <n v="3.5782210000000001"/>
    <n v="2553.7150000000001"/>
    <n v="1.1896439999999999E-2"/>
    <n v="31.549900000000001"/>
    <n v="0.67185010000000001"/>
    <n v="0.61810140000000002"/>
    <n v="1.557288"/>
    <n v="1.380125"/>
    <n v="1.3022601248475145"/>
    <n v="4.6597745261919981"/>
    <n v="3325.6012147249708"/>
    <n v="1.5492259439640966E-2"/>
    <n v="41.086176712926601"/>
    <n v="0.8749235951048151"/>
    <n v="0.80492880633242359"/>
    <n v="2.027994065303536"/>
    <n v="1.797281754805176"/>
    <n v="1.4705524855631926"/>
    <n v="1.4705524855631926"/>
    <n v="1.4705524855631926"/>
    <n v="1.0854241011464827"/>
    <n v="1.4229841729502521"/>
    <n v="1.4229845249802984"/>
    <n v="1.4104913098083101"/>
    <n v="1.4660559665092461"/>
    <n v="5.261961785444413"/>
    <n v="3755.3719406700088"/>
    <n v="1.7494339411353386E-2"/>
    <n v="34.245021848761418"/>
    <n v="0.95603205889504417"/>
    <n v="0.87954872706865739"/>
    <n v="2.1965411908687638"/>
    <n v="2.0233404907785735"/>
    <n v="1.4416333658751817E-2"/>
    <n v="10.288690248410983"/>
    <n v="4.7929697017406535E-5"/>
    <n v="9.3821977667839507E-2"/>
    <n v="2.6192659147809428E-3"/>
    <n v="2.4097225399141299E-3"/>
    <n v="6.0179210708733253E-3"/>
    <n v="5.5433986048728043E-3"/>
    <n v="-0.6021872592524149"/>
    <n v="-429.77072594503807"/>
    <n v="-2.002079971712421E-3"/>
    <n v="6.8411548641651834"/>
    <n v="-8.1108463790229068E-2"/>
    <n v="-7.4619920736233802E-2"/>
    <n v="-0.16854712556522777"/>
    <n v="-0.22605873597339743"/>
  </r>
  <r>
    <x v="7"/>
    <s v="Nonpoint"/>
    <s v="Mobile Sources"/>
    <s v="Marine Vessels, Commercial"/>
    <s v="Diesel"/>
    <s v="Underway emissions"/>
    <s v="Auxiliary"/>
    <s v="C3"/>
    <s v="A"/>
    <s v="R"/>
    <n v="11.48517"/>
    <n v="12169.84"/>
    <n v="5.228232E-2"/>
    <n v="101.1212"/>
    <n v="2.952645"/>
    <n v="2.7164229999999998"/>
    <n v="7.4213259999999996"/>
    <n v="4.5664410000000002"/>
    <n v="1.3022601248475145"/>
    <n v="14.956678918094928"/>
    <n v="15848.297357774276"/>
    <n v="6.8085180570517712E-2"/>
    <n v="131.68610653673048"/>
    <n v="3.8451118463303895"/>
    <n v="3.5374893551186597"/>
    <n v="9.6644969232941058"/>
    <n v="5.9466940267688093"/>
    <n v="1.4705524855631926"/>
    <n v="1.4705524855631926"/>
    <n v="1.4705524855631926"/>
    <n v="1.0854241011464827"/>
    <n v="1.4229841729502521"/>
    <n v="1.4229845249802984"/>
    <n v="1.4104913098083101"/>
    <n v="1.4660559665092461"/>
    <n v="16.889545290615814"/>
    <n v="17896.388460906364"/>
    <n v="7.6883895627010215E-2"/>
    <n v="109.7593876168537"/>
    <n v="4.2015671033406976"/>
    <n v="3.8654278923005569"/>
    <n v="10.467715830254466"/>
    <n v="6.6946580737624481"/>
    <n v="4.6272726823604969E-2"/>
    <n v="49.031201262757165"/>
    <n v="2.106408099370143E-4"/>
    <n v="0.30071065100507866"/>
    <n v="1.1511142748878624E-2"/>
    <n v="1.059021340356317E-2"/>
    <n v="2.8678673507546482E-2"/>
    <n v="1.8341528969212186E-2"/>
    <n v="-1.9328663725208859"/>
    <n v="-2048.0911031320884"/>
    <n v="-8.7987150564925037E-3"/>
    <n v="21.926718919876777"/>
    <n v="-0.35645525701030811"/>
    <n v="-0.32793853718189725"/>
    <n v="-0.80321890696036036"/>
    <n v="-0.747964046993638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87C49-6F41-4EA5-9450-6C628FCEF096}" name="PivotTable6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7:AO16" firstHeaderRow="0" firstDataRow="1" firstDataCol="1"/>
  <pivotFields count="59">
    <pivotField axis="axisRow" showAll="0">
      <items count="9">
        <item x="0"/>
        <item x="1"/>
        <item x="4"/>
        <item x="5"/>
        <item x="2"/>
        <item x="3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Sum of CO_2023GO_TPY" fld="19" baseField="0" baseItem="0"/>
    <dataField name="Sum of CO2_2023GO_TPY" fld="20" baseField="0" baseItem="0"/>
    <dataField name="Sum of NH3_2023GO_TPY" fld="21" baseField="0" baseItem="0"/>
    <dataField name="Sum of NOX_2023GO_TPY" fld="22" baseField="0" baseItem="0"/>
    <dataField name="Sum of PM10-PRI_2023GO_TPY" fld="23" baseField="0" baseItem="0"/>
    <dataField name="Sum of PM25-PRI_2023GO_TPY" fld="24" baseField="0" baseItem="0"/>
    <dataField name="Sum of SO2_2023GO_TPY" fld="25" baseField="0" baseItem="0"/>
    <dataField name="Sum of VOC_2023GO_TPY" fld="26" baseField="0" baseItem="0"/>
    <dataField name="Sum of CO_2023GC_TPY" fld="35" baseField="0" baseItem="0"/>
    <dataField name="Sum of CO2_2023GC_TPY" fld="36" baseField="0" baseItem="0"/>
    <dataField name="Sum of NH3_2023GC_TPY" fld="37" baseField="0" baseItem="0"/>
    <dataField name="Sum of NOX_2023GC_TPY" fld="38" baseField="0" baseItem="0"/>
    <dataField name="Sum of PM10-PRI_2023GC_TPY" fld="39" baseField="0" baseItem="0"/>
    <dataField name="Sum of PM25-PRI_2023GC_TPY" fld="40" baseField="0" baseItem="0"/>
    <dataField name="Sum of SO2_2023GC_TPY" fld="41" baseField="0" baseItem="0"/>
    <dataField name="Sum of VOC_2023GC_TPY" fld="42" baseField="0" baseItem="0"/>
    <dataField name="Sum of CO_2023GC_TPD" fld="43" baseField="0" baseItem="0"/>
    <dataField name="Sum of CO2_2023GC_TPD" fld="44" baseField="0" baseItem="0"/>
    <dataField name="Sum of NH3_2023GC_TPD" fld="45" baseField="0" baseItem="0"/>
    <dataField name="Sum of NOX_2023GC_tPD" fld="46" baseField="0" baseItem="0"/>
    <dataField name="Sum of PM10-PRI_2023GC_TPD" fld="47" baseField="0" baseItem="0"/>
    <dataField name="Sum of PM25-PRI_2023GC_TPD" fld="48" baseField="0" baseItem="0"/>
    <dataField name="Sum of SO2_2023GC_TPD" fld="49" baseField="0" baseItem="0"/>
    <dataField name="Sum of VOC_2023GC_TPD" fld="50" baseField="0" baseItem="0"/>
    <dataField name="Sum of CO_2023BEN_TPY" fld="51" baseField="0" baseItem="0"/>
    <dataField name="Sum of CO2_2023BEN_TPY" fld="52" baseField="0" baseItem="0"/>
    <dataField name="Sum of NH3_2023BEN_TPY" fld="53" baseField="0" baseItem="0"/>
    <dataField name="Sum of NOX_2023BEN_TPY" fld="54" baseField="0" baseItem="0"/>
    <dataField name="Sum of PM10-PRI_2023BEN_TPY" fld="55" baseField="0" baseItem="0"/>
    <dataField name="Sum of PM25-PRI_2023BEN_TPY" fld="56" baseField="0" baseItem="0"/>
    <dataField name="Sum of SO2_2023BEN_TPY" fld="57" baseField="0" baseItem="0"/>
    <dataField name="Sum of VOC_2023BEN_TPY" fld="58" baseField="0" baseItem="0"/>
  </dataFields>
  <formats count="10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">
      <pivotArea outline="0" collapsedLevelsAreSubtotals="1" fieldPosition="0">
        <references count="1">
          <reference field="4294967294" count="8" selected="0"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2">
      <pivotArea dataOnly="0" labelOnly="1" outline="0" fieldPosition="0">
        <references count="1">
          <reference field="4294967294" count="8"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CD76B4-2581-4034-93DA-F53F4F72DCEB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AG27" firstHeaderRow="0" firstDataRow="1" firstDataCol="1"/>
  <pivotFields count="62">
    <pivotField axis="axisRow" showAll="0">
      <items count="20">
        <item x="0"/>
        <item x="10"/>
        <item x="11"/>
        <item x="1"/>
        <item x="2"/>
        <item x="12"/>
        <item x="3"/>
        <item x="4"/>
        <item x="5"/>
        <item x="13"/>
        <item x="14"/>
        <item x="6"/>
        <item x="7"/>
        <item x="15"/>
        <item x="16"/>
        <item x="8"/>
        <item x="17"/>
        <item x="1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Sum of CO_2023GO_TPY" fld="22" baseField="0" baseItem="0"/>
    <dataField name="Sum of CO2_2023GO_TPY" fld="23" baseField="0" baseItem="0"/>
    <dataField name="Sum of NH3_2023GO_TPY" fld="24" baseField="0" baseItem="0"/>
    <dataField name="Sum of NOX_2023GO_TPY" fld="25" baseField="0" baseItem="0"/>
    <dataField name="Sum of PM10-PRI_2023GO_TPY" fld="26" baseField="0" baseItem="0"/>
    <dataField name="Sum of PM25-PRI_2023GO_TPY" fld="27" baseField="0" baseItem="0"/>
    <dataField name="Sum of SO2_2023GO_TPY" fld="28" baseField="0" baseItem="0"/>
    <dataField name="Sum of VOC_2023GO_TPY" fld="29" baseField="0" baseItem="0"/>
    <dataField name="Sum of CO_2023GC_TPY" fld="38" baseField="0" baseItem="0"/>
    <dataField name="Sum of CO2_2023GC_TPY" fld="39" baseField="0" baseItem="0"/>
    <dataField name="Sum of NH3_2023GC_TPY" fld="40" baseField="0" baseItem="0"/>
    <dataField name="Sum of NOX_2023GC_TPY" fld="41" baseField="0" baseItem="0"/>
    <dataField name="Sum of PM10-PRI_2023GC_TPY" fld="42" baseField="0" baseItem="0"/>
    <dataField name="Sum of PM25-PRI_2023GC_TPY" fld="43" baseField="0" baseItem="0"/>
    <dataField name="Sum of SO2_2023GC_TPY" fld="44" baseField="0" baseItem="0"/>
    <dataField name="Sum of VOC_2023GC_TPY" fld="45" baseField="0" baseItem="0"/>
    <dataField name="Sum of CO_2023GC_TPD" fld="46" baseField="0" baseItem="0"/>
    <dataField name="Sum of CO2_2023GC_TPD" fld="47" baseField="0" baseItem="0"/>
    <dataField name="Sum of NH3_2023GC_TPD" fld="48" baseField="0" baseItem="0"/>
    <dataField name="Sum of NOX_2023GC_tPD" fld="49" baseField="0" baseItem="0"/>
    <dataField name="Sum of PM10-PRI_2023GC_TPD" fld="50" baseField="0" baseItem="0"/>
    <dataField name="Sum of PM25-PRI_2023GC_TPD" fld="51" baseField="0" baseItem="0"/>
    <dataField name="Sum of SO2_2023GC_TPD" fld="52" baseField="0" baseItem="0"/>
    <dataField name="Sum of VOC_2023GC_TPD" fld="53" baseField="0" baseItem="0"/>
    <dataField name="Sum of CO_2023BEN_TPY" fld="54" baseField="0" baseItem="0"/>
    <dataField name="Sum of CO2_2023BEN_TPY" fld="55" baseField="0" baseItem="0"/>
    <dataField name="Sum of NH3_2023BEN_TPY" fld="56" baseField="0" baseItem="0"/>
    <dataField name="Sum of NOX_2023BEN_TPY" fld="57" baseField="0" baseItem="0"/>
    <dataField name="Sum of PM10-PRI_2023BEN_TPY" fld="58" baseField="0" baseItem="0"/>
    <dataField name="Sum of PM25-PRI_2023BEN_TPY" fld="59" baseField="0" baseItem="0"/>
    <dataField name="Sum of SO2_2023BEN_TPY" fld="60" baseField="0" baseItem="0"/>
    <dataField name="Sum of VOC_2023BEN_TPY" fld="61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5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outline="0" collapsedLevelsAreSubtotals="1" fieldPosition="0">
        <references count="1">
          <reference field="4294967294" count="8" selected="0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">
      <pivotArea dataOnly="0" labelOnly="1" outline="0" fieldPosition="0">
        <references count="1">
          <reference field="4294967294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">
      <pivotArea outline="0" collapsedLevelsAreSubtotals="1" fieldPosition="0">
        <references count="1">
          <reference field="4294967294" count="8" selected="0"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gaftp.epa.gov/Air/emismod/2016/v2/reports/CoST_projection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aftp.epa.gov/Air/emismod/2016/v2/reports/CoST_projection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571B-CF6C-4F55-92FD-BF40D1BC0E94}">
  <dimension ref="A1:A11"/>
  <sheetViews>
    <sheetView tabSelected="1" workbookViewId="0">
      <selection activeCell="D7" sqref="D7"/>
    </sheetView>
  </sheetViews>
  <sheetFormatPr defaultRowHeight="14.5" x14ac:dyDescent="0.35"/>
  <cols>
    <col min="1" max="1" width="28.453125" customWidth="1"/>
  </cols>
  <sheetData>
    <row r="1" spans="1:1" x14ac:dyDescent="0.35">
      <c r="A1" s="18" t="s">
        <v>66</v>
      </c>
    </row>
    <row r="2" spans="1:1" ht="27" customHeight="1" x14ac:dyDescent="0.35">
      <c r="A2" s="19" t="s">
        <v>67</v>
      </c>
    </row>
    <row r="3" spans="1:1" ht="26.25" customHeight="1" x14ac:dyDescent="0.35">
      <c r="A3" s="19" t="s">
        <v>312</v>
      </c>
    </row>
    <row r="4" spans="1:1" ht="22.5" customHeight="1" x14ac:dyDescent="0.35">
      <c r="A4" s="19" t="s">
        <v>150</v>
      </c>
    </row>
    <row r="5" spans="1:1" ht="40.5" customHeight="1" x14ac:dyDescent="0.35">
      <c r="A5" s="19" t="s">
        <v>149</v>
      </c>
    </row>
    <row r="6" spans="1:1" ht="16.5" customHeight="1" x14ac:dyDescent="0.35">
      <c r="A6" s="20" t="s">
        <v>68</v>
      </c>
    </row>
    <row r="7" spans="1:1" ht="18.75" customHeight="1" x14ac:dyDescent="0.35">
      <c r="A7" s="19" t="s">
        <v>311</v>
      </c>
    </row>
    <row r="8" spans="1:1" ht="57.75" customHeight="1" x14ac:dyDescent="0.4">
      <c r="A8" s="19" t="s">
        <v>70</v>
      </c>
    </row>
    <row r="9" spans="1:1" ht="29.25" customHeight="1" x14ac:dyDescent="0.35">
      <c r="A9" s="21" t="s">
        <v>69</v>
      </c>
    </row>
    <row r="10" spans="1:1" x14ac:dyDescent="0.35">
      <c r="A10" s="18" t="s">
        <v>71</v>
      </c>
    </row>
    <row r="11" spans="1:1" x14ac:dyDescent="0.35">
      <c r="A1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9837-E6E7-4ED3-97B5-A3277214EE51}">
  <dimension ref="A1:AQ36"/>
  <sheetViews>
    <sheetView workbookViewId="0">
      <selection activeCell="F13" sqref="F13"/>
    </sheetView>
  </sheetViews>
  <sheetFormatPr defaultRowHeight="14.5" x14ac:dyDescent="0.35"/>
  <cols>
    <col min="1" max="1" width="4.7265625" customWidth="1"/>
    <col min="2" max="2" width="6.453125" customWidth="1"/>
    <col min="3" max="3" width="7.1796875" customWidth="1"/>
    <col min="4" max="4" width="9.81640625" bestFit="1" customWidth="1"/>
    <col min="5" max="5" width="11.453125" customWidth="1"/>
    <col min="6" max="6" width="8.453125" customWidth="1"/>
    <col min="7" max="7" width="10.7265625" bestFit="1" customWidth="1"/>
    <col min="8" max="8" width="9.453125" customWidth="1"/>
    <col min="9" max="9" width="10.54296875" customWidth="1"/>
    <col min="10" max="10" width="9.1796875" customWidth="1"/>
    <col min="11" max="11" width="9.453125" bestFit="1" customWidth="1"/>
    <col min="12" max="12" width="9.7265625" bestFit="1" customWidth="1"/>
    <col min="13" max="13" width="11.54296875" customWidth="1"/>
    <col min="14" max="14" width="9.26953125" customWidth="1"/>
    <col min="15" max="15" width="10.26953125" customWidth="1"/>
    <col min="16" max="16" width="9" customWidth="1"/>
    <col min="17" max="17" width="9.54296875" bestFit="1" customWidth="1"/>
    <col min="18" max="18" width="8.54296875" customWidth="1"/>
    <col min="19" max="19" width="8.26953125" customWidth="1"/>
    <col min="20" max="20" width="9.26953125" bestFit="1" customWidth="1"/>
    <col min="21" max="21" width="9.54296875" bestFit="1" customWidth="1"/>
    <col min="22" max="28" width="9.26953125" bestFit="1" customWidth="1"/>
    <col min="29" max="29" width="13.1796875" customWidth="1"/>
    <col min="30" max="30" width="9.26953125" bestFit="1" customWidth="1"/>
    <col min="31" max="31" width="9.54296875" bestFit="1" customWidth="1"/>
    <col min="32" max="35" width="9.26953125" bestFit="1" customWidth="1"/>
  </cols>
  <sheetData>
    <row r="1" spans="1:43" x14ac:dyDescent="0.35">
      <c r="A1" s="1" t="s">
        <v>74</v>
      </c>
      <c r="T1" s="1"/>
    </row>
    <row r="2" spans="1:43" x14ac:dyDescent="0.35">
      <c r="A2" s="2" t="s">
        <v>101</v>
      </c>
      <c r="T2" s="2"/>
    </row>
    <row r="3" spans="1:43" x14ac:dyDescent="0.35">
      <c r="A3" s="1" t="s">
        <v>292</v>
      </c>
      <c r="D3" s="4"/>
      <c r="E3" s="4"/>
      <c r="F3" s="4"/>
      <c r="G3" s="4"/>
      <c r="H3" s="4"/>
      <c r="I3" s="4"/>
      <c r="J3" s="4"/>
      <c r="K3" s="4"/>
      <c r="T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" customHeight="1" x14ac:dyDescent="0.35">
      <c r="A4" s="306" t="s">
        <v>33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T4" s="306"/>
      <c r="U4" s="307"/>
      <c r="V4" s="307"/>
      <c r="W4" s="307"/>
      <c r="X4" s="307"/>
      <c r="Y4" s="307"/>
      <c r="Z4" s="307"/>
      <c r="AA4" s="307"/>
      <c r="AB4" s="307"/>
      <c r="AC4" s="307"/>
      <c r="AD4" s="307"/>
    </row>
    <row r="5" spans="1:43" ht="15" thickBot="1" x14ac:dyDescent="0.4">
      <c r="A5" s="3" t="s">
        <v>75</v>
      </c>
      <c r="B5" s="4"/>
      <c r="C5" s="4"/>
      <c r="D5" s="4"/>
      <c r="E5" s="4"/>
      <c r="F5" s="4"/>
      <c r="G5" s="4"/>
      <c r="H5" s="4"/>
      <c r="I5" s="4"/>
      <c r="J5" s="4"/>
      <c r="K5" s="4"/>
      <c r="T5" s="3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43" ht="15" thickBot="1" x14ac:dyDescent="0.4">
      <c r="A6" s="266"/>
      <c r="B6" s="267"/>
      <c r="C6" s="267"/>
      <c r="D6" s="303" t="s">
        <v>313</v>
      </c>
      <c r="E6" s="304"/>
      <c r="F6" s="304"/>
      <c r="G6" s="304"/>
      <c r="H6" s="304"/>
      <c r="I6" s="304"/>
      <c r="J6" s="304"/>
      <c r="K6" s="305"/>
      <c r="L6" s="303" t="s">
        <v>314</v>
      </c>
      <c r="M6" s="304"/>
      <c r="N6" s="304"/>
      <c r="O6" s="304"/>
      <c r="P6" s="304"/>
      <c r="Q6" s="304"/>
      <c r="R6" s="304"/>
      <c r="S6" s="305"/>
      <c r="T6" s="303" t="s">
        <v>315</v>
      </c>
      <c r="U6" s="304"/>
      <c r="V6" s="304"/>
      <c r="W6" s="304"/>
      <c r="X6" s="304"/>
      <c r="Y6" s="304"/>
      <c r="Z6" s="304"/>
      <c r="AA6" s="305"/>
      <c r="AB6" s="303" t="s">
        <v>316</v>
      </c>
      <c r="AC6" s="304"/>
      <c r="AD6" s="304"/>
      <c r="AE6" s="304"/>
      <c r="AF6" s="304"/>
      <c r="AG6" s="304"/>
      <c r="AH6" s="304"/>
      <c r="AI6" s="305"/>
      <c r="AJ6" s="303" t="s">
        <v>317</v>
      </c>
      <c r="AK6" s="304"/>
      <c r="AL6" s="304"/>
      <c r="AM6" s="304"/>
      <c r="AN6" s="304"/>
      <c r="AO6" s="304"/>
      <c r="AP6" s="304"/>
      <c r="AQ6" s="305"/>
    </row>
    <row r="7" spans="1:43" ht="44" thickBot="1" x14ac:dyDescent="0.4">
      <c r="A7" s="23" t="s">
        <v>76</v>
      </c>
      <c r="B7" s="24" t="s">
        <v>77</v>
      </c>
      <c r="C7" s="268" t="s">
        <v>35</v>
      </c>
      <c r="D7" s="192" t="s">
        <v>208</v>
      </c>
      <c r="E7" s="191" t="s">
        <v>209</v>
      </c>
      <c r="F7" s="191" t="s">
        <v>210</v>
      </c>
      <c r="G7" s="191" t="s">
        <v>211</v>
      </c>
      <c r="H7" s="191" t="s">
        <v>212</v>
      </c>
      <c r="I7" s="191" t="s">
        <v>213</v>
      </c>
      <c r="J7" s="191" t="s">
        <v>214</v>
      </c>
      <c r="K7" s="193" t="s">
        <v>215</v>
      </c>
      <c r="L7" s="192" t="s">
        <v>224</v>
      </c>
      <c r="M7" s="191" t="s">
        <v>225</v>
      </c>
      <c r="N7" s="191" t="s">
        <v>226</v>
      </c>
      <c r="O7" s="191" t="s">
        <v>227</v>
      </c>
      <c r="P7" s="191" t="s">
        <v>228</v>
      </c>
      <c r="Q7" s="191" t="s">
        <v>229</v>
      </c>
      <c r="R7" s="191" t="s">
        <v>230</v>
      </c>
      <c r="S7" s="193" t="s">
        <v>231</v>
      </c>
      <c r="T7" s="245" t="s">
        <v>248</v>
      </c>
      <c r="U7" s="191" t="s">
        <v>249</v>
      </c>
      <c r="V7" s="191" t="s">
        <v>250</v>
      </c>
      <c r="W7" s="191" t="s">
        <v>251</v>
      </c>
      <c r="X7" s="191" t="s">
        <v>252</v>
      </c>
      <c r="Y7" s="191" t="s">
        <v>253</v>
      </c>
      <c r="Z7" s="191" t="s">
        <v>254</v>
      </c>
      <c r="AA7" s="198" t="s">
        <v>255</v>
      </c>
      <c r="AB7" s="192" t="s">
        <v>237</v>
      </c>
      <c r="AC7" s="191" t="s">
        <v>238</v>
      </c>
      <c r="AD7" s="191" t="s">
        <v>239</v>
      </c>
      <c r="AE7" s="191" t="s">
        <v>240</v>
      </c>
      <c r="AF7" s="191" t="s">
        <v>241</v>
      </c>
      <c r="AG7" s="191" t="s">
        <v>242</v>
      </c>
      <c r="AH7" s="191" t="s">
        <v>243</v>
      </c>
      <c r="AI7" s="193" t="s">
        <v>244</v>
      </c>
      <c r="AJ7" s="284" t="s">
        <v>294</v>
      </c>
      <c r="AK7" s="240" t="s">
        <v>295</v>
      </c>
      <c r="AL7" s="240" t="s">
        <v>296</v>
      </c>
      <c r="AM7" s="240" t="s">
        <v>297</v>
      </c>
      <c r="AN7" s="240" t="s">
        <v>298</v>
      </c>
      <c r="AO7" s="240" t="s">
        <v>299</v>
      </c>
      <c r="AP7" s="240" t="s">
        <v>300</v>
      </c>
      <c r="AQ7" s="242" t="s">
        <v>301</v>
      </c>
    </row>
    <row r="8" spans="1:43" ht="29.5" thickBot="1" x14ac:dyDescent="0.4">
      <c r="A8" s="26"/>
      <c r="B8" s="27"/>
      <c r="C8" s="268" t="s">
        <v>35</v>
      </c>
      <c r="D8" s="278">
        <f>DSUM('2023 NEI CMV CTY SCC'!$A$7:$BP$105,'2023 NEI CMV CTY SCC'!U$7,'2023 NEI CMV CTY NAA'!$C$35:$C$36)</f>
        <v>14.967491394536964</v>
      </c>
      <c r="E8" s="28">
        <f>DSUM('2023 NEI CMV CTY SCC'!$A$7:$BP$105,'2023 NEI CMV CTY SCC'!V$7,'2023 NEI CMV CTY NAA'!$C$35:$C$36)</f>
        <v>6628.6839504263371</v>
      </c>
      <c r="F8" s="28">
        <f>DSUM('2023 NEI CMV CTY SCC'!$A$7:$BP$105,'2023 NEI CMV CTY SCC'!W$7,'2023 NEI CMV CTY NAA'!$C$35:$C$36)</f>
        <v>4.7477319812058293E-2</v>
      </c>
      <c r="G8" s="28">
        <f>DSUM('2023 NEI CMV CTY SCC'!$A$7:$BP$105,'2023 NEI CMV CTY SCC'!X$7,'2023 NEI CMV CTY NAA'!$C$35:$C$36)</f>
        <v>99.281623215961062</v>
      </c>
      <c r="H8" s="28">
        <f>DSUM('2023 NEI CMV CTY SCC'!$A$7:$BP$105,'2023 NEI CMV CTY SCC'!Y$7,'2023 NEI CMV CTY NAA'!$C$35:$C$36)</f>
        <v>2.5461655924695692</v>
      </c>
      <c r="I8" s="28">
        <f>DSUM('2023 NEI CMV CTY SCC'!$A$7:$BP$105,'2023 NEI CMV CTY SCC'!Z$7,'2023 NEI CMV CTY NAA'!$C$35:$C$36)</f>
        <v>2.4667712828395776</v>
      </c>
      <c r="J8" s="28">
        <f>DSUM('2023 NEI CMV CTY SCC'!$A$7:$BP$105,'2023 NEI CMV CTY SCC'!AA$7,'2023 NEI CMV CTY NAA'!$C$35:$C$36)</f>
        <v>0.24079530959602258</v>
      </c>
      <c r="K8" s="279">
        <f>DSUM('2023 NEI CMV CTY SCC'!$A$7:$BP$105,'2023 NEI CMV CTY SCC'!AB$7,'2023 NEI CMV CTY NAA'!$C$35:$C$36)</f>
        <v>3.4605205495796114</v>
      </c>
      <c r="L8" s="278">
        <f>DSUM('2023 NEI CMV CTY SCC'!$A$7:$BP$105,'2023 NEI CMV CTY SCC'!AS$7,'2023 NEI CMV CTY NAA'!$C$35:$C$36)</f>
        <v>19.62031923100497</v>
      </c>
      <c r="M8" s="29">
        <f>DSUM('2023 NEI CMV CTY SCC'!$A$7:$BP$105,'2023 NEI CMV CTY SCC'!AT$7,'2023 NEI CMV CTY NAA'!$C$35:$C$36)</f>
        <v>8663.0639589911916</v>
      </c>
      <c r="N8" s="29">
        <f>DSUM('2023 NEI CMV CTY SCC'!$A$7:$BP$105,'2023 NEI CMV CTY SCC'!AU$7,'2023 NEI CMV CTY NAA'!$C$35:$C$36)</f>
        <v>6.2747966533276217E-2</v>
      </c>
      <c r="O8" s="29">
        <f>DSUM('2023 NEI CMV CTY SCC'!$A$7:$BP$105,'2023 NEI CMV CTY SCC'!AV$7,'2023 NEI CMV CTY NAA'!$C$35:$C$36)</f>
        <v>93.494691232553564</v>
      </c>
      <c r="P8" s="29">
        <f>DSUM('2023 NEI CMV CTY SCC'!$A$7:$BP$105,'2023 NEI CMV CTY SCC'!AW$7,'2023 NEI CMV CTY NAA'!$C$35:$C$36)</f>
        <v>2.4379040043497247</v>
      </c>
      <c r="Q8" s="29">
        <f>DSUM('2023 NEI CMV CTY SCC'!$A$7:$BP$105,'2023 NEI CMV CTY SCC'!AX$7,'2023 NEI CMV CTY NAA'!$C$35:$C$36)</f>
        <v>2.3613629064384778</v>
      </c>
      <c r="R8" s="29">
        <f>DSUM('2023 NEI CMV CTY SCC'!$A$7:$BP$105,'2023 NEI CMV CTY SCC'!AY$7,'2023 NEI CMV CTY NAA'!$C$35:$C$36)</f>
        <v>0.17796921789083253</v>
      </c>
      <c r="S8" s="285">
        <f>DSUM('2023 NEI CMV CTY SCC'!$A$7:$BP$105,'2023 NEI CMV CTY SCC'!AZ$7,'2023 NEI CMV CTY NAA'!$C$35:$C$36)</f>
        <v>3.2153816759687763</v>
      </c>
      <c r="T8" s="34">
        <f>DSUM('2023 NEI CMV CTY SCC'!$A$7:$BP$105,'2023 NEI CMV CTY SCC'!BA$7,'2023 NEI CMV CTY NAA'!$C$35:$C$36)</f>
        <v>5.3754299263027314E-2</v>
      </c>
      <c r="U8" s="199">
        <f>DSUM('2023 NEI CMV CTY SCC'!$A$7:$BP$105,'2023 NEI CMV CTY SCC'!BB$7,'2023 NEI CMV CTY NAA'!$C$35:$C$36)</f>
        <v>23.734421805455323</v>
      </c>
      <c r="V8" s="199">
        <f>DSUM('2023 NEI CMV CTY SCC'!$A$7:$BP$105,'2023 NEI CMV CTY SCC'!BC$7,'2023 NEI CMV CTY NAA'!$C$35:$C$36)</f>
        <v>1.719122370774691E-4</v>
      </c>
      <c r="W8" s="199">
        <f>DSUM('2023 NEI CMV CTY SCC'!$A$7:$BP$105,'2023 NEI CMV CTY SCC'!BD$7,'2023 NEI CMV CTY NAA'!$C$35:$C$36)</f>
        <v>0.25614983899329741</v>
      </c>
      <c r="X8" s="199">
        <f>DSUM('2023 NEI CMV CTY SCC'!$A$7:$BP$105,'2023 NEI CMV CTY SCC'!BE$7,'2023 NEI CMV CTY NAA'!$C$35:$C$36)</f>
        <v>6.6791890530129442E-3</v>
      </c>
      <c r="Y8" s="199">
        <f>DSUM('2023 NEI CMV CTY SCC'!$A$7:$BP$105,'2023 NEI CMV CTY SCC'!BF$7,'2023 NEI CMV CTY NAA'!$C$35:$C$36)</f>
        <v>6.4694874148999385E-3</v>
      </c>
      <c r="Z8" s="199">
        <f>DSUM('2023 NEI CMV CTY SCC'!$A$7:$BP$105,'2023 NEI CMV CTY SCC'!BG$7,'2023 NEI CMV CTY NAA'!$C$35:$C$36)</f>
        <v>4.8758689833104803E-4</v>
      </c>
      <c r="AA8" s="199">
        <f>DSUM('2023 NEI CMV CTY SCC'!$A$7:$BP$105,'2023 NEI CMV CTY SCC'!BH$7,'2023 NEI CMV CTY NAA'!$C$35:$C$36)</f>
        <v>8.8092648656678801E-3</v>
      </c>
      <c r="AB8" s="199">
        <f>DSUM('2023 NEI CMV CTY SCC'!$A$7:$BP$105,'2023 NEI CMV CTY SCC'!BI$7,'2023 NEI CMV CTY NAA'!$C$35:$C$36)</f>
        <v>-4.6528278364680045</v>
      </c>
      <c r="AC8" s="34">
        <f>DSUM('2023 NEI CMV CTY SCC'!$A$7:$BP$105,'2023 NEI CMV CTY SCC'!BJ$7,'2023 NEI CMV CTY NAA'!$C$35:$C$36)</f>
        <v>-2034.3800085648547</v>
      </c>
      <c r="AD8" s="34">
        <f>DSUM('2023 NEI CMV CTY SCC'!$A$7:$BP$105,'2023 NEI CMV CTY SCC'!BK$7,'2023 NEI CMV CTY NAA'!$C$35:$C$36)</f>
        <v>-1.5270646721217928E-2</v>
      </c>
      <c r="AE8" s="34">
        <f>DSUM('2023 NEI CMV CTY SCC'!$A$7:$BP$105,'2023 NEI CMV CTY SCC'!BL$7,'2023 NEI CMV CTY NAA'!$C$35:$C$36)</f>
        <v>5.7869319834075084</v>
      </c>
      <c r="AF8" s="34">
        <f>DSUM('2023 NEI CMV CTY SCC'!$A$7:$BP$105,'2023 NEI CMV CTY SCC'!BM$7,'2023 NEI CMV CTY NAA'!$C$35:$C$36)</f>
        <v>0.10826158811984458</v>
      </c>
      <c r="AG8" s="34">
        <f>DSUM('2023 NEI CMV CTY SCC'!$A$7:$BP$105,'2023 NEI CMV CTY SCC'!BN$7,'2023 NEI CMV CTY NAA'!$C$35:$C$36)</f>
        <v>0.10540837640110037</v>
      </c>
      <c r="AH8" s="34">
        <f>DSUM('2023 NEI CMV CTY SCC'!$A$7:$BP$105,'2023 NEI CMV CTY SCC'!BO$7,'2023 NEI CMV CTY NAA'!$C$35:$C$36)</f>
        <v>6.2826091705190032E-2</v>
      </c>
      <c r="AI8" s="200">
        <f>DSUM('2023 NEI CMV CTY SCC'!$A$7:$BP$105,'2023 NEI CMV CTY SCC'!BP$7,'2023 NEI CMV CTY NAA'!$C$35:$C$36)</f>
        <v>0.24513887361083508</v>
      </c>
      <c r="AJ8" s="235">
        <f>DSUM('2023 NEI CMV CTY SCC'!$A$7:$BX$105,'2023 NEI CMV CTY SCC'!BQ$7,'2023 NEI CMV CTY NAA'!$C$35:$C$36)</f>
        <v>-1.2747473524569874E-2</v>
      </c>
      <c r="AK8" s="211">
        <f>DSUM('2023 NEI CMV CTY SCC'!$A$7:$BX$105,'2023 NEI CMV CTY SCC'!BR$7,'2023 NEI CMV CTY NAA'!$C$35:$C$36)</f>
        <v>-5.5736438590817938</v>
      </c>
      <c r="AL8" s="211">
        <f>DSUM('2023 NEI CMV CTY SCC'!$A$7:$BX$105,'2023 NEI CMV CTY SCC'!BS$7,'2023 NEI CMV CTY NAA'!$C$35:$C$36)</f>
        <v>-4.1837388277309392E-5</v>
      </c>
      <c r="AM8" s="211">
        <f>DSUM('2023 NEI CMV CTY SCC'!$A$7:$BX$105,'2023 NEI CMV CTY SCC'!BT$7,'2023 NEI CMV CTY NAA'!$C$35:$C$36)</f>
        <v>1.5854608173719212E-2</v>
      </c>
      <c r="AN8" s="211">
        <f>DSUM('2023 NEI CMV CTY SCC'!$A$7:$BX$105,'2023 NEI CMV CTY SCC'!BU$7,'2023 NEI CMV CTY NAA'!$C$35:$C$36)</f>
        <v>2.9660709073930046E-4</v>
      </c>
      <c r="AO8" s="211">
        <f>DSUM('2023 NEI CMV CTY SCC'!$A$7:$BX$105,'2023 NEI CMV CTY SCC'!BV$7,'2023 NEI CMV CTY NAA'!$C$35:$C$36)</f>
        <v>2.887900723317816E-4</v>
      </c>
      <c r="AP8" s="211">
        <f>DSUM('2023 NEI CMV CTY SCC'!$A$7:$BX$105,'2023 NEI CMV CTY SCC'!BW$7,'2023 NEI CMV CTY NAA'!$C$35:$C$36)</f>
        <v>1.7212627864435622E-4</v>
      </c>
      <c r="AQ8" s="236">
        <f>DSUM('2023 NEI CMV CTY SCC'!$A$7:$BX$105,'2023 NEI CMV CTY SCC'!BX$7,'2023 NEI CMV CTY NAA'!$C$35:$C$36)</f>
        <v>6.7161335235845204E-4</v>
      </c>
    </row>
    <row r="9" spans="1:43" x14ac:dyDescent="0.35">
      <c r="A9" s="30" t="s">
        <v>80</v>
      </c>
      <c r="B9" s="8" t="s">
        <v>20</v>
      </c>
      <c r="C9" s="269">
        <v>34003</v>
      </c>
      <c r="D9" s="280">
        <f t="dataTable" ref="D9:AQ20" dt2D="0" dtr="0" r1="C36"/>
        <v>14.967491394536964</v>
      </c>
      <c r="E9" s="211">
        <v>6628.6839504263371</v>
      </c>
      <c r="F9" s="211">
        <v>4.7477319812058293E-2</v>
      </c>
      <c r="G9" s="211">
        <v>99.281623215961062</v>
      </c>
      <c r="H9" s="211">
        <v>2.5461655924695692</v>
      </c>
      <c r="I9" s="211">
        <v>2.4667712828395776</v>
      </c>
      <c r="J9" s="212">
        <v>0.24079530959602258</v>
      </c>
      <c r="K9" s="213">
        <v>3.4605205495796114</v>
      </c>
      <c r="L9" s="281">
        <v>19.62031923100497</v>
      </c>
      <c r="M9" s="214">
        <v>8663.0639589911916</v>
      </c>
      <c r="N9" s="214">
        <v>6.2747966533276217E-2</v>
      </c>
      <c r="O9" s="214">
        <v>93.494691232553564</v>
      </c>
      <c r="P9" s="214">
        <v>2.4379040043497247</v>
      </c>
      <c r="Q9" s="214">
        <v>2.3613629064384778</v>
      </c>
      <c r="R9" s="214">
        <v>0.17796921789083253</v>
      </c>
      <c r="S9" s="286">
        <v>3.2153816759687763</v>
      </c>
      <c r="T9" s="276">
        <v>5.3754299263027314E-2</v>
      </c>
      <c r="U9" s="211">
        <v>23.734421805455323</v>
      </c>
      <c r="V9" s="211">
        <v>1.719122370774691E-4</v>
      </c>
      <c r="W9" s="211">
        <v>0.25614983899329741</v>
      </c>
      <c r="X9" s="211">
        <v>6.6791890530129442E-3</v>
      </c>
      <c r="Y9" s="211">
        <v>6.4694874148999385E-3</v>
      </c>
      <c r="Z9" s="211">
        <v>4.8758689833104803E-4</v>
      </c>
      <c r="AA9" s="212">
        <v>8.8092648656678801E-3</v>
      </c>
      <c r="AB9" s="235">
        <v>-4.6528278364680045</v>
      </c>
      <c r="AC9" s="211">
        <v>-2034.3800085648547</v>
      </c>
      <c r="AD9" s="211">
        <v>-1.5270646721217928E-2</v>
      </c>
      <c r="AE9" s="211">
        <v>5.7869319834075084</v>
      </c>
      <c r="AF9" s="211">
        <v>0.10826158811984458</v>
      </c>
      <c r="AG9" s="211">
        <v>0.10540837640110037</v>
      </c>
      <c r="AH9" s="211">
        <v>6.2826091705190032E-2</v>
      </c>
      <c r="AI9" s="236">
        <v>0.24513887361083508</v>
      </c>
      <c r="AJ9" s="217">
        <v>-1.2747473524569874E-2</v>
      </c>
      <c r="AK9" s="201">
        <v>-5.5736438590817938</v>
      </c>
      <c r="AL9" s="201">
        <v>-4.1837388277309392E-5</v>
      </c>
      <c r="AM9" s="201">
        <v>1.5854608173719212E-2</v>
      </c>
      <c r="AN9" s="201">
        <v>2.9660709073930046E-4</v>
      </c>
      <c r="AO9" s="201">
        <v>2.887900723317816E-4</v>
      </c>
      <c r="AP9" s="201">
        <v>1.7212627864435622E-4</v>
      </c>
      <c r="AQ9" s="202">
        <v>6.7161335235845204E-4</v>
      </c>
    </row>
    <row r="10" spans="1:43" x14ac:dyDescent="0.35">
      <c r="A10" s="31" t="s">
        <v>80</v>
      </c>
      <c r="B10" s="10" t="s">
        <v>29</v>
      </c>
      <c r="C10" s="270">
        <v>34013</v>
      </c>
      <c r="D10" s="217">
        <v>161.25774511949319</v>
      </c>
      <c r="E10" s="201">
        <v>86718.912197468992</v>
      </c>
      <c r="F10" s="201">
        <v>0.48677553553799874</v>
      </c>
      <c r="G10" s="201">
        <v>1144.6573066641524</v>
      </c>
      <c r="H10" s="201">
        <v>27.251946448109415</v>
      </c>
      <c r="I10" s="201">
        <v>25.291315547713804</v>
      </c>
      <c r="J10" s="216">
        <v>46.60421670985648</v>
      </c>
      <c r="K10" s="202">
        <v>100.02673762618205</v>
      </c>
      <c r="L10" s="217">
        <v>196.74524348201584</v>
      </c>
      <c r="M10" s="201">
        <v>112417.4021917888</v>
      </c>
      <c r="N10" s="201">
        <v>0.61243014513788674</v>
      </c>
      <c r="O10" s="201">
        <v>1054.3154421073175</v>
      </c>
      <c r="P10" s="201">
        <v>32.150375194764742</v>
      </c>
      <c r="Q10" s="201">
        <v>29.761858406086986</v>
      </c>
      <c r="R10" s="201">
        <v>58.063209789202602</v>
      </c>
      <c r="S10" s="202">
        <v>115.42378580105888</v>
      </c>
      <c r="T10" s="230">
        <v>0.53902806433428996</v>
      </c>
      <c r="U10" s="201">
        <v>307.99288271722958</v>
      </c>
      <c r="V10" s="201">
        <v>1.6778908085969501E-3</v>
      </c>
      <c r="W10" s="201">
        <v>2.8885354578282674</v>
      </c>
      <c r="X10" s="201">
        <v>8.808321971168423E-2</v>
      </c>
      <c r="Y10" s="201">
        <v>8.1539338098868458E-2</v>
      </c>
      <c r="Z10" s="201">
        <v>0.15907728709370572</v>
      </c>
      <c r="AA10" s="216">
        <v>0.31622955013988735</v>
      </c>
      <c r="AB10" s="217">
        <v>-35.487498362522615</v>
      </c>
      <c r="AC10" s="201">
        <v>-25698.489994319803</v>
      </c>
      <c r="AD10" s="201">
        <v>-0.125654609599888</v>
      </c>
      <c r="AE10" s="201">
        <v>90.341864556834949</v>
      </c>
      <c r="AF10" s="201">
        <v>-4.8984287466553216</v>
      </c>
      <c r="AG10" s="201">
        <v>-4.4705428583731823</v>
      </c>
      <c r="AH10" s="201">
        <v>-11.458993079346119</v>
      </c>
      <c r="AI10" s="202">
        <v>-15.397048174876851</v>
      </c>
      <c r="AJ10" s="217">
        <v>-9.7226022911020851E-2</v>
      </c>
      <c r="AK10" s="201">
        <v>-70.406821902246051</v>
      </c>
      <c r="AL10" s="201">
        <v>-3.4425920438325487E-4</v>
      </c>
      <c r="AM10" s="201">
        <v>0.2475119576899589</v>
      </c>
      <c r="AN10" s="201">
        <v>-1.342035273056252E-2</v>
      </c>
      <c r="AO10" s="201">
        <v>-1.2248062625679949E-2</v>
      </c>
      <c r="AP10" s="201">
        <v>-3.1394501587249643E-2</v>
      </c>
      <c r="AQ10" s="202">
        <v>-4.2183693629799596E-2</v>
      </c>
    </row>
    <row r="11" spans="1:43" x14ac:dyDescent="0.35">
      <c r="A11" s="31" t="s">
        <v>80</v>
      </c>
      <c r="B11" s="10" t="s">
        <v>31</v>
      </c>
      <c r="C11" s="270">
        <v>34017</v>
      </c>
      <c r="D11" s="217">
        <v>657.29036018061538</v>
      </c>
      <c r="E11" s="201">
        <v>311966.28317922237</v>
      </c>
      <c r="F11" s="201">
        <v>2.059687129142008</v>
      </c>
      <c r="G11" s="201">
        <v>4554.0747393008924</v>
      </c>
      <c r="H11" s="201">
        <v>111.47829144166934</v>
      </c>
      <c r="I11" s="201">
        <v>107.01480169959021</v>
      </c>
      <c r="J11" s="216">
        <v>59.240378106943723</v>
      </c>
      <c r="K11" s="202">
        <v>219.11824371461353</v>
      </c>
      <c r="L11" s="217">
        <v>815.1953416672003</v>
      </c>
      <c r="M11" s="201">
        <v>389741.04381006921</v>
      </c>
      <c r="N11" s="201">
        <v>2.5776868493834755</v>
      </c>
      <c r="O11" s="201">
        <v>4115.9925359016561</v>
      </c>
      <c r="P11" s="201">
        <v>108.17561771203688</v>
      </c>
      <c r="Q11" s="201">
        <v>103.55497231303933</v>
      </c>
      <c r="R11" s="201">
        <v>69.829670625203448</v>
      </c>
      <c r="S11" s="202">
        <v>223.45019428940674</v>
      </c>
      <c r="T11" s="230">
        <v>2.2334118949786306</v>
      </c>
      <c r="U11" s="201">
        <v>1067.7836816714225</v>
      </c>
      <c r="V11" s="201">
        <v>7.0621557517355485E-3</v>
      </c>
      <c r="W11" s="201">
        <v>11.276691879182618</v>
      </c>
      <c r="X11" s="201">
        <v>0.29637155537544357</v>
      </c>
      <c r="Y11" s="201">
        <v>0.28371225291243651</v>
      </c>
      <c r="Z11" s="201">
        <v>0.19131416609644777</v>
      </c>
      <c r="AA11" s="216">
        <v>0.61219231312166222</v>
      </c>
      <c r="AB11" s="217">
        <v>-157.90498148658497</v>
      </c>
      <c r="AC11" s="201">
        <v>-77774.760630846809</v>
      </c>
      <c r="AD11" s="201">
        <v>-0.51799972024146701</v>
      </c>
      <c r="AE11" s="201">
        <v>438.08220339923696</v>
      </c>
      <c r="AF11" s="201">
        <v>3.3026737296324491</v>
      </c>
      <c r="AG11" s="201">
        <v>3.4598293865508793</v>
      </c>
      <c r="AH11" s="201">
        <v>-10.589292518259725</v>
      </c>
      <c r="AI11" s="202">
        <v>-4.3319505747932112</v>
      </c>
      <c r="AJ11" s="217">
        <v>-0.43261638763447946</v>
      </c>
      <c r="AK11" s="201">
        <v>-213.08153597492276</v>
      </c>
      <c r="AL11" s="201">
        <v>-1.4191773157300467E-3</v>
      </c>
      <c r="AM11" s="201">
        <v>1.2002252147924302</v>
      </c>
      <c r="AN11" s="201">
        <v>9.0484211770751975E-3</v>
      </c>
      <c r="AO11" s="201">
        <v>9.4789846206873533E-3</v>
      </c>
      <c r="AP11" s="201">
        <v>-2.9011760323999242E-2</v>
      </c>
      <c r="AQ11" s="202">
        <v>-1.1868357739159497E-2</v>
      </c>
    </row>
    <row r="12" spans="1:43" x14ac:dyDescent="0.35">
      <c r="A12" s="33" t="s">
        <v>80</v>
      </c>
      <c r="B12" s="32" t="s">
        <v>22</v>
      </c>
      <c r="C12" s="270">
        <v>34019</v>
      </c>
      <c r="D12" s="217">
        <v>3.3240790110928247E-4</v>
      </c>
      <c r="E12" s="201">
        <v>0.22702987958097584</v>
      </c>
      <c r="F12" s="201">
        <v>8.8367676897349921E-7</v>
      </c>
      <c r="G12" s="201">
        <v>2.0906526964691399E-3</v>
      </c>
      <c r="H12" s="201">
        <v>4.7253185015312752E-5</v>
      </c>
      <c r="I12" s="201">
        <v>4.5913043323275074E-5</v>
      </c>
      <c r="J12" s="216">
        <v>2.0788024671765548E-6</v>
      </c>
      <c r="K12" s="202">
        <v>9.6099766845567937E-5</v>
      </c>
      <c r="L12" s="217">
        <v>4.8923902041654729E-4</v>
      </c>
      <c r="M12" s="201">
        <v>0.33644089909396657</v>
      </c>
      <c r="N12" s="201">
        <v>1.2992186707619173E-6</v>
      </c>
      <c r="O12" s="201">
        <v>2.1825436176407613E-3</v>
      </c>
      <c r="P12" s="201">
        <v>4.9674829648732038E-5</v>
      </c>
      <c r="Q12" s="201">
        <v>4.8272430475351072E-5</v>
      </c>
      <c r="R12" s="201">
        <v>1.0651472373957233E-6</v>
      </c>
      <c r="S12" s="202">
        <v>9.55609052950539E-5</v>
      </c>
      <c r="T12" s="230">
        <v>1.3403808778535541E-6</v>
      </c>
      <c r="U12" s="201">
        <v>9.2175588792867548E-4</v>
      </c>
      <c r="V12" s="201">
        <v>3.559503207566897E-9</v>
      </c>
      <c r="W12" s="201">
        <v>5.9795715551801679E-6</v>
      </c>
      <c r="X12" s="201">
        <v>1.3609542369515626E-7</v>
      </c>
      <c r="Y12" s="201">
        <v>1.3225323417904404E-7</v>
      </c>
      <c r="Z12" s="201">
        <v>2.9182116093033513E-9</v>
      </c>
      <c r="AA12" s="216">
        <v>2.6181069943850386E-7</v>
      </c>
      <c r="AB12" s="217">
        <v>-1.5683111930726488E-4</v>
      </c>
      <c r="AC12" s="201">
        <v>-0.1094110195129907</v>
      </c>
      <c r="AD12" s="201">
        <v>-4.155419017884181E-7</v>
      </c>
      <c r="AE12" s="201">
        <v>-9.1890921171621529E-5</v>
      </c>
      <c r="AF12" s="201">
        <v>-2.42164463341929E-6</v>
      </c>
      <c r="AG12" s="201">
        <v>-2.3593871520759947E-6</v>
      </c>
      <c r="AH12" s="201">
        <v>1.0136552297808314E-6</v>
      </c>
      <c r="AI12" s="202">
        <v>5.3886155051404366E-7</v>
      </c>
      <c r="AJ12" s="217">
        <v>-4.2967429947195843E-7</v>
      </c>
      <c r="AK12" s="201">
        <v>-2.9975621784381014E-4</v>
      </c>
      <c r="AL12" s="201">
        <v>-1.1384709638038854E-9</v>
      </c>
      <c r="AM12" s="201">
        <v>-2.5175594841540152E-7</v>
      </c>
      <c r="AN12" s="201">
        <v>-6.6346428312857159E-9</v>
      </c>
      <c r="AO12" s="201">
        <v>-6.4640743892493103E-9</v>
      </c>
      <c r="AP12" s="201">
        <v>2.7771376158378947E-9</v>
      </c>
      <c r="AQ12" s="202">
        <v>1.4763330151069746E-9</v>
      </c>
    </row>
    <row r="13" spans="1:43" x14ac:dyDescent="0.35">
      <c r="A13" s="9" t="s">
        <v>80</v>
      </c>
      <c r="B13" s="10" t="s">
        <v>81</v>
      </c>
      <c r="C13" s="270">
        <v>34023</v>
      </c>
      <c r="D13" s="217">
        <v>65.59467696666556</v>
      </c>
      <c r="E13" s="201">
        <v>35183.996536531158</v>
      </c>
      <c r="F13" s="201">
        <v>0.21341241829828966</v>
      </c>
      <c r="G13" s="201">
        <v>481.73742383922166</v>
      </c>
      <c r="H13" s="201">
        <v>11.725345019407102</v>
      </c>
      <c r="I13" s="201">
        <v>11.088232378269108</v>
      </c>
      <c r="J13" s="216">
        <v>12.670558706096028</v>
      </c>
      <c r="K13" s="202">
        <v>26.097770249832031</v>
      </c>
      <c r="L13" s="217">
        <v>81.119815219179458</v>
      </c>
      <c r="M13" s="201">
        <v>42635.286101228514</v>
      </c>
      <c r="N13" s="201">
        <v>0.265609533105438</v>
      </c>
      <c r="O13" s="201">
        <v>434.68177400499314</v>
      </c>
      <c r="P13" s="201">
        <v>12.189581475921427</v>
      </c>
      <c r="Q13" s="201">
        <v>11.502349302499365</v>
      </c>
      <c r="R13" s="201">
        <v>13.722906447435781</v>
      </c>
      <c r="S13" s="202">
        <v>28.18655456346163</v>
      </c>
      <c r="T13" s="230">
        <v>0.22224606909364236</v>
      </c>
      <c r="U13" s="201">
        <v>116.80900301706441</v>
      </c>
      <c r="V13" s="201">
        <v>7.2769735097380267E-4</v>
      </c>
      <c r="W13" s="201">
        <v>1.1909089698766937</v>
      </c>
      <c r="X13" s="201">
        <v>3.3396113632661449E-2</v>
      </c>
      <c r="Y13" s="201">
        <v>3.1513285760272236E-2</v>
      </c>
      <c r="Z13" s="201">
        <v>3.7597003965577483E-2</v>
      </c>
      <c r="AA13" s="216">
        <v>7.7223437160168842E-2</v>
      </c>
      <c r="AB13" s="217">
        <v>-15.525138252513905</v>
      </c>
      <c r="AC13" s="201">
        <v>-7451.2895646973575</v>
      </c>
      <c r="AD13" s="201">
        <v>-5.2197114807148309E-2</v>
      </c>
      <c r="AE13" s="201">
        <v>47.055649834228532</v>
      </c>
      <c r="AF13" s="201">
        <v>-0.46423645651432532</v>
      </c>
      <c r="AG13" s="201">
        <v>-0.41411692423025565</v>
      </c>
      <c r="AH13" s="201">
        <v>-1.052347741339754</v>
      </c>
      <c r="AI13" s="202">
        <v>-2.0887843136295974</v>
      </c>
      <c r="AJ13" s="217">
        <v>-4.2534625349353164E-2</v>
      </c>
      <c r="AK13" s="201">
        <v>-20.414491958074951</v>
      </c>
      <c r="AL13" s="201">
        <v>-1.4300579399218713E-4</v>
      </c>
      <c r="AM13" s="201">
        <v>0.12891958858692737</v>
      </c>
      <c r="AN13" s="201">
        <v>-1.2718807027789732E-3</v>
      </c>
      <c r="AO13" s="201">
        <v>-1.1345669156993315E-3</v>
      </c>
      <c r="AP13" s="201">
        <v>-2.8831444968212428E-3</v>
      </c>
      <c r="AQ13" s="202">
        <v>-5.7226967496701343E-3</v>
      </c>
    </row>
    <row r="14" spans="1:43" x14ac:dyDescent="0.35">
      <c r="A14" s="9" t="s">
        <v>80</v>
      </c>
      <c r="B14" s="10" t="s">
        <v>28</v>
      </c>
      <c r="C14" s="270">
        <v>34025</v>
      </c>
      <c r="D14" s="217">
        <v>207.73959446988439</v>
      </c>
      <c r="E14" s="201">
        <v>90054.536843070178</v>
      </c>
      <c r="F14" s="201">
        <v>0.59654277074809692</v>
      </c>
      <c r="G14" s="201">
        <v>1464.395471558352</v>
      </c>
      <c r="H14" s="201">
        <v>32.42222720905486</v>
      </c>
      <c r="I14" s="201">
        <v>30.994469504302753</v>
      </c>
      <c r="J14" s="216">
        <v>19.807973175599688</v>
      </c>
      <c r="K14" s="202">
        <v>67.683743324242087</v>
      </c>
      <c r="L14" s="217">
        <v>264.23560450355814</v>
      </c>
      <c r="M14" s="201">
        <v>113649.73155720784</v>
      </c>
      <c r="N14" s="201">
        <v>0.76059449948680946</v>
      </c>
      <c r="O14" s="201">
        <v>1371.0475838657326</v>
      </c>
      <c r="P14" s="201">
        <v>33.013583982945519</v>
      </c>
      <c r="Q14" s="201">
        <v>31.463777177886158</v>
      </c>
      <c r="R14" s="201">
        <v>22.381256756312091</v>
      </c>
      <c r="S14" s="202">
        <v>71.953139859873872</v>
      </c>
      <c r="T14" s="230">
        <v>0.72393316302344701</v>
      </c>
      <c r="U14" s="201">
        <v>311.36912755399408</v>
      </c>
      <c r="V14" s="201">
        <v>2.0838205465392042E-3</v>
      </c>
      <c r="W14" s="201">
        <v>3.756294750317076</v>
      </c>
      <c r="X14" s="201">
        <v>9.0448175295741159E-2</v>
      </c>
      <c r="Y14" s="201">
        <v>8.6202129254482632E-2</v>
      </c>
      <c r="Z14" s="201">
        <v>6.1318511661129019E-2</v>
      </c>
      <c r="AA14" s="216">
        <v>0.1971318900270517</v>
      </c>
      <c r="AB14" s="217">
        <v>-56.49601003367377</v>
      </c>
      <c r="AC14" s="201">
        <v>-23595.194714137659</v>
      </c>
      <c r="AD14" s="201">
        <v>-0.16405172873871263</v>
      </c>
      <c r="AE14" s="201">
        <v>93.347887692619565</v>
      </c>
      <c r="AF14" s="201">
        <v>-0.59135677389066243</v>
      </c>
      <c r="AG14" s="201">
        <v>-0.46930767358340342</v>
      </c>
      <c r="AH14" s="201">
        <v>-2.5732835807124039</v>
      </c>
      <c r="AI14" s="202">
        <v>-4.2693965356317758</v>
      </c>
      <c r="AJ14" s="217">
        <v>-0.15478358913335277</v>
      </c>
      <c r="AK14" s="201">
        <v>-64.644369079829204</v>
      </c>
      <c r="AL14" s="201">
        <v>-4.4945679106496607E-4</v>
      </c>
      <c r="AM14" s="201">
        <v>0.25574763751402602</v>
      </c>
      <c r="AN14" s="201">
        <v>-1.6201555449059275E-3</v>
      </c>
      <c r="AO14" s="201">
        <v>-1.2857744481737064E-3</v>
      </c>
      <c r="AP14" s="201">
        <v>-7.0500920019517903E-3</v>
      </c>
      <c r="AQ14" s="202">
        <v>-1.1696976809950074E-2</v>
      </c>
    </row>
    <row r="15" spans="1:43" x14ac:dyDescent="0.35">
      <c r="A15" s="9" t="s">
        <v>80</v>
      </c>
      <c r="B15" s="10" t="s">
        <v>82</v>
      </c>
      <c r="C15" s="270">
        <v>34027</v>
      </c>
      <c r="D15" s="217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16">
        <v>0</v>
      </c>
      <c r="K15" s="202">
        <v>0</v>
      </c>
      <c r="L15" s="217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2">
        <v>0</v>
      </c>
      <c r="T15" s="230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16">
        <v>0</v>
      </c>
      <c r="AB15" s="217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2">
        <v>0</v>
      </c>
      <c r="AJ15" s="217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0</v>
      </c>
      <c r="AP15" s="201">
        <v>0</v>
      </c>
      <c r="AQ15" s="202">
        <v>0</v>
      </c>
    </row>
    <row r="16" spans="1:43" x14ac:dyDescent="0.35">
      <c r="A16" s="31" t="s">
        <v>80</v>
      </c>
      <c r="B16" s="10" t="s">
        <v>25</v>
      </c>
      <c r="C16" s="270">
        <v>34031</v>
      </c>
      <c r="D16" s="217">
        <v>2.5735996635517256E-4</v>
      </c>
      <c r="E16" s="201">
        <v>0.10842762474765466</v>
      </c>
      <c r="F16" s="201">
        <v>9.4887107451022451E-7</v>
      </c>
      <c r="G16" s="201">
        <v>1.8573097576027684E-3</v>
      </c>
      <c r="H16" s="201">
        <v>5.075654754882857E-5</v>
      </c>
      <c r="I16" s="201">
        <v>4.9300330592126217E-5</v>
      </c>
      <c r="J16" s="216">
        <v>1.0024681948313336E-6</v>
      </c>
      <c r="K16" s="202">
        <v>8.1780300104661438E-5</v>
      </c>
      <c r="L16" s="217">
        <v>3.7036649283765194E-4</v>
      </c>
      <c r="M16" s="201">
        <v>0.15603910823290373</v>
      </c>
      <c r="N16" s="201">
        <v>1.3772116280601865E-6</v>
      </c>
      <c r="O16" s="201">
        <v>1.906716792254029E-3</v>
      </c>
      <c r="P16" s="201">
        <v>5.2707003225198532E-5</v>
      </c>
      <c r="Q16" s="201">
        <v>5.1202448369742723E-5</v>
      </c>
      <c r="R16" s="201">
        <v>4.9039278987236748E-7</v>
      </c>
      <c r="S16" s="202">
        <v>8.0502016012490361E-5</v>
      </c>
      <c r="T16" s="230">
        <v>1.014702720103156E-6</v>
      </c>
      <c r="U16" s="201">
        <v>4.2750440611754453E-4</v>
      </c>
      <c r="V16" s="201">
        <v>3.7731825426306483E-9</v>
      </c>
      <c r="W16" s="201">
        <v>5.2238816226137784E-6</v>
      </c>
      <c r="X16" s="201">
        <v>1.4440274856218777E-7</v>
      </c>
      <c r="Y16" s="201">
        <v>1.4028068046504858E-7</v>
      </c>
      <c r="Z16" s="201">
        <v>1.3435418900612809E-9</v>
      </c>
      <c r="AA16" s="216">
        <v>2.2055346852737085E-7</v>
      </c>
      <c r="AB16" s="217">
        <v>-1.1300652648247937E-4</v>
      </c>
      <c r="AC16" s="201">
        <v>-4.761148348524908E-2</v>
      </c>
      <c r="AD16" s="201">
        <v>-4.2834055354996195E-7</v>
      </c>
      <c r="AE16" s="201">
        <v>-4.9407034651260603E-5</v>
      </c>
      <c r="AF16" s="201">
        <v>-1.9504556763699636E-6</v>
      </c>
      <c r="AG16" s="201">
        <v>-1.9021177776165082E-6</v>
      </c>
      <c r="AH16" s="201">
        <v>5.1207540495896599E-7</v>
      </c>
      <c r="AI16" s="202">
        <v>1.2782840921710748E-6</v>
      </c>
      <c r="AJ16" s="217">
        <v>-3.0960692186980652E-7</v>
      </c>
      <c r="AK16" s="201">
        <v>-1.3044242050753175E-4</v>
      </c>
      <c r="AL16" s="201">
        <v>-1.173535763150581E-9</v>
      </c>
      <c r="AM16" s="201">
        <v>-1.3536173877057734E-7</v>
      </c>
      <c r="AN16" s="201">
        <v>-5.3437141818355303E-9</v>
      </c>
      <c r="AO16" s="201">
        <v>-5.2112815825109864E-9</v>
      </c>
      <c r="AP16" s="201">
        <v>1.4029463149560714E-9</v>
      </c>
      <c r="AQ16" s="202">
        <v>3.5021481977289903E-9</v>
      </c>
    </row>
    <row r="17" spans="1:43" x14ac:dyDescent="0.35">
      <c r="A17" s="31" t="s">
        <v>80</v>
      </c>
      <c r="B17" s="10" t="s">
        <v>27</v>
      </c>
      <c r="C17" s="270">
        <v>34035</v>
      </c>
      <c r="D17" s="217">
        <v>1.5706038538810071E-4</v>
      </c>
      <c r="E17" s="201">
        <v>8.2935069599029604E-2</v>
      </c>
      <c r="F17" s="201">
        <v>5.8126482671292777E-7</v>
      </c>
      <c r="G17" s="201">
        <v>1.1187334008381927E-3</v>
      </c>
      <c r="H17" s="201">
        <v>3.1118723226922133E-5</v>
      </c>
      <c r="I17" s="201">
        <v>3.0200673406392384E-5</v>
      </c>
      <c r="J17" s="216">
        <v>7.5976536871427383E-7</v>
      </c>
      <c r="K17" s="202">
        <v>5.8311992048820517E-5</v>
      </c>
      <c r="L17" s="217">
        <v>2.2540135352346882E-4</v>
      </c>
      <c r="M17" s="201">
        <v>0.11962779900140734</v>
      </c>
      <c r="N17" s="201">
        <v>8.4184465946446812E-7</v>
      </c>
      <c r="O17" s="201">
        <v>1.1454348777225607E-3</v>
      </c>
      <c r="P17" s="201">
        <v>3.2251608430284629E-5</v>
      </c>
      <c r="Q17" s="201">
        <v>3.1301703069319842E-5</v>
      </c>
      <c r="R17" s="201">
        <v>3.7276297190407298E-7</v>
      </c>
      <c r="S17" s="202">
        <v>5.7376337645836686E-5</v>
      </c>
      <c r="T17" s="230">
        <v>6.1753795485881872E-7</v>
      </c>
      <c r="U17" s="201">
        <v>3.2774739452440368E-4</v>
      </c>
      <c r="V17" s="201">
        <v>2.3064237245601868E-9</v>
      </c>
      <c r="W17" s="201">
        <v>3.1381777471850976E-6</v>
      </c>
      <c r="X17" s="201">
        <v>8.8360571041875706E-8</v>
      </c>
      <c r="Y17" s="201">
        <v>8.5758090600876281E-8</v>
      </c>
      <c r="Z17" s="201">
        <v>1.0212684161755424E-9</v>
      </c>
      <c r="AA17" s="216">
        <v>1.5719544560503203E-7</v>
      </c>
      <c r="AB17" s="217">
        <v>-6.8340968135368124E-5</v>
      </c>
      <c r="AC17" s="201">
        <v>-3.6692729402377736E-2</v>
      </c>
      <c r="AD17" s="201">
        <v>-2.6057983275154035E-7</v>
      </c>
      <c r="AE17" s="201">
        <v>-2.6701476884367784E-5</v>
      </c>
      <c r="AF17" s="201">
        <v>-1.1328852033624958E-6</v>
      </c>
      <c r="AG17" s="201">
        <v>-1.1010296629274557E-6</v>
      </c>
      <c r="AH17" s="201">
        <v>3.8700239681020085E-7</v>
      </c>
      <c r="AI17" s="202">
        <v>9.3565440298383022E-7</v>
      </c>
      <c r="AJ17" s="217">
        <v>-1.8723552913799486E-7</v>
      </c>
      <c r="AK17" s="201">
        <v>-1.0052802575993901E-4</v>
      </c>
      <c r="AL17" s="201">
        <v>-7.1391735000422021E-10</v>
      </c>
      <c r="AM17" s="201">
        <v>-7.3154731190048464E-8</v>
      </c>
      <c r="AN17" s="201">
        <v>-3.1037950777054725E-9</v>
      </c>
      <c r="AO17" s="201">
        <v>-3.0165196244587932E-9</v>
      </c>
      <c r="AP17" s="201">
        <v>1.0602805392060298E-9</v>
      </c>
      <c r="AQ17" s="202">
        <v>2.5634367205036333E-9</v>
      </c>
    </row>
    <row r="18" spans="1:43" x14ac:dyDescent="0.35">
      <c r="A18" s="31" t="s">
        <v>80</v>
      </c>
      <c r="B18" s="10" t="s">
        <v>17</v>
      </c>
      <c r="C18" s="270">
        <v>34037</v>
      </c>
      <c r="D18" s="217">
        <v>8.097845112112812E-5</v>
      </c>
      <c r="E18" s="201">
        <v>3.4119653977336885E-2</v>
      </c>
      <c r="F18" s="201">
        <v>2.9042472305108843E-7</v>
      </c>
      <c r="G18" s="201">
        <v>5.7479969827852482E-4</v>
      </c>
      <c r="H18" s="201">
        <v>1.5556232857463514E-5</v>
      </c>
      <c r="I18" s="201">
        <v>1.5089550145419808E-5</v>
      </c>
      <c r="J18" s="216">
        <v>3.1366445780621103E-7</v>
      </c>
      <c r="K18" s="202">
        <v>2.4202331096541585E-5</v>
      </c>
      <c r="L18" s="217">
        <v>1.0035773686108079E-4</v>
      </c>
      <c r="M18" s="201">
        <v>4.2284968432375399E-2</v>
      </c>
      <c r="N18" s="201">
        <v>3.7258648549366587E-7</v>
      </c>
      <c r="O18" s="201">
        <v>5.1972038903490845E-4</v>
      </c>
      <c r="P18" s="201">
        <v>1.4371323963742765E-5</v>
      </c>
      <c r="Q18" s="201">
        <v>1.3941525252519323E-5</v>
      </c>
      <c r="R18" s="201">
        <v>1.1910802864177266E-7</v>
      </c>
      <c r="S18" s="202">
        <v>2.212244630073491E-5</v>
      </c>
      <c r="T18" s="230">
        <v>2.749527037289885E-7</v>
      </c>
      <c r="U18" s="201">
        <v>1.158492285818504E-4</v>
      </c>
      <c r="V18" s="201">
        <v>1.0207848917634681E-9</v>
      </c>
      <c r="W18" s="201">
        <v>1.4238914768079685E-6</v>
      </c>
      <c r="X18" s="201">
        <v>3.9373490311624012E-8</v>
      </c>
      <c r="Y18" s="201">
        <v>3.8195959595943348E-8</v>
      </c>
      <c r="Z18" s="201">
        <v>3.2632336614184292E-10</v>
      </c>
      <c r="AA18" s="216">
        <v>6.0609441919821673E-8</v>
      </c>
      <c r="AB18" s="217">
        <v>-1.937928573995268E-5</v>
      </c>
      <c r="AC18" s="201">
        <v>-8.1653144550385155E-3</v>
      </c>
      <c r="AD18" s="201">
        <v>-8.2161762442577443E-8</v>
      </c>
      <c r="AE18" s="201">
        <v>5.5079309243616275E-5</v>
      </c>
      <c r="AF18" s="201">
        <v>1.1849088937207486E-6</v>
      </c>
      <c r="AG18" s="201">
        <v>1.1480248929004849E-6</v>
      </c>
      <c r="AH18" s="201">
        <v>1.9455642916443835E-7</v>
      </c>
      <c r="AI18" s="202">
        <v>2.0798847958066746E-6</v>
      </c>
      <c r="AJ18" s="217">
        <v>-5.3093933534116934E-8</v>
      </c>
      <c r="AK18" s="201">
        <v>-2.2370724534352095E-5</v>
      </c>
      <c r="AL18" s="201">
        <v>-2.251007190207601E-10</v>
      </c>
      <c r="AM18" s="201">
        <v>1.5090221710579797E-7</v>
      </c>
      <c r="AN18" s="201">
        <v>3.2463257362212259E-9</v>
      </c>
      <c r="AO18" s="201">
        <v>3.1452736791794129E-9</v>
      </c>
      <c r="AP18" s="201">
        <v>5.3303131277928313E-10</v>
      </c>
      <c r="AQ18" s="202">
        <v>5.6983145090593831E-9</v>
      </c>
    </row>
    <row r="19" spans="1:43" x14ac:dyDescent="0.35">
      <c r="A19" s="31" t="s">
        <v>80</v>
      </c>
      <c r="B19" s="10" t="s">
        <v>18</v>
      </c>
      <c r="C19" s="270">
        <v>34039</v>
      </c>
      <c r="D19" s="217">
        <v>129.8105046427265</v>
      </c>
      <c r="E19" s="201">
        <v>70949.919694087497</v>
      </c>
      <c r="F19" s="201">
        <v>0.40886264367253056</v>
      </c>
      <c r="G19" s="201">
        <v>896.39625563343429</v>
      </c>
      <c r="H19" s="201">
        <v>22.674181200801609</v>
      </c>
      <c r="I19" s="201">
        <v>21.243204754364193</v>
      </c>
      <c r="J19" s="216">
        <v>32.639666386386011</v>
      </c>
      <c r="K19" s="202">
        <v>73.210211852546948</v>
      </c>
      <c r="L19" s="217">
        <v>159.9015391301993</v>
      </c>
      <c r="M19" s="201">
        <v>89271.949758194853</v>
      </c>
      <c r="N19" s="201">
        <v>0.51153873420679663</v>
      </c>
      <c r="O19" s="201">
        <v>820.78937017521673</v>
      </c>
      <c r="P19" s="201">
        <v>25.086348906560488</v>
      </c>
      <c r="Q19" s="201">
        <v>23.435733547444595</v>
      </c>
      <c r="R19" s="201">
        <v>36.057265426241344</v>
      </c>
      <c r="S19" s="202">
        <v>82.645786616367602</v>
      </c>
      <c r="T19" s="230">
        <v>0.43808640857588843</v>
      </c>
      <c r="U19" s="201">
        <v>244.58068426902696</v>
      </c>
      <c r="V19" s="201">
        <v>1.40147598412821E-3</v>
      </c>
      <c r="W19" s="201">
        <v>2.2487380004800457</v>
      </c>
      <c r="X19" s="201">
        <v>6.872972303167256E-2</v>
      </c>
      <c r="Y19" s="201">
        <v>6.4207489171081072E-2</v>
      </c>
      <c r="Z19" s="201">
        <v>9.878702856504476E-2</v>
      </c>
      <c r="AA19" s="216">
        <v>0.22642681264758249</v>
      </c>
      <c r="AB19" s="217">
        <v>-30.091034487472804</v>
      </c>
      <c r="AC19" s="201">
        <v>-18322.030064107348</v>
      </c>
      <c r="AD19" s="201">
        <v>-0.1026760905342661</v>
      </c>
      <c r="AE19" s="201">
        <v>75.60688545821769</v>
      </c>
      <c r="AF19" s="201">
        <v>-2.41216770575888</v>
      </c>
      <c r="AG19" s="201">
        <v>-2.1925287930804007</v>
      </c>
      <c r="AH19" s="201">
        <v>-3.4175990398553195</v>
      </c>
      <c r="AI19" s="202">
        <v>-9.4355747638206608</v>
      </c>
      <c r="AJ19" s="217">
        <v>-8.244119037663783E-2</v>
      </c>
      <c r="AK19" s="201">
        <v>-50.197342641390009</v>
      </c>
      <c r="AL19" s="201">
        <v>-2.8130435762812629E-4</v>
      </c>
      <c r="AM19" s="201">
        <v>0.20714215194032243</v>
      </c>
      <c r="AN19" s="201">
        <v>-6.6086786459147407E-3</v>
      </c>
      <c r="AO19" s="201">
        <v>-6.0069282002202743E-3</v>
      </c>
      <c r="AP19" s="201">
        <v>-9.3632850406995035E-3</v>
      </c>
      <c r="AQ19" s="202">
        <v>-2.5850889763892226E-2</v>
      </c>
    </row>
    <row r="20" spans="1:43" ht="15" thickBot="1" x14ac:dyDescent="0.4">
      <c r="A20" s="13" t="s">
        <v>80</v>
      </c>
      <c r="B20" s="14" t="s">
        <v>83</v>
      </c>
      <c r="C20" s="271">
        <v>34041</v>
      </c>
      <c r="D20" s="237">
        <v>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9">
        <v>0</v>
      </c>
      <c r="K20" s="220">
        <v>0</v>
      </c>
      <c r="L20" s="287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88">
        <v>0</v>
      </c>
      <c r="T20" s="283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9">
        <v>0</v>
      </c>
      <c r="AB20" s="237">
        <v>0</v>
      </c>
      <c r="AC20" s="218">
        <v>0</v>
      </c>
      <c r="AD20" s="218">
        <v>0</v>
      </c>
      <c r="AE20" s="218">
        <v>0</v>
      </c>
      <c r="AF20" s="218">
        <v>0</v>
      </c>
      <c r="AG20" s="218">
        <v>0</v>
      </c>
      <c r="AH20" s="218">
        <v>0</v>
      </c>
      <c r="AI20" s="220">
        <v>0</v>
      </c>
      <c r="AJ20" s="237">
        <v>0</v>
      </c>
      <c r="AK20" s="218">
        <v>0</v>
      </c>
      <c r="AL20" s="218">
        <v>0</v>
      </c>
      <c r="AM20" s="218">
        <v>0</v>
      </c>
      <c r="AN20" s="218">
        <v>0</v>
      </c>
      <c r="AO20" s="218">
        <v>0</v>
      </c>
      <c r="AP20" s="218">
        <v>0</v>
      </c>
      <c r="AQ20" s="220">
        <v>0</v>
      </c>
    </row>
    <row r="21" spans="1:43" ht="15" thickBot="1" x14ac:dyDescent="0.4">
      <c r="A21" s="16" t="s">
        <v>84</v>
      </c>
      <c r="B21" s="5"/>
      <c r="C21" s="272" t="s">
        <v>84</v>
      </c>
      <c r="D21" s="238">
        <f>SUM(D9:D20)</f>
        <v>1236.6612005806257</v>
      </c>
      <c r="E21" s="223">
        <f t="shared" ref="E21:AI21" si="0">SUM(E9:E20)</f>
        <v>601502.78491303441</v>
      </c>
      <c r="F21" s="223">
        <f t="shared" si="0"/>
        <v>3.8127605214483751</v>
      </c>
      <c r="G21" s="223">
        <f t="shared" si="0"/>
        <v>8640.5484617075672</v>
      </c>
      <c r="H21" s="223">
        <f t="shared" si="0"/>
        <v>208.09830159620054</v>
      </c>
      <c r="I21" s="223">
        <f t="shared" si="0"/>
        <v>198.09893567067709</v>
      </c>
      <c r="J21" s="224">
        <f t="shared" si="0"/>
        <v>171.20359254917844</v>
      </c>
      <c r="K21" s="225">
        <f t="shared" si="0"/>
        <v>489.59748771138629</v>
      </c>
      <c r="L21" s="238">
        <f t="shared" si="0"/>
        <v>1536.8190485977614</v>
      </c>
      <c r="M21" s="226">
        <f t="shared" si="0"/>
        <v>756379.13177025528</v>
      </c>
      <c r="N21" s="226">
        <f t="shared" si="0"/>
        <v>4.7906116187151264</v>
      </c>
      <c r="O21" s="226">
        <f t="shared" si="0"/>
        <v>7890.3271517031462</v>
      </c>
      <c r="P21" s="226">
        <f t="shared" si="0"/>
        <v>213.05356028134401</v>
      </c>
      <c r="Q21" s="226">
        <f t="shared" si="0"/>
        <v>202.08019837150206</v>
      </c>
      <c r="R21" s="226">
        <f t="shared" si="0"/>
        <v>200.2322803096971</v>
      </c>
      <c r="S21" s="289">
        <f t="shared" si="0"/>
        <v>524.87509836784284</v>
      </c>
      <c r="T21" s="226">
        <f t="shared" si="0"/>
        <v>4.2104631468431819</v>
      </c>
      <c r="U21" s="223">
        <f t="shared" si="0"/>
        <v>2072.2715938911101</v>
      </c>
      <c r="V21" s="223">
        <f t="shared" si="0"/>
        <v>1.3124963338945552E-2</v>
      </c>
      <c r="W21" s="223">
        <f t="shared" si="0"/>
        <v>21.617334662200395</v>
      </c>
      <c r="X21" s="223">
        <f t="shared" si="0"/>
        <v>0.58370838433244954</v>
      </c>
      <c r="Y21" s="223">
        <f t="shared" si="0"/>
        <v>0.55364437910000575</v>
      </c>
      <c r="Z21" s="223">
        <f t="shared" si="0"/>
        <v>0.54858158988958106</v>
      </c>
      <c r="AA21" s="224">
        <f t="shared" si="0"/>
        <v>1.4380139681310762</v>
      </c>
      <c r="AB21" s="238">
        <f t="shared" si="0"/>
        <v>-300.15784801713573</v>
      </c>
      <c r="AC21" s="223">
        <f t="shared" si="0"/>
        <v>-154876.34685722066</v>
      </c>
      <c r="AD21" s="223">
        <f t="shared" si="0"/>
        <v>-0.97785109726675035</v>
      </c>
      <c r="AE21" s="223">
        <f t="shared" si="0"/>
        <v>750.22131000442164</v>
      </c>
      <c r="AF21" s="223">
        <f t="shared" si="0"/>
        <v>-4.955258685143515</v>
      </c>
      <c r="AG21" s="223">
        <f t="shared" si="0"/>
        <v>-3.9812627008249621</v>
      </c>
      <c r="AH21" s="223">
        <f t="shared" si="0"/>
        <v>-29.028687760518668</v>
      </c>
      <c r="AI21" s="225">
        <f t="shared" si="0"/>
        <v>-35.277610656456424</v>
      </c>
      <c r="AJ21" s="238">
        <f t="shared" ref="AJ21:AQ21" si="1">SUM(AJ9:AJ20)</f>
        <v>-0.82235026854009807</v>
      </c>
      <c r="AK21" s="223">
        <f t="shared" si="1"/>
        <v>-424.31875851293353</v>
      </c>
      <c r="AL21" s="223">
        <f t="shared" si="1"/>
        <v>-2.6790441021006866E-3</v>
      </c>
      <c r="AM21" s="223">
        <f t="shared" si="1"/>
        <v>2.0554008493271829</v>
      </c>
      <c r="AN21" s="223">
        <f t="shared" si="1"/>
        <v>-1.3576051192174018E-2</v>
      </c>
      <c r="AO21" s="223">
        <f t="shared" si="1"/>
        <v>-1.0907569043356043E-2</v>
      </c>
      <c r="AP21" s="223">
        <f t="shared" si="1"/>
        <v>-7.9530651398681276E-2</v>
      </c>
      <c r="AQ21" s="225">
        <f t="shared" si="1"/>
        <v>-9.6650988099880625E-2</v>
      </c>
    </row>
    <row r="22" spans="1:43" ht="44" thickBot="1" x14ac:dyDescent="0.4">
      <c r="A22" s="25" t="s">
        <v>76</v>
      </c>
      <c r="B22" s="27" t="s">
        <v>77</v>
      </c>
      <c r="C22" s="273" t="s">
        <v>35</v>
      </c>
      <c r="D22" s="281" t="s">
        <v>43</v>
      </c>
      <c r="E22" s="228" t="s">
        <v>44</v>
      </c>
      <c r="F22" s="228" t="s">
        <v>45</v>
      </c>
      <c r="G22" s="228" t="s">
        <v>78</v>
      </c>
      <c r="H22" s="223" t="s">
        <v>46</v>
      </c>
      <c r="I22" s="223" t="s">
        <v>79</v>
      </c>
      <c r="J22" s="224" t="s">
        <v>47</v>
      </c>
      <c r="K22" s="229" t="s">
        <v>48</v>
      </c>
      <c r="L22" s="235" t="s">
        <v>49</v>
      </c>
      <c r="M22" s="211" t="s">
        <v>50</v>
      </c>
      <c r="N22" s="211" t="s">
        <v>51</v>
      </c>
      <c r="O22" s="211" t="s">
        <v>52</v>
      </c>
      <c r="P22" s="211" t="s">
        <v>53</v>
      </c>
      <c r="Q22" s="211" t="s">
        <v>14</v>
      </c>
      <c r="R22" s="211" t="s">
        <v>54</v>
      </c>
      <c r="S22" s="236" t="s">
        <v>55</v>
      </c>
      <c r="T22" s="284" t="s">
        <v>248</v>
      </c>
      <c r="U22" s="240" t="s">
        <v>249</v>
      </c>
      <c r="V22" s="240" t="s">
        <v>250</v>
      </c>
      <c r="W22" s="240" t="s">
        <v>251</v>
      </c>
      <c r="X22" s="240" t="s">
        <v>252</v>
      </c>
      <c r="Y22" s="240" t="s">
        <v>253</v>
      </c>
      <c r="Z22" s="240" t="s">
        <v>254</v>
      </c>
      <c r="AA22" s="241" t="s">
        <v>255</v>
      </c>
      <c r="AB22" s="239" t="s">
        <v>237</v>
      </c>
      <c r="AC22" s="240" t="s">
        <v>238</v>
      </c>
      <c r="AD22" s="240" t="s">
        <v>239</v>
      </c>
      <c r="AE22" s="240" t="s">
        <v>240</v>
      </c>
      <c r="AF22" s="240" t="s">
        <v>241</v>
      </c>
      <c r="AG22" s="240" t="s">
        <v>242</v>
      </c>
      <c r="AH22" s="240" t="s">
        <v>243</v>
      </c>
      <c r="AI22" s="242" t="s">
        <v>244</v>
      </c>
      <c r="AJ22" s="293" t="s">
        <v>237</v>
      </c>
      <c r="AK22" s="294" t="s">
        <v>238</v>
      </c>
      <c r="AL22" s="294" t="s">
        <v>239</v>
      </c>
      <c r="AM22" s="294" t="s">
        <v>240</v>
      </c>
      <c r="AN22" s="294" t="s">
        <v>241</v>
      </c>
      <c r="AO22" s="294" t="s">
        <v>242</v>
      </c>
      <c r="AP22" s="294" t="s">
        <v>243</v>
      </c>
      <c r="AQ22" s="295" t="s">
        <v>244</v>
      </c>
    </row>
    <row r="23" spans="1:43" x14ac:dyDescent="0.35">
      <c r="A23" s="9"/>
      <c r="B23" s="35"/>
      <c r="C23" s="12"/>
      <c r="D23" s="280">
        <f>DSUM('2023 NEI CMV CTY SCC'!$A$7:$BP$105,'2023 NEI CMV CTY SCC'!U$7,'2023 NEI CMV CTY NAA'!$C$35:$C$36)</f>
        <v>14.967491394536964</v>
      </c>
      <c r="E23" s="210">
        <f>DSUM('2023 NEI CMV CTY SCC'!$A$7:$BP$105,'2023 NEI CMV CTY SCC'!V$7,'2023 NEI CMV CTY NAA'!$C$35:$C$36)</f>
        <v>6628.6839504263371</v>
      </c>
      <c r="F23" s="210">
        <f>DSUM('2023 NEI CMV CTY SCC'!$A$7:$BP$105,'2023 NEI CMV CTY SCC'!W$7,'2023 NEI CMV CTY NAA'!$C$35:$C$36)</f>
        <v>4.7477319812058293E-2</v>
      </c>
      <c r="G23" s="210">
        <f>DSUM('2023 NEI CMV CTY SCC'!$A$7:$BP$105,'2023 NEI CMV CTY SCC'!X$7,'2023 NEI CMV CTY NAA'!$C$35:$C$36)</f>
        <v>99.281623215961062</v>
      </c>
      <c r="H23" s="210">
        <f>DSUM('2023 NEI CMV CTY SCC'!$A$7:$BP$105,'2023 NEI CMV CTY SCC'!Y$7,'2023 NEI CMV CTY NAA'!$C$35:$C$36)</f>
        <v>2.5461655924695692</v>
      </c>
      <c r="I23" s="210">
        <f>DSUM('2023 NEI CMV CTY SCC'!$A$7:$BP$105,'2023 NEI CMV CTY SCC'!Z$7,'2023 NEI CMV CTY NAA'!$C$35:$C$36)</f>
        <v>2.4667712828395776</v>
      </c>
      <c r="J23" s="210">
        <f>DSUM('2023 NEI CMV CTY SCC'!$A$7:$BP$105,'2023 NEI CMV CTY SCC'!AA$7,'2023 NEI CMV CTY NAA'!$C$35:$C$36)</f>
        <v>0.24079530959602258</v>
      </c>
      <c r="K23" s="229">
        <f>DSUM('2023 NEI CMV CTY SCC'!$A$7:$BP$105,'2023 NEI CMV CTY SCC'!AB$7,'2023 NEI CMV CTY NAA'!$C$35:$C$36)</f>
        <v>3.4605205495796114</v>
      </c>
      <c r="L23" s="280">
        <f>DSUM('2023 NEI CMV CTY SCC'!$A$7:$BP$105,'2023 NEI CMV CTY SCC'!AS$7,'2023 NEI CMV CTY NAA'!$C$35:$C$36)</f>
        <v>19.62031923100497</v>
      </c>
      <c r="M23" s="215">
        <f>DSUM('2023 NEI CMV CTY SCC'!$A$7:$BP$105,'2023 NEI CMV CTY SCC'!AT$7,'2023 NEI CMV CTY NAA'!$C$35:$C$36)</f>
        <v>8663.0639589911916</v>
      </c>
      <c r="N23" s="215">
        <f>DSUM('2023 NEI CMV CTY SCC'!$A$7:$BP$105,'2023 NEI CMV CTY SCC'!AU$7,'2023 NEI CMV CTY NAA'!$C$35:$C$36)</f>
        <v>6.2747966533276217E-2</v>
      </c>
      <c r="O23" s="215">
        <f>DSUM('2023 NEI CMV CTY SCC'!$A$7:$BP$105,'2023 NEI CMV CTY SCC'!AV$7,'2023 NEI CMV CTY NAA'!$C$35:$C$36)</f>
        <v>93.494691232553564</v>
      </c>
      <c r="P23" s="215">
        <f>DSUM('2023 NEI CMV CTY SCC'!$A$7:$BP$105,'2023 NEI CMV CTY SCC'!AW$7,'2023 NEI CMV CTY NAA'!$C$35:$C$36)</f>
        <v>2.4379040043497247</v>
      </c>
      <c r="Q23" s="215">
        <f>DSUM('2023 NEI CMV CTY SCC'!$A$7:$BP$105,'2023 NEI CMV CTY SCC'!AX$7,'2023 NEI CMV CTY NAA'!$C$35:$C$36)</f>
        <v>2.3613629064384778</v>
      </c>
      <c r="R23" s="215">
        <f>DSUM('2023 NEI CMV CTY SCC'!$A$7:$BP$105,'2023 NEI CMV CTY SCC'!AY$7,'2023 NEI CMV CTY NAA'!$C$35:$C$36)</f>
        <v>0.17796921789083253</v>
      </c>
      <c r="S23" s="286">
        <f>DSUM('2023 NEI CMV CTY SCC'!$A$7:$BP$105,'2023 NEI CMV CTY SCC'!AZ$7,'2023 NEI CMV CTY NAA'!$C$35:$C$36)</f>
        <v>3.2153816759687763</v>
      </c>
      <c r="T23" s="276">
        <f>DSUM('2023 NEI CMV CTY SCC'!$A$7:$BP$105,'2023 NEI CMV CTY SCC'!BA$7,'2023 NEI CMV CTY NAA'!$C$35:$C$36)</f>
        <v>5.3754299263027314E-2</v>
      </c>
      <c r="U23" s="211">
        <f>DSUM('2023 NEI CMV CTY SCC'!$A$7:$BP$105,'2023 NEI CMV CTY SCC'!BB$7,'2023 NEI CMV CTY NAA'!$C$35:$C$36)</f>
        <v>23.734421805455323</v>
      </c>
      <c r="V23" s="211">
        <f>DSUM('2023 NEI CMV CTY SCC'!$A$7:$BP$105,'2023 NEI CMV CTY SCC'!BC$7,'2023 NEI CMV CTY NAA'!$C$35:$C$36)</f>
        <v>1.719122370774691E-4</v>
      </c>
      <c r="W23" s="211">
        <f>DSUM('2023 NEI CMV CTY SCC'!$A$7:$BP$105,'2023 NEI CMV CTY SCC'!BD$7,'2023 NEI CMV CTY NAA'!$C$35:$C$36)</f>
        <v>0.25614983899329741</v>
      </c>
      <c r="X23" s="211">
        <f>DSUM('2023 NEI CMV CTY SCC'!$A$7:$BP$105,'2023 NEI CMV CTY SCC'!BE$7,'2023 NEI CMV CTY NAA'!$C$35:$C$36)</f>
        <v>6.6791890530129442E-3</v>
      </c>
      <c r="Y23" s="211">
        <f>DSUM('2023 NEI CMV CTY SCC'!$A$7:$BP$105,'2023 NEI CMV CTY SCC'!BF$7,'2023 NEI CMV CTY NAA'!$C$35:$C$36)</f>
        <v>6.4694874148999385E-3</v>
      </c>
      <c r="Z23" s="211">
        <f>DSUM('2023 NEI CMV CTY SCC'!$A$7:$BP$105,'2023 NEI CMV CTY SCC'!BG$7,'2023 NEI CMV CTY NAA'!$C$35:$C$36)</f>
        <v>4.8758689833104803E-4</v>
      </c>
      <c r="AA23" s="212">
        <f>DSUM('2023 NEI CMV CTY SCC'!$A$7:$BP$105,'2023 NEI CMV CTY SCC'!BH$7,'2023 NEI CMV CTY NAA'!$C$35:$C$36)</f>
        <v>8.8092648656678801E-3</v>
      </c>
      <c r="AB23" s="235">
        <f>DSUM('2023 NEI CMV CTY SCC'!$A$7:$BP$105,'2023 NEI CMV CTY SCC'!BI$7,'2023 NEI CMV CTY NAA'!$C$35:$C$36)</f>
        <v>-4.6528278364680045</v>
      </c>
      <c r="AC23" s="211">
        <f>DSUM('2023 NEI CMV CTY SCC'!$A$7:$BP$105,'2023 NEI CMV CTY SCC'!BJ$7,'2023 NEI CMV CTY NAA'!$C$35:$C$36)</f>
        <v>-2034.3800085648547</v>
      </c>
      <c r="AD23" s="211">
        <f>DSUM('2023 NEI CMV CTY SCC'!$A$7:$BP$105,'2023 NEI CMV CTY SCC'!BK$7,'2023 NEI CMV CTY NAA'!$C$35:$C$36)</f>
        <v>-1.5270646721217928E-2</v>
      </c>
      <c r="AE23" s="211">
        <f>DSUM('2023 NEI CMV CTY SCC'!$A$7:$BP$105,'2023 NEI CMV CTY SCC'!BL$7,'2023 NEI CMV CTY NAA'!$C$35:$C$36)</f>
        <v>5.7869319834075084</v>
      </c>
      <c r="AF23" s="211">
        <f>DSUM('2023 NEI CMV CTY SCC'!$A$7:$BP$105,'2023 NEI CMV CTY SCC'!BM$7,'2023 NEI CMV CTY NAA'!$C$35:$C$36)</f>
        <v>0.10826158811984458</v>
      </c>
      <c r="AG23" s="211">
        <f>DSUM('2023 NEI CMV CTY SCC'!$A$7:$BP$105,'2023 NEI CMV CTY SCC'!BN$7,'2023 NEI CMV CTY NAA'!$C$35:$C$36)</f>
        <v>0.10540837640110037</v>
      </c>
      <c r="AH23" s="211">
        <f>DSUM('2023 NEI CMV CTY SCC'!$A$7:$BP$105,'2023 NEI CMV CTY SCC'!BO$7,'2023 NEI CMV CTY NAA'!$C$35:$C$36)</f>
        <v>6.2826091705190032E-2</v>
      </c>
      <c r="AI23" s="236">
        <f>DSUM('2023 NEI CMV CTY SCC'!$A$7:$BP$105,'2023 NEI CMV CTY SCC'!BP$7,'2023 NEI CMV CTY NAA'!$C$35:$C$36)</f>
        <v>0.24513887361083508</v>
      </c>
      <c r="AJ23" s="217">
        <f>DSUM('2023 NEI CMV CTY SCC'!$A$7:$BX$105,'2023 NEI CMV CTY SCC'!BQ$7,'2023 NEI CMV CTY NAA'!$C$35:$C$36)</f>
        <v>-1.2747473524569874E-2</v>
      </c>
      <c r="AK23" s="201">
        <f>DSUM('2023 NEI CMV CTY SCC'!$A$7:$BX$105,'2023 NEI CMV CTY SCC'!BR$7,'2023 NEI CMV CTY NAA'!$C$35:$C$36)</f>
        <v>-5.5736438590817938</v>
      </c>
      <c r="AL23" s="201">
        <f>DSUM('2023 NEI CMV CTY SCC'!$A$7:$BX$105,'2023 NEI CMV CTY SCC'!BS$7,'2023 NEI CMV CTY NAA'!$C$35:$C$36)</f>
        <v>-4.1837388277309392E-5</v>
      </c>
      <c r="AM23" s="201">
        <f>DSUM('2023 NEI CMV CTY SCC'!$A$7:$BX$105,'2023 NEI CMV CTY SCC'!BT$7,'2023 NEI CMV CTY NAA'!$C$35:$C$36)</f>
        <v>1.5854608173719212E-2</v>
      </c>
      <c r="AN23" s="201">
        <f>DSUM('2023 NEI CMV CTY SCC'!$A$7:$BX$105,'2023 NEI CMV CTY SCC'!BU$7,'2023 NEI CMV CTY NAA'!$C$35:$C$36)</f>
        <v>2.9660709073930046E-4</v>
      </c>
      <c r="AO23" s="201">
        <f>DSUM('2023 NEI CMV CTY SCC'!$A$7:$BX$105,'2023 NEI CMV CTY SCC'!BV$7,'2023 NEI CMV CTY NAA'!$C$35:$C$36)</f>
        <v>2.887900723317816E-4</v>
      </c>
      <c r="AP23" s="201">
        <f>DSUM('2023 NEI CMV CTY SCC'!$A$7:$BX$105,'2023 NEI CMV CTY SCC'!BW$7,'2023 NEI CMV CTY NAA'!$C$35:$C$36)</f>
        <v>1.7212627864435622E-4</v>
      </c>
      <c r="AQ23" s="202">
        <f>DSUM('2023 NEI CMV CTY SCC'!$A$7:$BX$105,'2023 NEI CMV CTY SCC'!BX$7,'2023 NEI CMV CTY NAA'!$C$35:$C$36)</f>
        <v>6.7161335235845204E-4</v>
      </c>
    </row>
    <row r="24" spans="1:43" x14ac:dyDescent="0.35">
      <c r="A24" s="25" t="s">
        <v>85</v>
      </c>
      <c r="B24" s="7" t="s">
        <v>86</v>
      </c>
      <c r="C24" s="274">
        <v>34001</v>
      </c>
      <c r="D24" s="217">
        <f t="dataTable" ref="D24:AQ32" dt2D="0" dtr="0" r1="C36" ca="1"/>
        <v>53.344958880034696</v>
      </c>
      <c r="E24" s="201">
        <v>24680.775067062892</v>
      </c>
      <c r="F24" s="201">
        <v>0.18539725469998164</v>
      </c>
      <c r="G24" s="201">
        <v>365.63072323302464</v>
      </c>
      <c r="H24" s="201">
        <v>9.9444069703967397</v>
      </c>
      <c r="I24" s="201">
        <v>9.6326527247428384</v>
      </c>
      <c r="J24" s="216">
        <v>1.811522797812896</v>
      </c>
      <c r="K24" s="213">
        <v>13.717450274230703</v>
      </c>
      <c r="L24" s="217">
        <v>64.567799695004069</v>
      </c>
      <c r="M24" s="230">
        <v>29784.714806505825</v>
      </c>
      <c r="N24" s="230">
        <v>0.22859590467287536</v>
      </c>
      <c r="O24" s="230">
        <v>320.35193308859021</v>
      </c>
      <c r="P24" s="230">
        <v>8.8972430296678766</v>
      </c>
      <c r="Q24" s="230">
        <v>8.6173901253698908</v>
      </c>
      <c r="R24" s="230">
        <v>0.86166198090102863</v>
      </c>
      <c r="S24" s="290">
        <v>12.074213729850573</v>
      </c>
      <c r="T24" s="230">
        <v>0.17689808135617555</v>
      </c>
      <c r="U24" s="201">
        <v>81.601958373988566</v>
      </c>
      <c r="V24" s="201">
        <v>6.2629014978869951E-4</v>
      </c>
      <c r="W24" s="201">
        <v>0.87767652900983628</v>
      </c>
      <c r="X24" s="201">
        <v>2.4376008300459936E-2</v>
      </c>
      <c r="Y24" s="201">
        <v>2.3609288014712033E-2</v>
      </c>
      <c r="Z24" s="201">
        <v>2.3607177558932287E-3</v>
      </c>
      <c r="AA24" s="216">
        <v>3.308003761602895E-2</v>
      </c>
      <c r="AB24" s="217">
        <v>-11.222840814969382</v>
      </c>
      <c r="AC24" s="201">
        <v>-5103.9397394429361</v>
      </c>
      <c r="AD24" s="201">
        <v>-4.3198649972893688E-2</v>
      </c>
      <c r="AE24" s="201">
        <v>45.278790144434424</v>
      </c>
      <c r="AF24" s="201">
        <v>1.0471639407288644</v>
      </c>
      <c r="AG24" s="201">
        <v>1.0152625993729472</v>
      </c>
      <c r="AH24" s="201">
        <v>0.94986081691186741</v>
      </c>
      <c r="AI24" s="202">
        <v>1.6432365443801333</v>
      </c>
      <c r="AJ24" s="217">
        <v>-3.07475090821079E-2</v>
      </c>
      <c r="AK24" s="201">
        <v>-13.983396546419002</v>
      </c>
      <c r="AL24" s="201">
        <v>-1.1835246567916075E-4</v>
      </c>
      <c r="AM24" s="201">
        <v>0.12405147984776553</v>
      </c>
      <c r="AN24" s="201">
        <v>2.8689423033667521E-3</v>
      </c>
      <c r="AO24" s="201">
        <v>2.7815413681450594E-3</v>
      </c>
      <c r="AP24" s="201">
        <v>2.6023584024982668E-3</v>
      </c>
      <c r="AQ24" s="202">
        <v>4.5020179298085831E-3</v>
      </c>
    </row>
    <row r="25" spans="1:43" x14ac:dyDescent="0.35">
      <c r="A25" s="25" t="s">
        <v>85</v>
      </c>
      <c r="B25" s="10" t="s">
        <v>87</v>
      </c>
      <c r="C25" s="270">
        <v>34005</v>
      </c>
      <c r="D25" s="217">
        <v>5.937507023085419</v>
      </c>
      <c r="E25" s="201">
        <v>2605.6156594087543</v>
      </c>
      <c r="F25" s="201">
        <v>1.7043141958349006E-2</v>
      </c>
      <c r="G25" s="201">
        <v>43.105578401073274</v>
      </c>
      <c r="H25" s="201">
        <v>0.92933826857115498</v>
      </c>
      <c r="I25" s="201">
        <v>0.88550764767646351</v>
      </c>
      <c r="J25" s="216">
        <v>0.68664889686922426</v>
      </c>
      <c r="K25" s="202">
        <v>1.9120159965703576</v>
      </c>
      <c r="L25" s="217">
        <v>7.6648259024389453</v>
      </c>
      <c r="M25" s="230">
        <v>3326.0457942422122</v>
      </c>
      <c r="N25" s="230">
        <v>2.2111928394447842E-2</v>
      </c>
      <c r="O25" s="230">
        <v>41.222217371241911</v>
      </c>
      <c r="P25" s="230">
        <v>0.98027144055806037</v>
      </c>
      <c r="Q25" s="230">
        <v>0.93129428262704272</v>
      </c>
      <c r="R25" s="230">
        <v>0.7977524907918021</v>
      </c>
      <c r="S25" s="290">
        <v>2.0619990713640255</v>
      </c>
      <c r="T25" s="230">
        <v>2.0999523020380675E-2</v>
      </c>
      <c r="U25" s="201">
        <v>9.1124542308005818</v>
      </c>
      <c r="V25" s="201">
        <v>6.0580625738213272E-5</v>
      </c>
      <c r="W25" s="201">
        <v>0.11293758183901895</v>
      </c>
      <c r="X25" s="201">
        <v>2.6856751796111239E-3</v>
      </c>
      <c r="Y25" s="201">
        <v>2.5514911852795694E-3</v>
      </c>
      <c r="Z25" s="201">
        <v>2.1856232624432935E-3</v>
      </c>
      <c r="AA25" s="216">
        <v>5.6493125242850009E-3</v>
      </c>
      <c r="AB25" s="217">
        <v>-1.7273188793535277</v>
      </c>
      <c r="AC25" s="201">
        <v>-720.43013483345794</v>
      </c>
      <c r="AD25" s="201">
        <v>-5.0687864360988363E-3</v>
      </c>
      <c r="AE25" s="201">
        <v>1.8833610298313674</v>
      </c>
      <c r="AF25" s="201">
        <v>-5.0933171986905362E-2</v>
      </c>
      <c r="AG25" s="201">
        <v>-4.5786634950579289E-2</v>
      </c>
      <c r="AH25" s="201">
        <v>-0.11110359392257782</v>
      </c>
      <c r="AI25" s="202">
        <v>-0.14998307479366765</v>
      </c>
      <c r="AJ25" s="217">
        <v>-4.7323804913795278E-3</v>
      </c>
      <c r="AK25" s="201">
        <v>-1.9737811913245424</v>
      </c>
      <c r="AL25" s="201">
        <v>-1.3887086126298187E-5</v>
      </c>
      <c r="AM25" s="201">
        <v>5.159893232414706E-3</v>
      </c>
      <c r="AN25" s="201">
        <v>-1.3954293695042554E-4</v>
      </c>
      <c r="AO25" s="201">
        <v>-1.2544283548103919E-4</v>
      </c>
      <c r="AP25" s="201">
        <v>-3.0439340800706246E-4</v>
      </c>
      <c r="AQ25" s="202">
        <v>-4.1091253368128085E-4</v>
      </c>
    </row>
    <row r="26" spans="1:43" x14ac:dyDescent="0.35">
      <c r="A26" s="25" t="s">
        <v>85</v>
      </c>
      <c r="B26" s="10" t="s">
        <v>88</v>
      </c>
      <c r="C26" s="270">
        <v>34007</v>
      </c>
      <c r="D26" s="217">
        <v>46.67765429760675</v>
      </c>
      <c r="E26" s="201">
        <v>27445.757346988066</v>
      </c>
      <c r="F26" s="201">
        <v>0.15081632034442571</v>
      </c>
      <c r="G26" s="201">
        <v>363.35965215917247</v>
      </c>
      <c r="H26" s="201">
        <v>8.4160171522747582</v>
      </c>
      <c r="I26" s="201">
        <v>7.8359365784375914</v>
      </c>
      <c r="J26" s="216">
        <v>14.226153595396575</v>
      </c>
      <c r="K26" s="202">
        <v>24.591747414066823</v>
      </c>
      <c r="L26" s="217">
        <v>56.52409524536597</v>
      </c>
      <c r="M26" s="230">
        <v>32895.933463064452</v>
      </c>
      <c r="N26" s="230">
        <v>0.18313603177426729</v>
      </c>
      <c r="O26" s="230">
        <v>325.51226439047525</v>
      </c>
      <c r="P26" s="230">
        <v>9.3653357641431434</v>
      </c>
      <c r="Q26" s="230">
        <v>8.7032995085164053</v>
      </c>
      <c r="R26" s="230">
        <v>15.9053798953609</v>
      </c>
      <c r="S26" s="290">
        <v>28.18904353445085</v>
      </c>
      <c r="T26" s="230">
        <v>0.15486053491881088</v>
      </c>
      <c r="U26" s="201">
        <v>90.125845104286157</v>
      </c>
      <c r="V26" s="201">
        <v>5.0174255280621184E-4</v>
      </c>
      <c r="W26" s="201">
        <v>0.89181442298760349</v>
      </c>
      <c r="X26" s="201">
        <v>2.5658454148337381E-2</v>
      </c>
      <c r="Y26" s="201">
        <v>2.3844656187716182E-2</v>
      </c>
      <c r="Z26" s="201">
        <v>4.3576383274961369E-2</v>
      </c>
      <c r="AA26" s="216">
        <v>7.7230256258769475E-2</v>
      </c>
      <c r="AB26" s="217">
        <v>-9.8464409477592127</v>
      </c>
      <c r="AC26" s="201">
        <v>-5450.1761160763826</v>
      </c>
      <c r="AD26" s="201">
        <v>-3.2319711429841594E-2</v>
      </c>
      <c r="AE26" s="201">
        <v>37.847387768697203</v>
      </c>
      <c r="AF26" s="201">
        <v>-0.94931861186838606</v>
      </c>
      <c r="AG26" s="201">
        <v>-0.86736293007881449</v>
      </c>
      <c r="AH26" s="201">
        <v>-1.6792262999643248</v>
      </c>
      <c r="AI26" s="202">
        <v>-3.5972961203840255</v>
      </c>
      <c r="AJ26" s="217">
        <v>-2.6976550541806067E-2</v>
      </c>
      <c r="AK26" s="201">
        <v>-14.931989359113373</v>
      </c>
      <c r="AL26" s="201">
        <v>-8.8547154602305734E-5</v>
      </c>
      <c r="AM26" s="201">
        <v>0.10369147333889646</v>
      </c>
      <c r="AN26" s="201">
        <v>-2.6008729092284553E-3</v>
      </c>
      <c r="AO26" s="201">
        <v>-2.3763367947364786E-3</v>
      </c>
      <c r="AP26" s="201">
        <v>-4.6006199999022593E-3</v>
      </c>
      <c r="AQ26" s="202">
        <v>-9.8556058092713044E-3</v>
      </c>
    </row>
    <row r="27" spans="1:43" x14ac:dyDescent="0.35">
      <c r="A27" s="25" t="s">
        <v>85</v>
      </c>
      <c r="B27" s="10" t="s">
        <v>89</v>
      </c>
      <c r="C27" s="270">
        <v>34009</v>
      </c>
      <c r="D27" s="217">
        <v>113.7850483525539</v>
      </c>
      <c r="E27" s="201">
        <v>50150.931653291787</v>
      </c>
      <c r="F27" s="201">
        <v>0.36777781362790635</v>
      </c>
      <c r="G27" s="201">
        <v>754.15440465049335</v>
      </c>
      <c r="H27" s="201">
        <v>19.723670751076199</v>
      </c>
      <c r="I27" s="201">
        <v>19.10856717988101</v>
      </c>
      <c r="J27" s="216">
        <v>2.3764427391581195</v>
      </c>
      <c r="K27" s="202">
        <v>25.953319758120408</v>
      </c>
      <c r="L27" s="217">
        <v>136.60844930970293</v>
      </c>
      <c r="M27" s="230">
        <v>60167.760450893678</v>
      </c>
      <c r="N27" s="230">
        <v>0.44684157254212348</v>
      </c>
      <c r="O27" s="230">
        <v>652.80396652273259</v>
      </c>
      <c r="P27" s="230">
        <v>17.447392587918962</v>
      </c>
      <c r="Q27" s="230">
        <v>16.898339783539154</v>
      </c>
      <c r="R27" s="230">
        <v>1.3776032009060022</v>
      </c>
      <c r="S27" s="290">
        <v>22.595385281367481</v>
      </c>
      <c r="T27" s="230">
        <v>0.37426972413617243</v>
      </c>
      <c r="U27" s="201">
        <v>164.84317931751693</v>
      </c>
      <c r="V27" s="201">
        <v>1.2242234864167766E-3</v>
      </c>
      <c r="W27" s="201">
        <v>1.7885040178705005</v>
      </c>
      <c r="X27" s="201">
        <v>4.7801075583339618E-2</v>
      </c>
      <c r="Y27" s="201">
        <v>4.6296821324764807E-2</v>
      </c>
      <c r="Z27" s="201">
        <v>3.7742553449479511E-3</v>
      </c>
      <c r="AA27" s="216">
        <v>6.1905165154431445E-2</v>
      </c>
      <c r="AB27" s="217">
        <v>-22.82340095714904</v>
      </c>
      <c r="AC27" s="201">
        <v>-10016.828797601898</v>
      </c>
      <c r="AD27" s="201">
        <v>-7.9063758914217158E-2</v>
      </c>
      <c r="AE27" s="201">
        <v>101.3504381277607</v>
      </c>
      <c r="AF27" s="201">
        <v>2.2762781631572389</v>
      </c>
      <c r="AG27" s="201">
        <v>2.2102273963418577</v>
      </c>
      <c r="AH27" s="201">
        <v>0.99883953825211724</v>
      </c>
      <c r="AI27" s="202">
        <v>3.3579344767529236</v>
      </c>
      <c r="AJ27" s="217">
        <v>-6.2529865636024778E-2</v>
      </c>
      <c r="AK27" s="201">
        <v>-27.443366568772316</v>
      </c>
      <c r="AL27" s="201">
        <v>-2.166130381211429E-4</v>
      </c>
      <c r="AM27" s="201">
        <v>0.27767243322674162</v>
      </c>
      <c r="AN27" s="201">
        <v>6.2363785291979111E-3</v>
      </c>
      <c r="AO27" s="201">
        <v>6.055417524224266E-3</v>
      </c>
      <c r="AP27" s="201">
        <v>2.7365466801427879E-3</v>
      </c>
      <c r="AQ27" s="202">
        <v>9.1998204842545818E-3</v>
      </c>
    </row>
    <row r="28" spans="1:43" x14ac:dyDescent="0.35">
      <c r="A28" s="25" t="s">
        <v>85</v>
      </c>
      <c r="B28" s="10" t="s">
        <v>90</v>
      </c>
      <c r="C28" s="270">
        <v>34011</v>
      </c>
      <c r="D28" s="217">
        <v>63.880888028752025</v>
      </c>
      <c r="E28" s="201">
        <v>28363.346982397728</v>
      </c>
      <c r="F28" s="201">
        <v>0.16847437665037446</v>
      </c>
      <c r="G28" s="201">
        <v>589.18204325510055</v>
      </c>
      <c r="H28" s="201">
        <v>9.3438348369579085</v>
      </c>
      <c r="I28" s="201">
        <v>8.7533940153888867</v>
      </c>
      <c r="J28" s="216">
        <v>12.565615804708948</v>
      </c>
      <c r="K28" s="202">
        <v>25.570622489469553</v>
      </c>
      <c r="L28" s="217">
        <v>82.535741553018596</v>
      </c>
      <c r="M28" s="230">
        <v>36417.034598147024</v>
      </c>
      <c r="N28" s="230">
        <v>0.21897540421542247</v>
      </c>
      <c r="O28" s="230">
        <v>580.83126475629797</v>
      </c>
      <c r="P28" s="230">
        <v>11.141010354909813</v>
      </c>
      <c r="Q28" s="230">
        <v>10.408813919064054</v>
      </c>
      <c r="R28" s="230">
        <v>15.60850277109261</v>
      </c>
      <c r="S28" s="290">
        <v>29.548077268731159</v>
      </c>
      <c r="T28" s="230">
        <v>0.22612531932333862</v>
      </c>
      <c r="U28" s="201">
        <v>99.772697529169918</v>
      </c>
      <c r="V28" s="201">
        <v>5.9993261428882864E-4</v>
      </c>
      <c r="W28" s="201">
        <v>1.5913185335788986</v>
      </c>
      <c r="X28" s="201">
        <v>3.0523316040848805E-2</v>
      </c>
      <c r="Y28" s="201">
        <v>2.8517298408394665E-2</v>
      </c>
      <c r="Z28" s="201">
        <v>4.2763021290664685E-2</v>
      </c>
      <c r="AA28" s="216">
        <v>8.0953636352688096E-2</v>
      </c>
      <c r="AB28" s="217">
        <v>-18.654853524266564</v>
      </c>
      <c r="AC28" s="201">
        <v>-8053.6876157492943</v>
      </c>
      <c r="AD28" s="201">
        <v>-5.0501027565048026E-2</v>
      </c>
      <c r="AE28" s="201">
        <v>8.350778498802498</v>
      </c>
      <c r="AF28" s="201">
        <v>-1.7971755179519064</v>
      </c>
      <c r="AG28" s="201">
        <v>-1.6554199036751667</v>
      </c>
      <c r="AH28" s="201">
        <v>-3.0428869663836631</v>
      </c>
      <c r="AI28" s="202">
        <v>-3.9774547792616066</v>
      </c>
      <c r="AJ28" s="217">
        <v>-5.1109187737716624E-2</v>
      </c>
      <c r="AK28" s="201">
        <v>-22.064897577395321</v>
      </c>
      <c r="AL28" s="201">
        <v>-1.3835897963026855E-4</v>
      </c>
      <c r="AM28" s="201">
        <v>2.2878845202198655E-2</v>
      </c>
      <c r="AN28" s="201">
        <v>-4.9237685423339913E-3</v>
      </c>
      <c r="AO28" s="201">
        <v>-4.5353969963703201E-3</v>
      </c>
      <c r="AP28" s="201">
        <v>-8.3366766202292164E-3</v>
      </c>
      <c r="AQ28" s="202">
        <v>-1.0897136381538651E-2</v>
      </c>
    </row>
    <row r="29" spans="1:43" x14ac:dyDescent="0.35">
      <c r="A29" s="25" t="s">
        <v>85</v>
      </c>
      <c r="B29" s="10" t="s">
        <v>91</v>
      </c>
      <c r="C29" s="270">
        <v>34015</v>
      </c>
      <c r="D29" s="217">
        <v>85.030984965326212</v>
      </c>
      <c r="E29" s="201">
        <v>44351.634810325872</v>
      </c>
      <c r="F29" s="201">
        <v>0.25543047467829094</v>
      </c>
      <c r="G29" s="201">
        <v>582.87420724365211</v>
      </c>
      <c r="H29" s="201">
        <v>14.169677109849555</v>
      </c>
      <c r="I29" s="201">
        <v>13.271355160322317</v>
      </c>
      <c r="J29" s="216">
        <v>19.760914438075186</v>
      </c>
      <c r="K29" s="202">
        <v>44.695533354439554</v>
      </c>
      <c r="L29" s="217">
        <v>108.91823344671502</v>
      </c>
      <c r="M29" s="230">
        <v>56408.554140919863</v>
      </c>
      <c r="N29" s="230">
        <v>0.32754456404654425</v>
      </c>
      <c r="O29" s="230">
        <v>556.85173131645968</v>
      </c>
      <c r="P29" s="230">
        <v>16.249433412675415</v>
      </c>
      <c r="Q29" s="230">
        <v>15.181441038851837</v>
      </c>
      <c r="R29" s="230">
        <v>23.192161924055995</v>
      </c>
      <c r="S29" s="290">
        <v>51.89310335938768</v>
      </c>
      <c r="T29" s="230">
        <v>0.29840611903209596</v>
      </c>
      <c r="U29" s="201">
        <v>154.54398394772565</v>
      </c>
      <c r="V29" s="201">
        <v>8.9738236725080622E-4</v>
      </c>
      <c r="W29" s="201">
        <v>1.5256211816889302</v>
      </c>
      <c r="X29" s="201">
        <v>4.4518995651165523E-2</v>
      </c>
      <c r="Y29" s="201">
        <v>4.1592989147539283E-2</v>
      </c>
      <c r="Z29" s="201">
        <v>6.3540169654947937E-2</v>
      </c>
      <c r="AA29" s="216">
        <v>0.14217288591613064</v>
      </c>
      <c r="AB29" s="217">
        <v>-23.887248481388806</v>
      </c>
      <c r="AC29" s="201">
        <v>-12056.919330593993</v>
      </c>
      <c r="AD29" s="201">
        <v>-7.2114089368253323E-2</v>
      </c>
      <c r="AE29" s="201">
        <v>26.022475927192509</v>
      </c>
      <c r="AF29" s="201">
        <v>-2.0797563028258601</v>
      </c>
      <c r="AG29" s="201">
        <v>-1.9100858785295178</v>
      </c>
      <c r="AH29" s="201">
        <v>-3.431247485980808</v>
      </c>
      <c r="AI29" s="202">
        <v>-7.1975700049481235</v>
      </c>
      <c r="AJ29" s="217">
        <v>-6.5444516387366591E-2</v>
      </c>
      <c r="AK29" s="201">
        <v>-33.032655700257521</v>
      </c>
      <c r="AL29" s="201">
        <v>-1.9757284758425563E-4</v>
      </c>
      <c r="AM29" s="201">
        <v>7.1294454595047907E-2</v>
      </c>
      <c r="AN29" s="201">
        <v>-5.6979624734955093E-3</v>
      </c>
      <c r="AO29" s="201">
        <v>-5.2331119959712832E-3</v>
      </c>
      <c r="AP29" s="201">
        <v>-9.4006780437830388E-3</v>
      </c>
      <c r="AQ29" s="202">
        <v>-1.9719369876570213E-2</v>
      </c>
    </row>
    <row r="30" spans="1:43" x14ac:dyDescent="0.35">
      <c r="A30" s="25" t="s">
        <v>85</v>
      </c>
      <c r="B30" s="10" t="s">
        <v>92</v>
      </c>
      <c r="C30" s="270">
        <v>34021</v>
      </c>
      <c r="D30" s="217">
        <v>0.27918731839444888</v>
      </c>
      <c r="E30" s="201">
        <v>117.63345374139101</v>
      </c>
      <c r="F30" s="201">
        <v>8.6863587335810825E-4</v>
      </c>
      <c r="G30" s="201">
        <v>1.8190506117085148</v>
      </c>
      <c r="H30" s="201">
        <v>4.6527292519286986E-2</v>
      </c>
      <c r="I30" s="201">
        <v>4.513156132777172E-2</v>
      </c>
      <c r="J30" s="216">
        <v>1.0815365546615564E-3</v>
      </c>
      <c r="K30" s="202">
        <v>5.7421969128558903E-2</v>
      </c>
      <c r="L30" s="217">
        <v>0.34257762414658366</v>
      </c>
      <c r="M30" s="230">
        <v>144.34248929242167</v>
      </c>
      <c r="N30" s="230">
        <v>1.0746981462245015E-3</v>
      </c>
      <c r="O30" s="230">
        <v>1.6036285154754131</v>
      </c>
      <c r="P30" s="230">
        <v>4.1537133664166448E-2</v>
      </c>
      <c r="Q30" s="230">
        <v>4.0295259183599406E-2</v>
      </c>
      <c r="R30" s="230">
        <v>4.0344760681717076E-4</v>
      </c>
      <c r="S30" s="290">
        <v>4.975043501058489E-2</v>
      </c>
      <c r="T30" s="230">
        <v>9.3856883327831135E-4</v>
      </c>
      <c r="U30" s="201">
        <v>0.39545887477375796</v>
      </c>
      <c r="V30" s="201">
        <v>2.9443784828068537E-6</v>
      </c>
      <c r="W30" s="201">
        <v>4.3935027821244196E-3</v>
      </c>
      <c r="X30" s="201">
        <v>1.1380036620319575E-4</v>
      </c>
      <c r="Y30" s="201">
        <v>1.1039797036602577E-4</v>
      </c>
      <c r="Z30" s="201">
        <v>1.105335909088139E-6</v>
      </c>
      <c r="AA30" s="216">
        <v>1.3630256167283531E-4</v>
      </c>
      <c r="AB30" s="217">
        <v>-6.3390305752134779E-2</v>
      </c>
      <c r="AC30" s="201">
        <v>-26.709035551030659</v>
      </c>
      <c r="AD30" s="201">
        <v>-2.060622728663934E-4</v>
      </c>
      <c r="AE30" s="201">
        <v>0.21542209623310168</v>
      </c>
      <c r="AF30" s="201">
        <v>4.9901588551205349E-3</v>
      </c>
      <c r="AG30" s="201">
        <v>4.8363021441723136E-3</v>
      </c>
      <c r="AH30" s="201">
        <v>6.7808894784438553E-4</v>
      </c>
      <c r="AI30" s="202">
        <v>7.6715341179740089E-3</v>
      </c>
      <c r="AJ30" s="217">
        <v>-1.7367207055379383E-4</v>
      </c>
      <c r="AK30" s="201">
        <v>-7.3175439865837369E-2</v>
      </c>
      <c r="AL30" s="201">
        <v>-5.6455417223669431E-7</v>
      </c>
      <c r="AM30" s="201">
        <v>5.9019752392630576E-4</v>
      </c>
      <c r="AN30" s="201">
        <v>1.3671668096220645E-5</v>
      </c>
      <c r="AO30" s="201">
        <v>1.325014286074607E-5</v>
      </c>
      <c r="AP30" s="201">
        <v>1.8577779392996865E-6</v>
      </c>
      <c r="AQ30" s="202">
        <v>2.1017901693079488E-5</v>
      </c>
    </row>
    <row r="31" spans="1:43" x14ac:dyDescent="0.35">
      <c r="A31" s="25" t="s">
        <v>85</v>
      </c>
      <c r="B31" s="10" t="s">
        <v>93</v>
      </c>
      <c r="C31" s="270">
        <v>34029</v>
      </c>
      <c r="D31" s="217">
        <v>78.981685399508862</v>
      </c>
      <c r="E31" s="201">
        <v>34303.945770509526</v>
      </c>
      <c r="F31" s="201">
        <v>0.2478389036811543</v>
      </c>
      <c r="G31" s="201">
        <v>532.74061254122796</v>
      </c>
      <c r="H31" s="201">
        <v>13.310063025661517</v>
      </c>
      <c r="I31" s="201">
        <v>12.876922735908678</v>
      </c>
      <c r="J31" s="216">
        <v>2.2443880673432042</v>
      </c>
      <c r="K31" s="202">
        <v>18.876159998514883</v>
      </c>
      <c r="L31" s="217">
        <v>98.949999992085949</v>
      </c>
      <c r="M31" s="230">
        <v>42925.063068486794</v>
      </c>
      <c r="N31" s="230">
        <v>0.31346417621102779</v>
      </c>
      <c r="O31" s="230">
        <v>483.27608914929107</v>
      </c>
      <c r="P31" s="230">
        <v>12.360762997433641</v>
      </c>
      <c r="Q31" s="230">
        <v>11.949479414099764</v>
      </c>
      <c r="R31" s="230">
        <v>2.0467138717259648</v>
      </c>
      <c r="S31" s="290">
        <v>17.579177321835381</v>
      </c>
      <c r="T31" s="230">
        <v>0.27109589038927651</v>
      </c>
      <c r="U31" s="201">
        <v>117.60291251640218</v>
      </c>
      <c r="V31" s="201">
        <v>8.5880596222199395E-4</v>
      </c>
      <c r="W31" s="201">
        <v>1.3240440798610715</v>
      </c>
      <c r="X31" s="201">
        <v>3.3865104102557914E-2</v>
      </c>
      <c r="Y31" s="201">
        <v>3.2738299764656885E-2</v>
      </c>
      <c r="Z31" s="201">
        <v>5.6074352650026431E-3</v>
      </c>
      <c r="AA31" s="216">
        <v>4.8162129648864058E-2</v>
      </c>
      <c r="AB31" s="217">
        <v>-19.96831459257708</v>
      </c>
      <c r="AC31" s="201">
        <v>-8621.1172979772655</v>
      </c>
      <c r="AD31" s="201">
        <v>-6.5625272529873505E-2</v>
      </c>
      <c r="AE31" s="201">
        <v>49.464523391936886</v>
      </c>
      <c r="AF31" s="201">
        <v>0.94930002822787674</v>
      </c>
      <c r="AG31" s="201">
        <v>0.92744332180891409</v>
      </c>
      <c r="AH31" s="201">
        <v>0.19767419561723953</v>
      </c>
      <c r="AI31" s="202">
        <v>1.296982676679505</v>
      </c>
      <c r="AJ31" s="217">
        <v>-5.4707711212539936E-2</v>
      </c>
      <c r="AK31" s="201">
        <v>-23.619499446513053</v>
      </c>
      <c r="AL31" s="201">
        <v>-1.7979526720513292E-4</v>
      </c>
      <c r="AM31" s="201">
        <v>0.13551924216968997</v>
      </c>
      <c r="AN31" s="201">
        <v>2.6008219951448681E-3</v>
      </c>
      <c r="AO31" s="201">
        <v>2.5409406076956527E-3</v>
      </c>
      <c r="AP31" s="201">
        <v>5.4157313867736858E-4</v>
      </c>
      <c r="AQ31" s="202">
        <v>3.5533771963822047E-3</v>
      </c>
    </row>
    <row r="32" spans="1:43" ht="15" thickBot="1" x14ac:dyDescent="0.4">
      <c r="A32" s="25" t="s">
        <v>85</v>
      </c>
      <c r="B32" s="36" t="s">
        <v>94</v>
      </c>
      <c r="C32" s="275">
        <v>34033</v>
      </c>
      <c r="D32" s="237">
        <v>40.089122947788596</v>
      </c>
      <c r="E32" s="218">
        <v>17826.920170025602</v>
      </c>
      <c r="F32" s="218">
        <v>0.10290389556497567</v>
      </c>
      <c r="G32" s="218">
        <v>368.05750917849963</v>
      </c>
      <c r="H32" s="218">
        <v>5.7224635582242831</v>
      </c>
      <c r="I32" s="218">
        <v>5.3465592682138974</v>
      </c>
      <c r="J32" s="219">
        <v>8.3349847714202934</v>
      </c>
      <c r="K32" s="220">
        <v>16.095526538877099</v>
      </c>
      <c r="L32" s="217">
        <v>51.276791913760285</v>
      </c>
      <c r="M32" s="230">
        <v>22629.118208521646</v>
      </c>
      <c r="N32" s="230">
        <v>0.1319133550756606</v>
      </c>
      <c r="O32" s="230">
        <v>360.65591013628932</v>
      </c>
      <c r="P32" s="230">
        <v>6.8491755986848464</v>
      </c>
      <c r="Q32" s="230">
        <v>6.3830821432461375</v>
      </c>
      <c r="R32" s="230">
        <v>10.31141793886175</v>
      </c>
      <c r="S32" s="290">
        <v>18.673795219159501</v>
      </c>
      <c r="T32" s="230">
        <v>0.1404843614075624</v>
      </c>
      <c r="U32" s="201">
        <v>61.997584132936026</v>
      </c>
      <c r="V32" s="201">
        <v>3.6140645226208378E-4</v>
      </c>
      <c r="W32" s="201">
        <v>0.98809838393503913</v>
      </c>
      <c r="X32" s="201">
        <v>1.8764864653931089E-2</v>
      </c>
      <c r="Y32" s="201">
        <v>1.7487896282866129E-2</v>
      </c>
      <c r="Z32" s="201">
        <v>2.8250460106470546E-2</v>
      </c>
      <c r="AA32" s="216">
        <v>5.1161082792217809E-2</v>
      </c>
      <c r="AB32" s="217">
        <v>-11.187668965971682</v>
      </c>
      <c r="AC32" s="201">
        <v>-4802.198038496048</v>
      </c>
      <c r="AD32" s="201">
        <v>-2.9009459510684933E-2</v>
      </c>
      <c r="AE32" s="201">
        <v>7.4015990422103553</v>
      </c>
      <c r="AF32" s="201">
        <v>-1.1267120404605633</v>
      </c>
      <c r="AG32" s="201">
        <v>-1.0365228750322393</v>
      </c>
      <c r="AH32" s="201">
        <v>-1.9764331674414564</v>
      </c>
      <c r="AI32" s="202">
        <v>-2.5782686802824002</v>
      </c>
      <c r="AJ32" s="217">
        <v>-3.0651147851977222E-2</v>
      </c>
      <c r="AK32" s="201">
        <v>-13.156706954783694</v>
      </c>
      <c r="AL32" s="201">
        <v>-7.9477971262150484E-5</v>
      </c>
      <c r="AM32" s="201">
        <v>2.0278353540302295E-2</v>
      </c>
      <c r="AN32" s="201">
        <v>-3.0868823026316788E-3</v>
      </c>
      <c r="AO32" s="201">
        <v>-2.8397886987184639E-3</v>
      </c>
      <c r="AP32" s="201">
        <v>-5.4148853902505657E-3</v>
      </c>
      <c r="AQ32" s="202">
        <v>-7.0637498089928764E-3</v>
      </c>
    </row>
    <row r="33" spans="1:43" ht="15" thickBot="1" x14ac:dyDescent="0.4">
      <c r="A33" s="16" t="s">
        <v>95</v>
      </c>
      <c r="B33" s="5"/>
      <c r="C33" s="272"/>
      <c r="D33" s="238">
        <f>SUM(D24:D32)</f>
        <v>488.00703721305092</v>
      </c>
      <c r="E33" s="226">
        <f t="shared" ref="E33:K33" si="2">SUM(E24:E32)</f>
        <v>229846.5609137516</v>
      </c>
      <c r="F33" s="226">
        <f t="shared" si="2"/>
        <v>1.4965508170788162</v>
      </c>
      <c r="G33" s="226">
        <f t="shared" si="2"/>
        <v>3600.923781273952</v>
      </c>
      <c r="H33" s="226">
        <f t="shared" si="2"/>
        <v>81.605998965531398</v>
      </c>
      <c r="I33" s="226">
        <f t="shared" si="2"/>
        <v>77.756026871899451</v>
      </c>
      <c r="J33" s="227">
        <f t="shared" si="2"/>
        <v>62.00775264733911</v>
      </c>
      <c r="K33" s="225">
        <f t="shared" si="2"/>
        <v>171.46979779341794</v>
      </c>
      <c r="L33" s="238">
        <f>SUM(L24:L32)</f>
        <v>607.38851468223834</v>
      </c>
      <c r="M33" s="226">
        <f t="shared" ref="M33:S33" si="3">SUM(M24:M32)</f>
        <v>284698.56702007388</v>
      </c>
      <c r="N33" s="226">
        <f t="shared" si="3"/>
        <v>1.8736576350785934</v>
      </c>
      <c r="O33" s="226">
        <f t="shared" si="3"/>
        <v>3323.1090052468535</v>
      </c>
      <c r="P33" s="226">
        <f t="shared" si="3"/>
        <v>83.332162319655922</v>
      </c>
      <c r="Q33" s="226">
        <f t="shared" si="3"/>
        <v>79.113435474497891</v>
      </c>
      <c r="R33" s="226">
        <f t="shared" si="3"/>
        <v>70.101597521302864</v>
      </c>
      <c r="S33" s="289">
        <f t="shared" si="3"/>
        <v>182.66454522115723</v>
      </c>
      <c r="T33" s="233">
        <f t="shared" ref="T33:AI33" si="4">SUM(T24:T32)</f>
        <v>1.6640781224170915</v>
      </c>
      <c r="U33" s="203">
        <f t="shared" si="4"/>
        <v>779.99607402759978</v>
      </c>
      <c r="V33" s="203">
        <f t="shared" si="4"/>
        <v>5.1333085892564202E-3</v>
      </c>
      <c r="W33" s="203">
        <f t="shared" si="4"/>
        <v>9.1044082335530234</v>
      </c>
      <c r="X33" s="203">
        <f t="shared" si="4"/>
        <v>0.22830729402645458</v>
      </c>
      <c r="Y33" s="203">
        <f t="shared" si="4"/>
        <v>0.21674913828629555</v>
      </c>
      <c r="Z33" s="203">
        <f t="shared" si="4"/>
        <v>0.19205917129124073</v>
      </c>
      <c r="AA33" s="292">
        <f t="shared" si="4"/>
        <v>0.5004508088250883</v>
      </c>
      <c r="AB33" s="291">
        <f t="shared" si="4"/>
        <v>-119.38147746918744</v>
      </c>
      <c r="AC33" s="203">
        <f t="shared" si="4"/>
        <v>-54852.006106322311</v>
      </c>
      <c r="AD33" s="203">
        <f t="shared" si="4"/>
        <v>-0.37710681799977747</v>
      </c>
      <c r="AE33" s="203">
        <f t="shared" si="4"/>
        <v>277.81477602709907</v>
      </c>
      <c r="AF33" s="203">
        <f t="shared" si="4"/>
        <v>-1.7261633541245207</v>
      </c>
      <c r="AG33" s="203">
        <f t="shared" si="4"/>
        <v>-1.3574086025984262</v>
      </c>
      <c r="AH33" s="203">
        <f t="shared" si="4"/>
        <v>-8.0938448739637607</v>
      </c>
      <c r="AI33" s="204">
        <f t="shared" si="4"/>
        <v>-11.194747427739289</v>
      </c>
      <c r="AJ33" s="217">
        <f t="shared" ref="AJ33:AQ33" si="5">SUM(AJ24:AJ32)</f>
        <v>-0.32707254101147243</v>
      </c>
      <c r="AK33" s="201">
        <f t="shared" si="5"/>
        <v>-150.27946878444465</v>
      </c>
      <c r="AL33" s="201">
        <f t="shared" si="5"/>
        <v>-1.033169364382952E-3</v>
      </c>
      <c r="AM33" s="201">
        <f t="shared" si="5"/>
        <v>0.76113637267698342</v>
      </c>
      <c r="AN33" s="201">
        <f t="shared" si="5"/>
        <v>-4.7292146688343081E-3</v>
      </c>
      <c r="AO33" s="201">
        <f t="shared" si="5"/>
        <v>-3.7189276783518616E-3</v>
      </c>
      <c r="AP33" s="201">
        <f t="shared" si="5"/>
        <v>-2.2174917462914421E-2</v>
      </c>
      <c r="AQ33" s="202">
        <f t="shared" si="5"/>
        <v>-3.0670540897915877E-2</v>
      </c>
    </row>
    <row r="34" spans="1:43" ht="15" thickBot="1" x14ac:dyDescent="0.4">
      <c r="A34" s="308" t="s">
        <v>96</v>
      </c>
      <c r="B34" s="309"/>
      <c r="C34" s="310"/>
      <c r="D34" s="282">
        <f>D33+D21</f>
        <v>1724.6682377936768</v>
      </c>
      <c r="E34" s="223">
        <f t="shared" ref="E34:S34" si="6">E33+E21</f>
        <v>831349.34582678601</v>
      </c>
      <c r="F34" s="223">
        <f t="shared" si="6"/>
        <v>5.3093113385271913</v>
      </c>
      <c r="G34" s="223">
        <f t="shared" si="6"/>
        <v>12241.472242981519</v>
      </c>
      <c r="H34" s="223">
        <f t="shared" si="6"/>
        <v>289.70430056173194</v>
      </c>
      <c r="I34" s="223">
        <f t="shared" si="6"/>
        <v>275.85496254257657</v>
      </c>
      <c r="J34" s="231">
        <f t="shared" si="6"/>
        <v>233.21134519651756</v>
      </c>
      <c r="K34" s="232">
        <f t="shared" si="6"/>
        <v>661.0672855048042</v>
      </c>
      <c r="L34" s="291">
        <f t="shared" si="6"/>
        <v>2144.2075632799997</v>
      </c>
      <c r="M34" s="203">
        <f t="shared" si="6"/>
        <v>1041077.6987903292</v>
      </c>
      <c r="N34" s="203">
        <f t="shared" si="6"/>
        <v>6.6642692537937194</v>
      </c>
      <c r="O34" s="203">
        <f t="shared" si="6"/>
        <v>11213.43615695</v>
      </c>
      <c r="P34" s="203">
        <f t="shared" si="6"/>
        <v>296.38572260099994</v>
      </c>
      <c r="Q34" s="223">
        <f t="shared" si="6"/>
        <v>281.19363384599995</v>
      </c>
      <c r="R34" s="223">
        <f t="shared" si="6"/>
        <v>270.333877831</v>
      </c>
      <c r="S34" s="244">
        <f t="shared" si="6"/>
        <v>707.53964358900009</v>
      </c>
      <c r="T34" s="234">
        <f t="shared" ref="T34:AI34" si="7">T33+T21</f>
        <v>5.8745412692602734</v>
      </c>
      <c r="U34" s="234">
        <f t="shared" si="7"/>
        <v>2852.2676679187098</v>
      </c>
      <c r="V34" s="234">
        <f t="shared" si="7"/>
        <v>1.8258271928201973E-2</v>
      </c>
      <c r="W34" s="234">
        <f t="shared" si="7"/>
        <v>30.721742895753419</v>
      </c>
      <c r="X34" s="234">
        <f t="shared" si="7"/>
        <v>0.81201567835890409</v>
      </c>
      <c r="Y34" s="234">
        <f t="shared" si="7"/>
        <v>0.77039351738630124</v>
      </c>
      <c r="Z34" s="234">
        <f t="shared" si="7"/>
        <v>0.74064076118082178</v>
      </c>
      <c r="AA34" s="234">
        <f t="shared" si="7"/>
        <v>1.9384647769561645</v>
      </c>
      <c r="AB34" s="243">
        <f t="shared" si="7"/>
        <v>-419.53932548632315</v>
      </c>
      <c r="AC34" s="234">
        <f t="shared" si="7"/>
        <v>-209728.35296354297</v>
      </c>
      <c r="AD34" s="234">
        <f t="shared" si="7"/>
        <v>-1.3549579152665279</v>
      </c>
      <c r="AE34" s="234">
        <f t="shared" si="7"/>
        <v>1028.0360860315207</v>
      </c>
      <c r="AF34" s="234">
        <f t="shared" si="7"/>
        <v>-6.6814220392680355</v>
      </c>
      <c r="AG34" s="234">
        <f t="shared" si="7"/>
        <v>-5.3386713034233884</v>
      </c>
      <c r="AH34" s="234">
        <f t="shared" si="7"/>
        <v>-37.122532634482425</v>
      </c>
      <c r="AI34" s="244">
        <f t="shared" si="7"/>
        <v>-46.472358084195712</v>
      </c>
      <c r="AJ34" s="291">
        <f t="shared" ref="AJ34:AQ34" si="8">AJ33+AJ21</f>
        <v>-1.1494228095515706</v>
      </c>
      <c r="AK34" s="203">
        <f t="shared" si="8"/>
        <v>-574.59822729737812</v>
      </c>
      <c r="AL34" s="203">
        <f t="shared" si="8"/>
        <v>-3.7122134664836388E-3</v>
      </c>
      <c r="AM34" s="203">
        <f t="shared" si="8"/>
        <v>2.8165372220041665</v>
      </c>
      <c r="AN34" s="203">
        <f t="shared" si="8"/>
        <v>-1.8305265861008328E-2</v>
      </c>
      <c r="AO34" s="203">
        <f t="shared" si="8"/>
        <v>-1.4626496721707904E-2</v>
      </c>
      <c r="AP34" s="203">
        <f t="shared" si="8"/>
        <v>-0.10170556886159569</v>
      </c>
      <c r="AQ34" s="204">
        <f t="shared" si="8"/>
        <v>-0.1273215289977965</v>
      </c>
    </row>
    <row r="35" spans="1:43" ht="29.5" thickBot="1" x14ac:dyDescent="0.4">
      <c r="C35" s="24" t="s">
        <v>35</v>
      </c>
      <c r="D35" s="37">
        <f>'2023 NEI CMV CTY SCC'!U106</f>
        <v>1724.6682377936763</v>
      </c>
      <c r="E35" s="37">
        <f>'2023 NEI CMV CTY SCC'!V106</f>
        <v>831349.3458267859</v>
      </c>
      <c r="F35" s="37">
        <f>'2023 NEI CMV CTY SCC'!W106</f>
        <v>5.3093113385271922</v>
      </c>
      <c r="G35" s="37">
        <f>'2023 NEI CMV CTY SCC'!X106</f>
        <v>12241.472242981525</v>
      </c>
      <c r="H35" s="37">
        <f>'2023 NEI CMV CTY SCC'!Y106</f>
        <v>289.70430056173183</v>
      </c>
      <c r="I35" s="37">
        <f>'2023 NEI CMV CTY SCC'!Z106</f>
        <v>275.85496254257663</v>
      </c>
      <c r="J35" s="37">
        <f>'2023 NEI CMV CTY SCC'!AA106</f>
        <v>233.21134519651756</v>
      </c>
      <c r="K35" s="37">
        <f>'2023 NEI CMV CTY SCC'!AB106</f>
        <v>661.06728550480466</v>
      </c>
      <c r="L35" s="38">
        <f>'2023 NEI CMV CTY SCC'!AS106</f>
        <v>2144.2075632800002</v>
      </c>
      <c r="M35" s="38">
        <f>'2023 NEI CMV CTY SCC'!AT106</f>
        <v>1041077.6987903293</v>
      </c>
      <c r="N35" s="38">
        <f>'2023 NEI CMV CTY SCC'!AU106</f>
        <v>6.664269253793722</v>
      </c>
      <c r="O35" s="38">
        <f>'2023 NEI CMV CTY SCC'!AV106</f>
        <v>11213.436156949998</v>
      </c>
      <c r="P35" s="38">
        <f>'2023 NEI CMV CTY SCC'!AW106</f>
        <v>296.38572260100017</v>
      </c>
      <c r="Q35" s="38">
        <f>'2023 NEI CMV CTY SCC'!AX106</f>
        <v>281.19363384600001</v>
      </c>
      <c r="R35" s="38">
        <f>'2023 NEI CMV CTY SCC'!AY106</f>
        <v>270.33387783100017</v>
      </c>
      <c r="S35" s="38">
        <f>'2023 NEI CMV CTY SCC'!AZ106</f>
        <v>707.53964358899987</v>
      </c>
      <c r="T35" s="38">
        <f>'2023 NEI CMV CTY SCC'!BA106</f>
        <v>5.8745412692602716</v>
      </c>
      <c r="U35" s="38">
        <f>'2023 NEI CMV CTY SCC'!BB106</f>
        <v>2852.2676679187111</v>
      </c>
      <c r="V35" s="38">
        <f>'2023 NEI CMV CTY SCC'!BC106</f>
        <v>1.8258271928201966E-2</v>
      </c>
      <c r="W35" s="38">
        <f>'2023 NEI CMV CTY SCC'!BD106</f>
        <v>30.721742895753419</v>
      </c>
      <c r="X35" s="38">
        <f>'2023 NEI CMV CTY SCC'!BE106</f>
        <v>0.81201567835890409</v>
      </c>
      <c r="Y35" s="38">
        <f>'2023 NEI CMV CTY SCC'!BF106</f>
        <v>0.77039351738630113</v>
      </c>
      <c r="Z35" s="38">
        <f>'2023 NEI CMV CTY SCC'!BG106</f>
        <v>0.74064076118082189</v>
      </c>
      <c r="AA35" s="38">
        <f>'2023 NEI CMV CTY SCC'!BH106</f>
        <v>1.9384647769561647</v>
      </c>
      <c r="AB35" s="38">
        <f>'2023 NEI CMV CTY SCC'!BI106</f>
        <v>-419.53932548632383</v>
      </c>
      <c r="AC35" s="38">
        <f>'2023 NEI CMV CTY SCC'!BJ106</f>
        <v>-209728.35296354309</v>
      </c>
      <c r="AD35" s="38">
        <f>'2023 NEI CMV CTY SCC'!BK106</f>
        <v>-1.3549579152665279</v>
      </c>
      <c r="AE35" s="38">
        <f>'2023 NEI CMV CTY SCC'!BL106</f>
        <v>1028.0360860315209</v>
      </c>
      <c r="AF35" s="38">
        <f>'2023 NEI CMV CTY SCC'!BM106</f>
        <v>-6.6814220392680355</v>
      </c>
      <c r="AG35" s="38">
        <f>'2023 NEI CMV CTY SCC'!BN106</f>
        <v>-5.3386713034233875</v>
      </c>
      <c r="AH35" s="38">
        <f>'2023 NEI CMV CTY SCC'!BO106</f>
        <v>-37.122532634482432</v>
      </c>
      <c r="AI35" s="38">
        <f>'2023 NEI CMV CTY SCC'!BP106</f>
        <v>-46.472358084195697</v>
      </c>
      <c r="AJ35" s="222">
        <f>'2023 NEI CMV CTY SCC'!BQ106</f>
        <v>-1.1494228095515702</v>
      </c>
      <c r="AK35" s="222">
        <f>'2023 NEI CMV CTY SCC'!BR106</f>
        <v>-574.59822729737823</v>
      </c>
      <c r="AL35" s="222">
        <f>'2023 NEI CMV CTY SCC'!BS106</f>
        <v>-3.7122134664836371E-3</v>
      </c>
      <c r="AM35" s="222">
        <f>'2023 NEI CMV CTY SCC'!BT106</f>
        <v>2.8165372220041647</v>
      </c>
      <c r="AN35" s="222">
        <f>'2023 NEI CMV CTY SCC'!BU106</f>
        <v>-1.8305265861008325E-2</v>
      </c>
      <c r="AO35" s="222">
        <f>'2023 NEI CMV CTY SCC'!BV106</f>
        <v>-1.4626496721707898E-2</v>
      </c>
      <c r="AP35" s="222">
        <f>'2023 NEI CMV CTY SCC'!BW106</f>
        <v>-0.10170556886159571</v>
      </c>
      <c r="AQ35" s="222">
        <f>'2023 NEI CMV CTY SCC'!BX106</f>
        <v>-0.1273215289977965</v>
      </c>
    </row>
    <row r="36" spans="1:43" x14ac:dyDescent="0.35">
      <c r="C36" s="30">
        <v>34003</v>
      </c>
    </row>
  </sheetData>
  <mergeCells count="8">
    <mergeCell ref="AJ6:AQ6"/>
    <mergeCell ref="A4:K4"/>
    <mergeCell ref="A34:C34"/>
    <mergeCell ref="T4:AD4"/>
    <mergeCell ref="D6:K6"/>
    <mergeCell ref="L6:S6"/>
    <mergeCell ref="T6:AA6"/>
    <mergeCell ref="AB6:AI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0CA8-30D7-4232-854C-5F0B2200450D}">
  <dimension ref="A1:AO16"/>
  <sheetViews>
    <sheetView workbookViewId="0">
      <selection activeCell="A2" sqref="A2"/>
    </sheetView>
  </sheetViews>
  <sheetFormatPr defaultRowHeight="14.5" x14ac:dyDescent="0.35"/>
  <cols>
    <col min="1" max="1" width="13" customWidth="1"/>
    <col min="9" max="9" width="13.1796875" bestFit="1" customWidth="1"/>
    <col min="10" max="10" width="22.7265625" bestFit="1" customWidth="1"/>
    <col min="11" max="11" width="23.7265625" bestFit="1" customWidth="1"/>
    <col min="12" max="12" width="23.81640625" bestFit="1" customWidth="1"/>
    <col min="13" max="13" width="24.1796875" bestFit="1" customWidth="1"/>
    <col min="14" max="15" width="28.81640625" bestFit="1" customWidth="1"/>
    <col min="16" max="16" width="23.54296875" bestFit="1" customWidth="1"/>
    <col min="17" max="17" width="24" bestFit="1" customWidth="1"/>
    <col min="18" max="18" width="22.453125" bestFit="1" customWidth="1"/>
    <col min="19" max="19" width="23.453125" bestFit="1" customWidth="1"/>
    <col min="20" max="20" width="23.54296875" bestFit="1" customWidth="1"/>
    <col min="21" max="21" width="23.81640625" bestFit="1" customWidth="1"/>
    <col min="22" max="23" width="28.54296875" bestFit="1" customWidth="1"/>
    <col min="24" max="24" width="23.26953125" bestFit="1" customWidth="1"/>
    <col min="25" max="25" width="23.7265625" bestFit="1" customWidth="1"/>
    <col min="26" max="26" width="22.54296875" bestFit="1" customWidth="1"/>
    <col min="27" max="27" width="23.54296875" bestFit="1" customWidth="1"/>
    <col min="28" max="29" width="23.7265625" bestFit="1" customWidth="1"/>
    <col min="30" max="31" width="28.7265625" bestFit="1" customWidth="1"/>
    <col min="32" max="32" width="23.453125" bestFit="1" customWidth="1"/>
    <col min="33" max="33" width="23.81640625" bestFit="1" customWidth="1"/>
    <col min="34" max="34" width="23.453125" bestFit="1" customWidth="1"/>
    <col min="35" max="35" width="24.453125" bestFit="1" customWidth="1"/>
    <col min="36" max="36" width="24.54296875" bestFit="1" customWidth="1"/>
    <col min="37" max="37" width="24.81640625" bestFit="1" customWidth="1"/>
    <col min="38" max="39" width="29.7265625" bestFit="1" customWidth="1"/>
    <col min="40" max="40" width="24.26953125" bestFit="1" customWidth="1"/>
    <col min="41" max="41" width="24.7265625" bestFit="1" customWidth="1"/>
  </cols>
  <sheetData>
    <row r="1" spans="1:41" x14ac:dyDescent="0.35">
      <c r="A1" s="1" t="s">
        <v>97</v>
      </c>
    </row>
    <row r="2" spans="1:41" x14ac:dyDescent="0.35">
      <c r="A2" s="2" t="s">
        <v>101</v>
      </c>
    </row>
    <row r="3" spans="1:41" x14ac:dyDescent="0.35">
      <c r="A3" s="1" t="s">
        <v>292</v>
      </c>
    </row>
    <row r="4" spans="1:41" ht="15" customHeight="1" x14ac:dyDescent="0.35">
      <c r="A4" s="306" t="s">
        <v>33</v>
      </c>
      <c r="B4" s="307"/>
      <c r="C4" s="307"/>
      <c r="D4" s="307"/>
      <c r="E4" s="307"/>
      <c r="F4" s="307"/>
      <c r="G4" s="307"/>
      <c r="H4" s="4"/>
      <c r="I4" s="4"/>
      <c r="J4" s="4"/>
      <c r="K4" s="4"/>
    </row>
    <row r="5" spans="1:41" ht="15" thickBot="1" x14ac:dyDescent="0.4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41" ht="15" thickBot="1" x14ac:dyDescent="0.4">
      <c r="A6" s="263"/>
      <c r="B6" s="260"/>
      <c r="C6" s="260"/>
      <c r="D6" s="260"/>
      <c r="E6" s="260"/>
      <c r="F6" s="260"/>
      <c r="G6" s="260"/>
      <c r="H6" s="260"/>
      <c r="I6" s="260"/>
      <c r="J6" s="311" t="s">
        <v>313</v>
      </c>
      <c r="K6" s="304"/>
      <c r="L6" s="304"/>
      <c r="M6" s="304"/>
      <c r="N6" s="304"/>
      <c r="O6" s="304"/>
      <c r="P6" s="304"/>
      <c r="Q6" s="305"/>
      <c r="R6" s="303" t="s">
        <v>314</v>
      </c>
      <c r="S6" s="304"/>
      <c r="T6" s="304"/>
      <c r="U6" s="304"/>
      <c r="V6" s="304"/>
      <c r="W6" s="304"/>
      <c r="X6" s="304"/>
      <c r="Y6" s="305"/>
      <c r="Z6" s="303" t="s">
        <v>315</v>
      </c>
      <c r="AA6" s="304"/>
      <c r="AB6" s="304"/>
      <c r="AC6" s="304"/>
      <c r="AD6" s="304"/>
      <c r="AE6" s="304"/>
      <c r="AF6" s="304"/>
      <c r="AG6" s="305"/>
      <c r="AH6" s="303" t="s">
        <v>316</v>
      </c>
      <c r="AI6" s="304"/>
      <c r="AJ6" s="304"/>
      <c r="AK6" s="304"/>
      <c r="AL6" s="304"/>
      <c r="AM6" s="304"/>
      <c r="AN6" s="304"/>
      <c r="AO6" s="305"/>
    </row>
    <row r="7" spans="1:41" ht="58.5" thickBot="1" x14ac:dyDescent="0.4">
      <c r="A7" s="17" t="s">
        <v>3</v>
      </c>
      <c r="B7" s="261" t="s">
        <v>36</v>
      </c>
      <c r="C7" s="261" t="s">
        <v>37</v>
      </c>
      <c r="D7" s="261" t="s">
        <v>38</v>
      </c>
      <c r="E7" s="261" t="s">
        <v>39</v>
      </c>
      <c r="F7" s="261" t="s">
        <v>40</v>
      </c>
      <c r="G7" s="261" t="s">
        <v>41</v>
      </c>
      <c r="H7" s="252" t="s">
        <v>42</v>
      </c>
      <c r="I7" s="262" t="s">
        <v>72</v>
      </c>
      <c r="J7" s="7" t="s">
        <v>257</v>
      </c>
      <c r="K7" s="7" t="s">
        <v>258</v>
      </c>
      <c r="L7" s="7" t="s">
        <v>259</v>
      </c>
      <c r="M7" s="7" t="s">
        <v>260</v>
      </c>
      <c r="N7" s="7" t="s">
        <v>261</v>
      </c>
      <c r="O7" s="7" t="s">
        <v>262</v>
      </c>
      <c r="P7" s="7" t="s">
        <v>263</v>
      </c>
      <c r="Q7" s="264" t="s">
        <v>264</v>
      </c>
      <c r="R7" s="186" t="s">
        <v>256</v>
      </c>
      <c r="S7" s="7" t="s">
        <v>265</v>
      </c>
      <c r="T7" s="7" t="s">
        <v>266</v>
      </c>
      <c r="U7" s="7" t="s">
        <v>267</v>
      </c>
      <c r="V7" s="7" t="s">
        <v>268</v>
      </c>
      <c r="W7" s="7" t="s">
        <v>269</v>
      </c>
      <c r="X7" s="7" t="s">
        <v>270</v>
      </c>
      <c r="Y7" s="264" t="s">
        <v>271</v>
      </c>
      <c r="Z7" s="186" t="s">
        <v>272</v>
      </c>
      <c r="AA7" s="7" t="s">
        <v>273</v>
      </c>
      <c r="AB7" s="7" t="s">
        <v>274</v>
      </c>
      <c r="AC7" s="7" t="s">
        <v>275</v>
      </c>
      <c r="AD7" s="7" t="s">
        <v>276</v>
      </c>
      <c r="AE7" s="7" t="s">
        <v>277</v>
      </c>
      <c r="AF7" s="7" t="s">
        <v>278</v>
      </c>
      <c r="AG7" s="187" t="s">
        <v>279</v>
      </c>
      <c r="AH7" s="265" t="s">
        <v>280</v>
      </c>
      <c r="AI7" s="7" t="s">
        <v>281</v>
      </c>
      <c r="AJ7" s="7" t="s">
        <v>282</v>
      </c>
      <c r="AK7" s="7" t="s">
        <v>283</v>
      </c>
      <c r="AL7" s="7" t="s">
        <v>284</v>
      </c>
      <c r="AM7" s="7" t="s">
        <v>285</v>
      </c>
      <c r="AN7" s="7" t="s">
        <v>286</v>
      </c>
      <c r="AO7" s="187" t="s">
        <v>287</v>
      </c>
    </row>
    <row r="8" spans="1:41" ht="58.5" thickBot="1" x14ac:dyDescent="0.4">
      <c r="A8">
        <v>2280002101</v>
      </c>
      <c r="B8" s="36" t="s">
        <v>56</v>
      </c>
      <c r="C8" s="52" t="s">
        <v>57</v>
      </c>
      <c r="D8" s="52" t="s">
        <v>58</v>
      </c>
      <c r="E8" s="52" t="s">
        <v>59</v>
      </c>
      <c r="F8" s="52" t="s">
        <v>60</v>
      </c>
      <c r="G8" s="52" t="s">
        <v>61</v>
      </c>
      <c r="H8" s="54" t="s">
        <v>62</v>
      </c>
      <c r="I8" s="196">
        <v>2280002101</v>
      </c>
      <c r="J8" s="10">
        <v>18.861835113449981</v>
      </c>
      <c r="K8" s="10">
        <v>8783.0256545216034</v>
      </c>
      <c r="L8" s="10">
        <v>0.10939835830596586</v>
      </c>
      <c r="M8" s="10">
        <v>187.24986044388689</v>
      </c>
      <c r="N8" s="10">
        <v>5.8597629638015496</v>
      </c>
      <c r="O8" s="10">
        <v>5.6839919210964966</v>
      </c>
      <c r="P8" s="10">
        <v>8.0749066348786813E-2</v>
      </c>
      <c r="Q8" s="12">
        <v>14.717440367294865</v>
      </c>
      <c r="R8" s="9">
        <v>20.73</v>
      </c>
      <c r="S8" s="10">
        <v>9652.937835746483</v>
      </c>
      <c r="T8" s="10">
        <v>0.12023368638534707</v>
      </c>
      <c r="U8" s="10">
        <v>154.15</v>
      </c>
      <c r="V8" s="10">
        <v>4.99</v>
      </c>
      <c r="W8" s="10">
        <v>4.8400000000000007</v>
      </c>
      <c r="X8" s="10">
        <v>2.9999999999999995E-2</v>
      </c>
      <c r="Y8" s="12">
        <v>12.25</v>
      </c>
      <c r="Z8" s="9">
        <v>5.6794520547945211E-2</v>
      </c>
      <c r="AA8" s="10">
        <v>26.446405029442417</v>
      </c>
      <c r="AB8" s="10">
        <v>3.2940735995985499E-4</v>
      </c>
      <c r="AC8" s="10">
        <v>0.42232876712328765</v>
      </c>
      <c r="AD8" s="10">
        <v>1.367123287671233E-2</v>
      </c>
      <c r="AE8" s="10">
        <v>1.3260273972602743E-2</v>
      </c>
      <c r="AF8" s="10">
        <v>8.2191780821917797E-5</v>
      </c>
      <c r="AG8" s="41">
        <v>3.3561643835616439E-2</v>
      </c>
      <c r="AH8" s="246">
        <v>-1.8681648865500189</v>
      </c>
      <c r="AI8" s="10">
        <v>-869.91218122487828</v>
      </c>
      <c r="AJ8" s="10">
        <v>-1.0835328079381201E-2</v>
      </c>
      <c r="AK8" s="10">
        <v>33.099860443886868</v>
      </c>
      <c r="AL8" s="10">
        <v>0.86976296380154872</v>
      </c>
      <c r="AM8" s="10">
        <v>0.84399192109649568</v>
      </c>
      <c r="AN8" s="10">
        <v>5.0749066348786828E-2</v>
      </c>
      <c r="AO8" s="41">
        <v>2.4674403672948628</v>
      </c>
    </row>
    <row r="9" spans="1:41" ht="58" x14ac:dyDescent="0.35">
      <c r="A9" s="43">
        <v>2280002102</v>
      </c>
      <c r="B9" s="8" t="s">
        <v>56</v>
      </c>
      <c r="C9" s="53" t="s">
        <v>57</v>
      </c>
      <c r="D9" s="53" t="s">
        <v>58</v>
      </c>
      <c r="E9" s="53" t="s">
        <v>59</v>
      </c>
      <c r="F9" s="53" t="s">
        <v>60</v>
      </c>
      <c r="G9" s="53" t="s">
        <v>63</v>
      </c>
      <c r="H9" s="55" t="s">
        <v>62</v>
      </c>
      <c r="I9" s="196">
        <v>2280002102</v>
      </c>
      <c r="J9" s="10">
        <v>280.52763950718884</v>
      </c>
      <c r="K9" s="10">
        <v>123328.2272511873</v>
      </c>
      <c r="L9" s="10">
        <v>0.85413008261291423</v>
      </c>
      <c r="M9" s="10">
        <v>1789.9457548895914</v>
      </c>
      <c r="N9" s="10">
        <v>45.770653352914444</v>
      </c>
      <c r="O9" s="10">
        <v>44.37789237968979</v>
      </c>
      <c r="P9" s="10">
        <v>3.989952976528667</v>
      </c>
      <c r="Q9" s="12">
        <v>51.89377884102359</v>
      </c>
      <c r="R9" s="9">
        <v>300.75</v>
      </c>
      <c r="S9" s="10">
        <v>132218.57358138892</v>
      </c>
      <c r="T9" s="10">
        <v>0.91570164992334435</v>
      </c>
      <c r="U9" s="10">
        <v>1375.5799999999995</v>
      </c>
      <c r="V9" s="10">
        <v>35.909999999999982</v>
      </c>
      <c r="W9" s="10">
        <v>34.81</v>
      </c>
      <c r="X9" s="10">
        <v>1.9499999999999997</v>
      </c>
      <c r="Y9" s="12">
        <v>38.74</v>
      </c>
      <c r="Z9" s="9">
        <v>0.82397260273972606</v>
      </c>
      <c r="AA9" s="10">
        <v>362.24266734627105</v>
      </c>
      <c r="AB9" s="10">
        <v>2.5087716436256011E-3</v>
      </c>
      <c r="AC9" s="10">
        <v>3.7687123287671223</v>
      </c>
      <c r="AD9" s="10">
        <v>9.8383561643835576E-2</v>
      </c>
      <c r="AE9" s="10">
        <v>9.5369863013698639E-2</v>
      </c>
      <c r="AF9" s="10">
        <v>5.3424657534246571E-3</v>
      </c>
      <c r="AG9" s="41">
        <v>0.10613698630136986</v>
      </c>
      <c r="AH9" s="246">
        <v>-20.222360492811188</v>
      </c>
      <c r="AI9" s="10">
        <v>-8890.3463302015989</v>
      </c>
      <c r="AJ9" s="10">
        <v>-6.1571567310430141E-2</v>
      </c>
      <c r="AK9" s="10">
        <v>414.36575488959193</v>
      </c>
      <c r="AL9" s="10">
        <v>9.8606533529144489</v>
      </c>
      <c r="AM9" s="10">
        <v>9.5678923796897895</v>
      </c>
      <c r="AN9" s="10">
        <v>2.0399529765286677</v>
      </c>
      <c r="AO9" s="41">
        <v>13.153778841023588</v>
      </c>
    </row>
    <row r="10" spans="1:41" ht="58.5" thickBot="1" x14ac:dyDescent="0.4">
      <c r="A10">
        <v>2280002103</v>
      </c>
      <c r="B10" s="36" t="s">
        <v>56</v>
      </c>
      <c r="C10" s="52" t="s">
        <v>57</v>
      </c>
      <c r="D10" s="52" t="s">
        <v>58</v>
      </c>
      <c r="E10" s="52" t="s">
        <v>59</v>
      </c>
      <c r="F10" s="52" t="s">
        <v>60</v>
      </c>
      <c r="G10" s="52" t="s">
        <v>61</v>
      </c>
      <c r="H10" s="54" t="s">
        <v>64</v>
      </c>
      <c r="I10" s="196">
        <v>2280002103</v>
      </c>
      <c r="J10" s="10">
        <v>134.1438768249624</v>
      </c>
      <c r="K10" s="10">
        <v>19449.599420617909</v>
      </c>
      <c r="L10" s="10">
        <v>0.23514797473884352</v>
      </c>
      <c r="M10" s="10">
        <v>725.93976971398115</v>
      </c>
      <c r="N10" s="10">
        <v>13.279935558524954</v>
      </c>
      <c r="O10" s="10">
        <v>12.217539650677791</v>
      </c>
      <c r="P10" s="10">
        <v>11.97926320131206</v>
      </c>
      <c r="Q10" s="12">
        <v>132.18530400702707</v>
      </c>
      <c r="R10" s="9">
        <v>148.18878778000004</v>
      </c>
      <c r="S10" s="10">
        <v>21485.979301975993</v>
      </c>
      <c r="T10" s="10">
        <v>0.25976805017302773</v>
      </c>
      <c r="U10" s="10">
        <v>589.84418601999994</v>
      </c>
      <c r="V10" s="10">
        <v>14.711232305000001</v>
      </c>
      <c r="W10" s="10">
        <v>13.534335946000001</v>
      </c>
      <c r="X10" s="10">
        <v>13.343629077999999</v>
      </c>
      <c r="Y10" s="12">
        <v>145.92656629000001</v>
      </c>
      <c r="Z10" s="9">
        <v>0.40599667884931523</v>
      </c>
      <c r="AA10" s="10">
        <v>58.865696717742445</v>
      </c>
      <c r="AB10" s="10">
        <v>7.1169328814528151E-4</v>
      </c>
      <c r="AC10" s="10">
        <v>1.6160114685479452</v>
      </c>
      <c r="AD10" s="10">
        <v>4.0304746041095893E-2</v>
      </c>
      <c r="AE10" s="10">
        <v>3.7080372454794522E-2</v>
      </c>
      <c r="AF10" s="10">
        <v>3.6557887884931507E-2</v>
      </c>
      <c r="AG10" s="41">
        <v>0.39979881175342469</v>
      </c>
      <c r="AH10" s="246">
        <v>-14.04491095503762</v>
      </c>
      <c r="AI10" s="10">
        <v>-2036.3798813580797</v>
      </c>
      <c r="AJ10" s="10">
        <v>-2.4620075434184218E-2</v>
      </c>
      <c r="AK10" s="10">
        <v>136.09558369398115</v>
      </c>
      <c r="AL10" s="10">
        <v>-1.4312967464750483</v>
      </c>
      <c r="AM10" s="10">
        <v>-1.3167962953222094</v>
      </c>
      <c r="AN10" s="10">
        <v>-1.3643658766879407</v>
      </c>
      <c r="AO10" s="41">
        <v>-13.741262282972917</v>
      </c>
    </row>
    <row r="11" spans="1:41" ht="58" x14ac:dyDescent="0.35">
      <c r="A11" s="43">
        <v>2280002104</v>
      </c>
      <c r="B11" s="8" t="s">
        <v>56</v>
      </c>
      <c r="C11" s="53" t="s">
        <v>57</v>
      </c>
      <c r="D11" s="53" t="s">
        <v>58</v>
      </c>
      <c r="E11" s="53" t="s">
        <v>59</v>
      </c>
      <c r="F11" s="53" t="s">
        <v>60</v>
      </c>
      <c r="G11" s="53" t="s">
        <v>63</v>
      </c>
      <c r="H11" s="55" t="s">
        <v>64</v>
      </c>
      <c r="I11" s="196">
        <v>2280002104</v>
      </c>
      <c r="J11" s="10">
        <v>154.03546344093974</v>
      </c>
      <c r="K11" s="10">
        <v>141243.45477202104</v>
      </c>
      <c r="L11" s="10">
        <v>0.62322175174807426</v>
      </c>
      <c r="M11" s="10">
        <v>1332.49709798408</v>
      </c>
      <c r="N11" s="10">
        <v>35.196355407053375</v>
      </c>
      <c r="O11" s="10">
        <v>32.380627395789475</v>
      </c>
      <c r="P11" s="10">
        <v>86.132050775936079</v>
      </c>
      <c r="Q11" s="12">
        <v>60.488232965259897</v>
      </c>
      <c r="R11" s="9">
        <v>210.19205679999999</v>
      </c>
      <c r="S11" s="10">
        <v>192736.47512640461</v>
      </c>
      <c r="T11" s="10">
        <v>0.85042923828156836</v>
      </c>
      <c r="U11" s="10">
        <v>1351.7739722999997</v>
      </c>
      <c r="V11" s="10">
        <v>46.153632037999991</v>
      </c>
      <c r="W11" s="10">
        <v>42.461321030999997</v>
      </c>
      <c r="X11" s="10">
        <v>111.82973370000001</v>
      </c>
      <c r="Y11" s="12">
        <v>82.218840866000008</v>
      </c>
      <c r="Z11" s="9">
        <v>0.57586864876712329</v>
      </c>
      <c r="AA11" s="10">
        <v>528.04513733261535</v>
      </c>
      <c r="AB11" s="10">
        <v>2.3299431185796393E-3</v>
      </c>
      <c r="AC11" s="10">
        <v>3.7034903350684925</v>
      </c>
      <c r="AD11" s="10">
        <v>0.12644830695342466</v>
      </c>
      <c r="AE11" s="10">
        <v>0.11633238638630133</v>
      </c>
      <c r="AF11" s="10">
        <v>0.30638283205479455</v>
      </c>
      <c r="AG11" s="41">
        <v>0.22525709826301368</v>
      </c>
      <c r="AH11" s="246">
        <v>-56.156593359060281</v>
      </c>
      <c r="AI11" s="10">
        <v>-51493.020354383538</v>
      </c>
      <c r="AJ11" s="10">
        <v>-0.2272074865334941</v>
      </c>
      <c r="AK11" s="10">
        <v>-19.276874315919898</v>
      </c>
      <c r="AL11" s="10">
        <v>-10.957276630946623</v>
      </c>
      <c r="AM11" s="10">
        <v>-10.080693635210515</v>
      </c>
      <c r="AN11" s="10">
        <v>-25.697682924063919</v>
      </c>
      <c r="AO11" s="41">
        <v>-21.730607900740104</v>
      </c>
    </row>
    <row r="12" spans="1:41" ht="58.5" thickBot="1" x14ac:dyDescent="0.4">
      <c r="A12">
        <v>2280002201</v>
      </c>
      <c r="B12" s="36" t="s">
        <v>56</v>
      </c>
      <c r="C12" s="52" t="s">
        <v>57</v>
      </c>
      <c r="D12" s="52" t="s">
        <v>58</v>
      </c>
      <c r="E12" s="52" t="s">
        <v>59</v>
      </c>
      <c r="F12" s="52" t="s">
        <v>65</v>
      </c>
      <c r="G12" s="52" t="s">
        <v>61</v>
      </c>
      <c r="H12" s="54" t="s">
        <v>62</v>
      </c>
      <c r="I12" s="196">
        <v>2280002201</v>
      </c>
      <c r="J12" s="10">
        <v>270.02187747221882</v>
      </c>
      <c r="K12" s="10">
        <v>118120.08743283921</v>
      </c>
      <c r="L12" s="10">
        <v>0.99814846087050602</v>
      </c>
      <c r="M12" s="10">
        <v>1947.9892936745309</v>
      </c>
      <c r="N12" s="10">
        <v>53.464554084174637</v>
      </c>
      <c r="O12" s="10">
        <v>51.860622094108493</v>
      </c>
      <c r="P12" s="10">
        <v>1.0858871057527906</v>
      </c>
      <c r="Q12" s="12">
        <v>89.373323748486627</v>
      </c>
      <c r="R12" s="9">
        <v>406.28999999999996</v>
      </c>
      <c r="S12" s="10">
        <v>177730.08162283362</v>
      </c>
      <c r="T12" s="10">
        <v>1.5018699298126374</v>
      </c>
      <c r="U12" s="10">
        <v>2076.34</v>
      </c>
      <c r="V12" s="10">
        <v>57.46</v>
      </c>
      <c r="W12" s="10">
        <v>55.740000000000009</v>
      </c>
      <c r="X12" s="10">
        <v>0.56999999999999984</v>
      </c>
      <c r="Y12" s="12">
        <v>89.880000000000024</v>
      </c>
      <c r="Z12" s="9">
        <v>1.1131232876712327</v>
      </c>
      <c r="AA12" s="10">
        <v>486.93173047351695</v>
      </c>
      <c r="AB12" s="10">
        <v>4.1147121364729792E-3</v>
      </c>
      <c r="AC12" s="10">
        <v>5.6886027397260275</v>
      </c>
      <c r="AD12" s="10">
        <v>0.15742465753424659</v>
      </c>
      <c r="AE12" s="10">
        <v>0.15271232876712326</v>
      </c>
      <c r="AF12" s="10">
        <v>1.5616438356164377E-3</v>
      </c>
      <c r="AG12" s="41">
        <v>0.2462465753424658</v>
      </c>
      <c r="AH12" s="246">
        <v>-136.26812252778112</v>
      </c>
      <c r="AI12" s="10">
        <v>-59609.994189994439</v>
      </c>
      <c r="AJ12" s="10">
        <v>-0.50372146894213132</v>
      </c>
      <c r="AK12" s="10">
        <v>-128.35070632546928</v>
      </c>
      <c r="AL12" s="10">
        <v>-3.9954459158253615</v>
      </c>
      <c r="AM12" s="10">
        <v>-3.8793779058915101</v>
      </c>
      <c r="AN12" s="10">
        <v>0.51588710575279073</v>
      </c>
      <c r="AO12" s="41">
        <v>-0.50667625151338713</v>
      </c>
    </row>
    <row r="13" spans="1:41" ht="58.5" thickBot="1" x14ac:dyDescent="0.4">
      <c r="A13" s="43">
        <v>2280002202</v>
      </c>
      <c r="B13" s="8" t="s">
        <v>56</v>
      </c>
      <c r="C13" s="53" t="s">
        <v>57</v>
      </c>
      <c r="D13" s="53" t="s">
        <v>58</v>
      </c>
      <c r="E13" s="53" t="s">
        <v>59</v>
      </c>
      <c r="F13" s="53" t="s">
        <v>65</v>
      </c>
      <c r="G13" s="53" t="s">
        <v>63</v>
      </c>
      <c r="H13" s="55" t="s">
        <v>62</v>
      </c>
      <c r="I13" s="196">
        <v>2280002202</v>
      </c>
      <c r="J13" s="10">
        <v>500.67506122412584</v>
      </c>
      <c r="K13" s="10">
        <v>228034.20919919826</v>
      </c>
      <c r="L13" s="10">
        <v>1.5529309963638824</v>
      </c>
      <c r="M13" s="10">
        <v>3200.8947345460779</v>
      </c>
      <c r="N13" s="10">
        <v>83.253756415221389</v>
      </c>
      <c r="O13" s="10">
        <v>80.685363605462555</v>
      </c>
      <c r="P13" s="10">
        <v>12.384544840115671</v>
      </c>
      <c r="Q13" s="12">
        <v>93.477272098695892</v>
      </c>
      <c r="R13" s="9">
        <v>612.16</v>
      </c>
      <c r="S13" s="10">
        <v>278810.41480692528</v>
      </c>
      <c r="T13" s="10">
        <v>1.898720971661422</v>
      </c>
      <c r="U13" s="10">
        <v>2799.36</v>
      </c>
      <c r="V13" s="10">
        <v>73.499999999999986</v>
      </c>
      <c r="W13" s="10">
        <v>71.239999999999981</v>
      </c>
      <c r="X13" s="10">
        <v>4.589999999999999</v>
      </c>
      <c r="Y13" s="12">
        <v>79.169999999999987</v>
      </c>
      <c r="Z13" s="9">
        <v>1.6771506849315065</v>
      </c>
      <c r="AA13" s="10">
        <v>763.86415015595969</v>
      </c>
      <c r="AB13" s="10">
        <v>5.2019752648258151E-3</v>
      </c>
      <c r="AC13" s="10">
        <v>7.6694794520547944</v>
      </c>
      <c r="AD13" s="10">
        <v>0.20136986301369861</v>
      </c>
      <c r="AE13" s="10">
        <v>0.19517808219178071</v>
      </c>
      <c r="AF13" s="10">
        <v>1.2575342465753422E-2</v>
      </c>
      <c r="AG13" s="41">
        <v>0.21690410958904105</v>
      </c>
      <c r="AH13" s="246">
        <v>-111.48493877587416</v>
      </c>
      <c r="AI13" s="10">
        <v>-50776.205607726966</v>
      </c>
      <c r="AJ13" s="10">
        <v>-0.34578997529753985</v>
      </c>
      <c r="AK13" s="10">
        <v>401.53473454607808</v>
      </c>
      <c r="AL13" s="10">
        <v>9.7537564152214014</v>
      </c>
      <c r="AM13" s="10">
        <v>9.4453636054625871</v>
      </c>
      <c r="AN13" s="10">
        <v>7.7945448401156696</v>
      </c>
      <c r="AO13" s="41">
        <v>14.307272098695902</v>
      </c>
    </row>
    <row r="14" spans="1:41" ht="58.5" thickBot="1" x14ac:dyDescent="0.4">
      <c r="A14" s="43">
        <v>2280002203</v>
      </c>
      <c r="B14" s="8" t="s">
        <v>56</v>
      </c>
      <c r="C14" s="53" t="s">
        <v>57</v>
      </c>
      <c r="D14" s="53" t="s">
        <v>58</v>
      </c>
      <c r="E14" s="53" t="s">
        <v>59</v>
      </c>
      <c r="F14" s="53" t="s">
        <v>65</v>
      </c>
      <c r="G14" s="53" t="s">
        <v>61</v>
      </c>
      <c r="H14" s="55" t="s">
        <v>64</v>
      </c>
      <c r="I14" s="196">
        <v>2280002203</v>
      </c>
      <c r="J14" s="10">
        <v>237.24559210147109</v>
      </c>
      <c r="K14" s="10">
        <v>82588.393955933963</v>
      </c>
      <c r="L14" s="10">
        <v>0.44438735428478976</v>
      </c>
      <c r="M14" s="10">
        <v>1901.5408957394868</v>
      </c>
      <c r="N14" s="10">
        <v>25.096686671568598</v>
      </c>
      <c r="O14" s="10">
        <v>23.088956203553529</v>
      </c>
      <c r="P14" s="10">
        <v>50.600032599640166</v>
      </c>
      <c r="Q14" s="12">
        <v>168.50995200226791</v>
      </c>
      <c r="R14" s="9">
        <v>300.04875399999997</v>
      </c>
      <c r="S14" s="10">
        <v>104451.02259577642</v>
      </c>
      <c r="T14" s="10">
        <v>0.56202465455913941</v>
      </c>
      <c r="U14" s="10">
        <v>1903.3583504999997</v>
      </c>
      <c r="V14" s="10">
        <v>33.302718749999997</v>
      </c>
      <c r="W14" s="10">
        <v>30.638502512999999</v>
      </c>
      <c r="X14" s="10">
        <v>65.496681393000003</v>
      </c>
      <c r="Y14" s="12">
        <v>202.59027247999998</v>
      </c>
      <c r="Z14" s="9">
        <v>0.82205138082191787</v>
      </c>
      <c r="AA14" s="10">
        <v>286.16718519390798</v>
      </c>
      <c r="AB14" s="10">
        <v>1.5397935741346283E-3</v>
      </c>
      <c r="AC14" s="10">
        <v>5.2146804123287662</v>
      </c>
      <c r="AD14" s="10">
        <v>9.1240325342465733E-2</v>
      </c>
      <c r="AE14" s="10">
        <v>8.3941102775342447E-2</v>
      </c>
      <c r="AF14" s="10">
        <v>0.17944296272054794</v>
      </c>
      <c r="AG14" s="41">
        <v>0.555041842410959</v>
      </c>
      <c r="AH14" s="246">
        <v>-62.803161898528927</v>
      </c>
      <c r="AI14" s="10">
        <v>-21862.628639842478</v>
      </c>
      <c r="AJ14" s="10">
        <v>-0.11763730027434947</v>
      </c>
      <c r="AK14" s="10">
        <v>-1.8174547605131797</v>
      </c>
      <c r="AL14" s="10">
        <v>-8.2060320784313969</v>
      </c>
      <c r="AM14" s="10">
        <v>-7.5495463094464679</v>
      </c>
      <c r="AN14" s="10">
        <v>-14.896648793359837</v>
      </c>
      <c r="AO14" s="41">
        <v>-34.080320477732073</v>
      </c>
    </row>
    <row r="15" spans="1:41" ht="58" x14ac:dyDescent="0.35">
      <c r="A15" s="43">
        <v>2280002204</v>
      </c>
      <c r="B15" s="8" t="s">
        <v>56</v>
      </c>
      <c r="C15" s="53" t="s">
        <v>57</v>
      </c>
      <c r="D15" s="53" t="s">
        <v>58</v>
      </c>
      <c r="E15" s="53" t="s">
        <v>59</v>
      </c>
      <c r="F15" s="53" t="s">
        <v>65</v>
      </c>
      <c r="G15" s="53" t="s">
        <v>63</v>
      </c>
      <c r="H15" s="55" t="s">
        <v>64</v>
      </c>
      <c r="I15" s="196">
        <v>2280002204</v>
      </c>
      <c r="J15" s="10">
        <v>129.15689210932018</v>
      </c>
      <c r="K15" s="10">
        <v>109802.34814046673</v>
      </c>
      <c r="L15" s="10">
        <v>0.49194635960221572</v>
      </c>
      <c r="M15" s="10">
        <v>1155.4148359898852</v>
      </c>
      <c r="N15" s="10">
        <v>27.782596108472998</v>
      </c>
      <c r="O15" s="10">
        <v>25.559969292198442</v>
      </c>
      <c r="P15" s="10">
        <v>66.95886463088334</v>
      </c>
      <c r="Q15" s="12">
        <v>50.421981474748421</v>
      </c>
      <c r="R15" s="9">
        <v>145.84796470000003</v>
      </c>
      <c r="S15" s="10">
        <v>123992.21391927775</v>
      </c>
      <c r="T15" s="10">
        <v>0.55552107299723341</v>
      </c>
      <c r="U15" s="10">
        <v>963.02964813000006</v>
      </c>
      <c r="V15" s="10">
        <v>30.358139507999997</v>
      </c>
      <c r="W15" s="10">
        <v>27.929474355999997</v>
      </c>
      <c r="X15" s="10">
        <v>72.523833659999994</v>
      </c>
      <c r="Y15" s="12">
        <v>56.763963953000001</v>
      </c>
      <c r="Z15" s="9">
        <v>0.39958346493150698</v>
      </c>
      <c r="AA15" s="10">
        <v>339.70469566925408</v>
      </c>
      <c r="AB15" s="10">
        <v>1.5219755424581739E-3</v>
      </c>
      <c r="AC15" s="10">
        <v>2.6384373921369866</v>
      </c>
      <c r="AD15" s="10">
        <v>8.3172984953424664E-2</v>
      </c>
      <c r="AE15" s="10">
        <v>7.651910782465754E-2</v>
      </c>
      <c r="AF15" s="10">
        <v>0.19869543468493148</v>
      </c>
      <c r="AG15" s="41">
        <v>0.15551770946027396</v>
      </c>
      <c r="AH15" s="246">
        <v>-16.691072590679823</v>
      </c>
      <c r="AI15" s="10">
        <v>-14189.86577881101</v>
      </c>
      <c r="AJ15" s="10">
        <v>-6.357471339501776E-2</v>
      </c>
      <c r="AK15" s="10">
        <v>192.38518785988515</v>
      </c>
      <c r="AL15" s="10">
        <v>-2.5755433995270018</v>
      </c>
      <c r="AM15" s="10">
        <v>-2.3695050638015576</v>
      </c>
      <c r="AN15" s="10">
        <v>-5.5649690291166536</v>
      </c>
      <c r="AO15" s="41">
        <v>-6.3419824782515839</v>
      </c>
    </row>
    <row r="16" spans="1:41" ht="15" thickBot="1" x14ac:dyDescent="0.4">
      <c r="I16" s="197" t="s">
        <v>73</v>
      </c>
      <c r="J16" s="14">
        <v>1724.6682377936768</v>
      </c>
      <c r="K16" s="14">
        <v>831349.34582678601</v>
      </c>
      <c r="L16" s="14">
        <v>5.3093113385271922</v>
      </c>
      <c r="M16" s="14">
        <v>12241.472242981519</v>
      </c>
      <c r="N16" s="14">
        <v>289.70430056173194</v>
      </c>
      <c r="O16" s="14">
        <v>275.85496254257657</v>
      </c>
      <c r="P16" s="14">
        <v>233.21134519651756</v>
      </c>
      <c r="Q16" s="195">
        <v>661.06728550480432</v>
      </c>
      <c r="R16" s="13">
        <v>2144.2075632799997</v>
      </c>
      <c r="S16" s="14">
        <v>1041077.698790329</v>
      </c>
      <c r="T16" s="14">
        <v>6.6642692537937203</v>
      </c>
      <c r="U16" s="14">
        <v>11213.43615695</v>
      </c>
      <c r="V16" s="14">
        <v>296.385722601</v>
      </c>
      <c r="W16" s="14">
        <v>281.19363384599995</v>
      </c>
      <c r="X16" s="14">
        <v>270.333877831</v>
      </c>
      <c r="Y16" s="195">
        <v>707.53964358899998</v>
      </c>
      <c r="Z16" s="13">
        <v>5.8745412692602743</v>
      </c>
      <c r="AA16" s="14">
        <v>2852.2676679187098</v>
      </c>
      <c r="AB16" s="14">
        <v>1.8258271928201973E-2</v>
      </c>
      <c r="AC16" s="14">
        <v>30.721742895753422</v>
      </c>
      <c r="AD16" s="14">
        <v>0.81201567835890409</v>
      </c>
      <c r="AE16" s="14">
        <v>0.77039351738630113</v>
      </c>
      <c r="AF16" s="14">
        <v>0.74064076118082189</v>
      </c>
      <c r="AG16" s="42">
        <v>1.9384647769561643</v>
      </c>
      <c r="AH16" s="247">
        <v>-419.53932548632309</v>
      </c>
      <c r="AI16" s="14">
        <v>-209728.35296354297</v>
      </c>
      <c r="AJ16" s="14">
        <v>-1.3549579152665279</v>
      </c>
      <c r="AK16" s="14">
        <v>1028.0360860315207</v>
      </c>
      <c r="AL16" s="14">
        <v>-6.6814220392680337</v>
      </c>
      <c r="AM16" s="14">
        <v>-5.3386713034233875</v>
      </c>
      <c r="AN16" s="14">
        <v>-37.12253263448244</v>
      </c>
      <c r="AO16" s="42">
        <v>-46.472358084195719</v>
      </c>
    </row>
  </sheetData>
  <mergeCells count="5">
    <mergeCell ref="A4:G4"/>
    <mergeCell ref="J6:Q6"/>
    <mergeCell ref="R6:Y6"/>
    <mergeCell ref="Z6:AG6"/>
    <mergeCell ref="AH6:AO6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6F3E-E2DC-4889-A8A1-2CA4BE1B073C}">
  <dimension ref="A1:AG27"/>
  <sheetViews>
    <sheetView workbookViewId="0">
      <selection activeCell="A30" sqref="A30"/>
    </sheetView>
  </sheetViews>
  <sheetFormatPr defaultRowHeight="14.5" x14ac:dyDescent="0.35"/>
  <cols>
    <col min="1" max="1" width="13.1796875" bestFit="1" customWidth="1"/>
    <col min="2" max="2" width="22.7265625" bestFit="1" customWidth="1"/>
    <col min="3" max="3" width="23.7265625" bestFit="1" customWidth="1"/>
    <col min="4" max="4" width="23.81640625" bestFit="1" customWidth="1"/>
    <col min="5" max="5" width="24.1796875" bestFit="1" customWidth="1"/>
    <col min="6" max="7" width="28.81640625" bestFit="1" customWidth="1"/>
    <col min="8" max="8" width="23.54296875" bestFit="1" customWidth="1"/>
    <col min="9" max="9" width="24" bestFit="1" customWidth="1"/>
    <col min="10" max="10" width="22.453125" bestFit="1" customWidth="1"/>
    <col min="11" max="11" width="23.453125" bestFit="1" customWidth="1"/>
    <col min="12" max="12" width="23.54296875" bestFit="1" customWidth="1"/>
    <col min="13" max="13" width="23.81640625" bestFit="1" customWidth="1"/>
    <col min="14" max="15" width="28.54296875" bestFit="1" customWidth="1"/>
    <col min="16" max="16" width="23.26953125" bestFit="1" customWidth="1"/>
    <col min="17" max="17" width="23.7265625" bestFit="1" customWidth="1"/>
    <col min="18" max="18" width="22.54296875" bestFit="1" customWidth="1"/>
    <col min="19" max="19" width="23.54296875" bestFit="1" customWidth="1"/>
    <col min="20" max="21" width="23.7265625" bestFit="1" customWidth="1"/>
    <col min="22" max="23" width="28.7265625" bestFit="1" customWidth="1"/>
    <col min="24" max="24" width="23.453125" bestFit="1" customWidth="1"/>
    <col min="25" max="25" width="23.81640625" bestFit="1" customWidth="1"/>
    <col min="26" max="26" width="23.453125" bestFit="1" customWidth="1"/>
    <col min="27" max="27" width="24.453125" bestFit="1" customWidth="1"/>
    <col min="28" max="28" width="24.54296875" bestFit="1" customWidth="1"/>
    <col min="29" max="29" width="24.81640625" bestFit="1" customWidth="1"/>
    <col min="30" max="31" width="29.7265625" bestFit="1" customWidth="1"/>
    <col min="32" max="32" width="24.26953125" bestFit="1" customWidth="1"/>
    <col min="33" max="33" width="24.7265625" bestFit="1" customWidth="1"/>
  </cols>
  <sheetData>
    <row r="1" spans="1:33" x14ac:dyDescent="0.35">
      <c r="A1" s="1" t="s">
        <v>32</v>
      </c>
    </row>
    <row r="2" spans="1:33" x14ac:dyDescent="0.35">
      <c r="A2" s="2" t="s">
        <v>101</v>
      </c>
    </row>
    <row r="3" spans="1:33" x14ac:dyDescent="0.35">
      <c r="A3" s="1" t="s">
        <v>292</v>
      </c>
    </row>
    <row r="4" spans="1:33" x14ac:dyDescent="0.35">
      <c r="A4" s="306" t="s">
        <v>33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33" ht="15" thickBot="1" x14ac:dyDescent="0.4">
      <c r="A5" s="3" t="s">
        <v>148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33" x14ac:dyDescent="0.35">
      <c r="A6" s="296"/>
      <c r="B6" s="312" t="s">
        <v>313</v>
      </c>
      <c r="C6" s="313"/>
      <c r="D6" s="313"/>
      <c r="E6" s="313"/>
      <c r="F6" s="313"/>
      <c r="G6" s="313"/>
      <c r="H6" s="313"/>
      <c r="I6" s="314"/>
      <c r="J6" s="312" t="s">
        <v>318</v>
      </c>
      <c r="K6" s="313"/>
      <c r="L6" s="313"/>
      <c r="M6" s="313"/>
      <c r="N6" s="313"/>
      <c r="O6" s="313"/>
      <c r="P6" s="313"/>
      <c r="Q6" s="314"/>
      <c r="R6" s="312" t="s">
        <v>319</v>
      </c>
      <c r="S6" s="313"/>
      <c r="T6" s="313"/>
      <c r="U6" s="313"/>
      <c r="V6" s="313"/>
      <c r="W6" s="313"/>
      <c r="X6" s="313"/>
      <c r="Y6" s="314"/>
      <c r="Z6" s="312" t="s">
        <v>316</v>
      </c>
      <c r="AA6" s="313"/>
      <c r="AB6" s="313"/>
      <c r="AC6" s="313"/>
      <c r="AD6" s="313"/>
      <c r="AE6" s="313"/>
      <c r="AF6" s="313"/>
      <c r="AG6" s="314"/>
    </row>
    <row r="7" spans="1:33" x14ac:dyDescent="0.35">
      <c r="A7" s="297" t="s">
        <v>72</v>
      </c>
      <c r="B7" s="9" t="s">
        <v>257</v>
      </c>
      <c r="C7" s="10" t="s">
        <v>258</v>
      </c>
      <c r="D7" s="10" t="s">
        <v>259</v>
      </c>
      <c r="E7" s="10" t="s">
        <v>260</v>
      </c>
      <c r="F7" s="10" t="s">
        <v>261</v>
      </c>
      <c r="G7" s="10" t="s">
        <v>262</v>
      </c>
      <c r="H7" s="10" t="s">
        <v>263</v>
      </c>
      <c r="I7" s="41" t="s">
        <v>264</v>
      </c>
      <c r="J7" s="9" t="s">
        <v>256</v>
      </c>
      <c r="K7" s="10" t="s">
        <v>265</v>
      </c>
      <c r="L7" s="10" t="s">
        <v>266</v>
      </c>
      <c r="M7" s="10" t="s">
        <v>267</v>
      </c>
      <c r="N7" s="10" t="s">
        <v>268</v>
      </c>
      <c r="O7" s="10" t="s">
        <v>269</v>
      </c>
      <c r="P7" s="10" t="s">
        <v>270</v>
      </c>
      <c r="Q7" s="41" t="s">
        <v>271</v>
      </c>
      <c r="R7" s="9" t="s">
        <v>272</v>
      </c>
      <c r="S7" s="10" t="s">
        <v>273</v>
      </c>
      <c r="T7" s="10" t="s">
        <v>274</v>
      </c>
      <c r="U7" s="10" t="s">
        <v>275</v>
      </c>
      <c r="V7" s="10" t="s">
        <v>276</v>
      </c>
      <c r="W7" s="10" t="s">
        <v>277</v>
      </c>
      <c r="X7" s="10" t="s">
        <v>278</v>
      </c>
      <c r="Y7" s="41" t="s">
        <v>279</v>
      </c>
      <c r="Z7" s="246" t="s">
        <v>280</v>
      </c>
      <c r="AA7" s="10" t="s">
        <v>281</v>
      </c>
      <c r="AB7" s="10" t="s">
        <v>282</v>
      </c>
      <c r="AC7" s="10" t="s">
        <v>283</v>
      </c>
      <c r="AD7" s="10" t="s">
        <v>284</v>
      </c>
      <c r="AE7" s="10" t="s">
        <v>285</v>
      </c>
      <c r="AF7" s="10" t="s">
        <v>286</v>
      </c>
      <c r="AG7" s="41" t="s">
        <v>287</v>
      </c>
    </row>
    <row r="8" spans="1:33" x14ac:dyDescent="0.35">
      <c r="A8" s="298">
        <v>34001</v>
      </c>
      <c r="B8" s="9">
        <v>53.344958880034696</v>
      </c>
      <c r="C8" s="10">
        <v>24680.775067062896</v>
      </c>
      <c r="D8" s="10">
        <v>0.18539725469998164</v>
      </c>
      <c r="E8" s="10">
        <v>365.6307232330247</v>
      </c>
      <c r="F8" s="10">
        <v>9.9444069703967415</v>
      </c>
      <c r="G8" s="10">
        <v>9.6326527247428384</v>
      </c>
      <c r="H8" s="10">
        <v>1.8115227978128958</v>
      </c>
      <c r="I8" s="41">
        <v>13.717450274230702</v>
      </c>
      <c r="J8" s="9">
        <v>64.567799695004069</v>
      </c>
      <c r="K8" s="10">
        <v>29784.714806505828</v>
      </c>
      <c r="L8" s="10">
        <v>0.22859590467287533</v>
      </c>
      <c r="M8" s="10">
        <v>320.35193308859021</v>
      </c>
      <c r="N8" s="10">
        <v>8.8972430296678766</v>
      </c>
      <c r="O8" s="10">
        <v>8.6173901253698926</v>
      </c>
      <c r="P8" s="10">
        <v>0.86166198090102863</v>
      </c>
      <c r="Q8" s="41">
        <v>12.074213729850571</v>
      </c>
      <c r="R8" s="9">
        <v>0.17689808135617555</v>
      </c>
      <c r="S8" s="10">
        <v>81.601958373988566</v>
      </c>
      <c r="T8" s="10">
        <v>6.2629014978869961E-4</v>
      </c>
      <c r="U8" s="10">
        <v>0.87767652900983628</v>
      </c>
      <c r="V8" s="10">
        <v>2.4376008300459932E-2</v>
      </c>
      <c r="W8" s="10">
        <v>2.3609288014712033E-2</v>
      </c>
      <c r="X8" s="10">
        <v>2.3607177558932287E-3</v>
      </c>
      <c r="Y8" s="41">
        <v>3.3080037616028957E-2</v>
      </c>
      <c r="Z8" s="246">
        <v>-11.222840814969384</v>
      </c>
      <c r="AA8" s="10">
        <v>-5103.939739442937</v>
      </c>
      <c r="AB8" s="10">
        <v>-4.3198649972893688E-2</v>
      </c>
      <c r="AC8" s="10">
        <v>45.278790144434424</v>
      </c>
      <c r="AD8" s="10">
        <v>1.0471639407288644</v>
      </c>
      <c r="AE8" s="10">
        <v>1.0152625993729474</v>
      </c>
      <c r="AF8" s="10">
        <v>0.9498608169118673</v>
      </c>
      <c r="AG8" s="41">
        <v>1.6432365443801333</v>
      </c>
    </row>
    <row r="9" spans="1:33" x14ac:dyDescent="0.35">
      <c r="A9" s="298">
        <v>34003</v>
      </c>
      <c r="B9" s="9">
        <v>14.967491394536964</v>
      </c>
      <c r="C9" s="10">
        <v>6628.6839504263371</v>
      </c>
      <c r="D9" s="10">
        <v>4.7477319812058293E-2</v>
      </c>
      <c r="E9" s="10">
        <v>99.281623215961062</v>
      </c>
      <c r="F9" s="10">
        <v>2.5461655924695692</v>
      </c>
      <c r="G9" s="10">
        <v>2.4667712828395776</v>
      </c>
      <c r="H9" s="10">
        <v>0.24079530959602258</v>
      </c>
      <c r="I9" s="41">
        <v>3.4605205495796114</v>
      </c>
      <c r="J9" s="9">
        <v>19.62031923100497</v>
      </c>
      <c r="K9" s="10">
        <v>8663.0639589911916</v>
      </c>
      <c r="L9" s="10">
        <v>6.2747966533276217E-2</v>
      </c>
      <c r="M9" s="10">
        <v>93.494691232553564</v>
      </c>
      <c r="N9" s="10">
        <v>2.4379040043497247</v>
      </c>
      <c r="O9" s="10">
        <v>2.3613629064384778</v>
      </c>
      <c r="P9" s="10">
        <v>0.17796921789083253</v>
      </c>
      <c r="Q9" s="41">
        <v>3.2153816759687763</v>
      </c>
      <c r="R9" s="9">
        <v>5.3754299263027314E-2</v>
      </c>
      <c r="S9" s="10">
        <v>23.734421805455323</v>
      </c>
      <c r="T9" s="10">
        <v>1.719122370774691E-4</v>
      </c>
      <c r="U9" s="10">
        <v>0.25614983899329741</v>
      </c>
      <c r="V9" s="10">
        <v>6.6791890530129442E-3</v>
      </c>
      <c r="W9" s="10">
        <v>6.4694874148999385E-3</v>
      </c>
      <c r="X9" s="10">
        <v>4.8758689833104803E-4</v>
      </c>
      <c r="Y9" s="41">
        <v>8.8092648656678801E-3</v>
      </c>
      <c r="Z9" s="246">
        <v>-4.6528278364680045</v>
      </c>
      <c r="AA9" s="10">
        <v>-2034.3800085648547</v>
      </c>
      <c r="AB9" s="10">
        <v>-1.5270646721217928E-2</v>
      </c>
      <c r="AC9" s="10">
        <v>5.7869319834075084</v>
      </c>
      <c r="AD9" s="10">
        <v>0.10826158811984458</v>
      </c>
      <c r="AE9" s="10">
        <v>0.10540837640110037</v>
      </c>
      <c r="AF9" s="10">
        <v>6.2826091705190032E-2</v>
      </c>
      <c r="AG9" s="41">
        <v>0.24513887361083508</v>
      </c>
    </row>
    <row r="10" spans="1:33" x14ac:dyDescent="0.35">
      <c r="A10" s="298">
        <v>34005</v>
      </c>
      <c r="B10" s="9">
        <v>5.937507023085419</v>
      </c>
      <c r="C10" s="10">
        <v>2605.6156594087543</v>
      </c>
      <c r="D10" s="10">
        <v>1.7043141958349006E-2</v>
      </c>
      <c r="E10" s="10">
        <v>43.105578401073274</v>
      </c>
      <c r="F10" s="10">
        <v>0.92933826857115498</v>
      </c>
      <c r="G10" s="10">
        <v>0.88550764767646351</v>
      </c>
      <c r="H10" s="10">
        <v>0.68664889686922426</v>
      </c>
      <c r="I10" s="41">
        <v>1.9120159965703576</v>
      </c>
      <c r="J10" s="9">
        <v>7.6648259024389453</v>
      </c>
      <c r="K10" s="10">
        <v>3326.0457942422122</v>
      </c>
      <c r="L10" s="10">
        <v>2.2111928394447842E-2</v>
      </c>
      <c r="M10" s="10">
        <v>41.222217371241911</v>
      </c>
      <c r="N10" s="10">
        <v>0.98027144055806037</v>
      </c>
      <c r="O10" s="10">
        <v>0.93129428262704272</v>
      </c>
      <c r="P10" s="10">
        <v>0.7977524907918021</v>
      </c>
      <c r="Q10" s="41">
        <v>2.0619990713640255</v>
      </c>
      <c r="R10" s="9">
        <v>2.0999523020380675E-2</v>
      </c>
      <c r="S10" s="10">
        <v>9.1124542308005818</v>
      </c>
      <c r="T10" s="10">
        <v>6.0580625738213272E-5</v>
      </c>
      <c r="U10" s="10">
        <v>0.11293758183901895</v>
      </c>
      <c r="V10" s="10">
        <v>2.6856751796111239E-3</v>
      </c>
      <c r="W10" s="10">
        <v>2.5514911852795694E-3</v>
      </c>
      <c r="X10" s="10">
        <v>2.1856232624432935E-3</v>
      </c>
      <c r="Y10" s="41">
        <v>5.6493125242850009E-3</v>
      </c>
      <c r="Z10" s="246">
        <v>-1.7273188793535277</v>
      </c>
      <c r="AA10" s="10">
        <v>-720.43013483345794</v>
      </c>
      <c r="AB10" s="10">
        <v>-5.0687864360988363E-3</v>
      </c>
      <c r="AC10" s="10">
        <v>1.8833610298313674</v>
      </c>
      <c r="AD10" s="10">
        <v>-5.0933171986905362E-2</v>
      </c>
      <c r="AE10" s="10">
        <v>-4.5786634950579289E-2</v>
      </c>
      <c r="AF10" s="10">
        <v>-0.11110359392257782</v>
      </c>
      <c r="AG10" s="41">
        <v>-0.14998307479366765</v>
      </c>
    </row>
    <row r="11" spans="1:33" x14ac:dyDescent="0.35">
      <c r="A11" s="298">
        <v>34007</v>
      </c>
      <c r="B11" s="9">
        <v>46.677654297606757</v>
      </c>
      <c r="C11" s="10">
        <v>27445.757346988066</v>
      </c>
      <c r="D11" s="10">
        <v>0.15081632034442571</v>
      </c>
      <c r="E11" s="10">
        <v>363.35965215917247</v>
      </c>
      <c r="F11" s="10">
        <v>8.4160171522747582</v>
      </c>
      <c r="G11" s="10">
        <v>7.8359365784375923</v>
      </c>
      <c r="H11" s="10">
        <v>14.226153595396575</v>
      </c>
      <c r="I11" s="41">
        <v>24.591747414066823</v>
      </c>
      <c r="J11" s="9">
        <v>56.52409524536597</v>
      </c>
      <c r="K11" s="10">
        <v>32895.933463064444</v>
      </c>
      <c r="L11" s="10">
        <v>0.18313603177426729</v>
      </c>
      <c r="M11" s="10">
        <v>325.51226439047525</v>
      </c>
      <c r="N11" s="10">
        <v>9.3653357641431434</v>
      </c>
      <c r="O11" s="10">
        <v>8.7032995085164053</v>
      </c>
      <c r="P11" s="10">
        <v>15.905379895360902</v>
      </c>
      <c r="Q11" s="41">
        <v>28.189043534450853</v>
      </c>
      <c r="R11" s="9">
        <v>0.15486053491881085</v>
      </c>
      <c r="S11" s="10">
        <v>90.125845104286157</v>
      </c>
      <c r="T11" s="10">
        <v>5.0174255280621184E-4</v>
      </c>
      <c r="U11" s="10">
        <v>0.89181442298760349</v>
      </c>
      <c r="V11" s="10">
        <v>2.5658454148337381E-2</v>
      </c>
      <c r="W11" s="10">
        <v>2.3844656187716182E-2</v>
      </c>
      <c r="X11" s="10">
        <v>4.3576383274961369E-2</v>
      </c>
      <c r="Y11" s="41">
        <v>7.7230256258769447E-2</v>
      </c>
      <c r="Z11" s="246">
        <v>-9.8464409477592145</v>
      </c>
      <c r="AA11" s="10">
        <v>-5450.1761160763826</v>
      </c>
      <c r="AB11" s="10">
        <v>-3.2319711429841594E-2</v>
      </c>
      <c r="AC11" s="10">
        <v>37.847387768697203</v>
      </c>
      <c r="AD11" s="10">
        <v>-0.94931861186838606</v>
      </c>
      <c r="AE11" s="10">
        <v>-0.86736293007881449</v>
      </c>
      <c r="AF11" s="10">
        <v>-1.6792262999643248</v>
      </c>
      <c r="AG11" s="41">
        <v>-3.5972961203840255</v>
      </c>
    </row>
    <row r="12" spans="1:33" x14ac:dyDescent="0.35">
      <c r="A12" s="298">
        <v>34009</v>
      </c>
      <c r="B12" s="9">
        <v>113.7850483525539</v>
      </c>
      <c r="C12" s="10">
        <v>50150.931653291795</v>
      </c>
      <c r="D12" s="10">
        <v>0.36777781362790635</v>
      </c>
      <c r="E12" s="10">
        <v>754.15440465049323</v>
      </c>
      <c r="F12" s="10">
        <v>19.723670751076199</v>
      </c>
      <c r="G12" s="10">
        <v>19.10856717988101</v>
      </c>
      <c r="H12" s="10">
        <v>2.3764427391581195</v>
      </c>
      <c r="I12" s="41">
        <v>25.953319758120408</v>
      </c>
      <c r="J12" s="9">
        <v>136.60844930970291</v>
      </c>
      <c r="K12" s="10">
        <v>60167.760450893671</v>
      </c>
      <c r="L12" s="10">
        <v>0.44684157254212353</v>
      </c>
      <c r="M12" s="10">
        <v>652.80396652273259</v>
      </c>
      <c r="N12" s="10">
        <v>17.447392587918962</v>
      </c>
      <c r="O12" s="10">
        <v>16.898339783539154</v>
      </c>
      <c r="P12" s="10">
        <v>1.3776032009060022</v>
      </c>
      <c r="Q12" s="41">
        <v>22.595385281367481</v>
      </c>
      <c r="R12" s="9">
        <v>0.37426972413617238</v>
      </c>
      <c r="S12" s="10">
        <v>164.84317931751693</v>
      </c>
      <c r="T12" s="10">
        <v>1.2242234864167764E-3</v>
      </c>
      <c r="U12" s="10">
        <v>1.7885040178705005</v>
      </c>
      <c r="V12" s="10">
        <v>4.7801075583339618E-2</v>
      </c>
      <c r="W12" s="10">
        <v>4.6296821324764807E-2</v>
      </c>
      <c r="X12" s="10">
        <v>3.7742553449479511E-3</v>
      </c>
      <c r="Y12" s="41">
        <v>6.1905165154431452E-2</v>
      </c>
      <c r="Z12" s="246">
        <v>-22.823400957149037</v>
      </c>
      <c r="AA12" s="10">
        <v>-10016.828797601898</v>
      </c>
      <c r="AB12" s="10">
        <v>-7.9063758914217158E-2</v>
      </c>
      <c r="AC12" s="10">
        <v>101.3504381277607</v>
      </c>
      <c r="AD12" s="10">
        <v>2.2762781631572389</v>
      </c>
      <c r="AE12" s="10">
        <v>2.2102273963418577</v>
      </c>
      <c r="AF12" s="10">
        <v>0.99883953825211702</v>
      </c>
      <c r="AG12" s="41">
        <v>3.3579344767529236</v>
      </c>
    </row>
    <row r="13" spans="1:33" x14ac:dyDescent="0.35">
      <c r="A13" s="298">
        <v>34011</v>
      </c>
      <c r="B13" s="9">
        <v>63.880888028752025</v>
      </c>
      <c r="C13" s="10">
        <v>28363.346982397728</v>
      </c>
      <c r="D13" s="10">
        <v>0.16847437665037446</v>
      </c>
      <c r="E13" s="10">
        <v>589.18204325510055</v>
      </c>
      <c r="F13" s="10">
        <v>9.3438348369579085</v>
      </c>
      <c r="G13" s="10">
        <v>8.7533940153888867</v>
      </c>
      <c r="H13" s="10">
        <v>12.565615804708948</v>
      </c>
      <c r="I13" s="41">
        <v>25.570622489469553</v>
      </c>
      <c r="J13" s="9">
        <v>82.535741553018596</v>
      </c>
      <c r="K13" s="10">
        <v>36417.034598147024</v>
      </c>
      <c r="L13" s="10">
        <v>0.21897540421542247</v>
      </c>
      <c r="M13" s="10">
        <v>580.83126475629797</v>
      </c>
      <c r="N13" s="10">
        <v>11.141010354909813</v>
      </c>
      <c r="O13" s="10">
        <v>10.408813919064054</v>
      </c>
      <c r="P13" s="10">
        <v>15.60850277109261</v>
      </c>
      <c r="Q13" s="41">
        <v>29.548077268731159</v>
      </c>
      <c r="R13" s="9">
        <v>0.22612531932333862</v>
      </c>
      <c r="S13" s="10">
        <v>99.772697529169918</v>
      </c>
      <c r="T13" s="10">
        <v>5.9993261428882864E-4</v>
      </c>
      <c r="U13" s="10">
        <v>1.5913185335788986</v>
      </c>
      <c r="V13" s="10">
        <v>3.0523316040848805E-2</v>
      </c>
      <c r="W13" s="10">
        <v>2.8517298408394665E-2</v>
      </c>
      <c r="X13" s="10">
        <v>4.2763021290664685E-2</v>
      </c>
      <c r="Y13" s="41">
        <v>8.0953636352688096E-2</v>
      </c>
      <c r="Z13" s="246">
        <v>-18.654853524266564</v>
      </c>
      <c r="AA13" s="10">
        <v>-8053.6876157492943</v>
      </c>
      <c r="AB13" s="10">
        <v>-5.0501027565048026E-2</v>
      </c>
      <c r="AC13" s="10">
        <v>8.350778498802498</v>
      </c>
      <c r="AD13" s="10">
        <v>-1.7971755179519064</v>
      </c>
      <c r="AE13" s="10">
        <v>-1.6554199036751667</v>
      </c>
      <c r="AF13" s="10">
        <v>-3.0428869663836631</v>
      </c>
      <c r="AG13" s="41">
        <v>-3.9774547792616066</v>
      </c>
    </row>
    <row r="14" spans="1:33" x14ac:dyDescent="0.35">
      <c r="A14" s="298">
        <v>34013</v>
      </c>
      <c r="B14" s="9">
        <v>161.25774511949319</v>
      </c>
      <c r="C14" s="10">
        <v>86718.912197468992</v>
      </c>
      <c r="D14" s="10">
        <v>0.48677553553799874</v>
      </c>
      <c r="E14" s="10">
        <v>1144.6573066641522</v>
      </c>
      <c r="F14" s="10">
        <v>27.251946448109418</v>
      </c>
      <c r="G14" s="10">
        <v>25.291315547713801</v>
      </c>
      <c r="H14" s="10">
        <v>46.604216709856487</v>
      </c>
      <c r="I14" s="41">
        <v>100.02673762618204</v>
      </c>
      <c r="J14" s="9">
        <v>196.74524348201584</v>
      </c>
      <c r="K14" s="10">
        <v>112417.40219178882</v>
      </c>
      <c r="L14" s="10">
        <v>0.61243014513788685</v>
      </c>
      <c r="M14" s="10">
        <v>1054.3154421073175</v>
      </c>
      <c r="N14" s="10">
        <v>32.150375194764742</v>
      </c>
      <c r="O14" s="10">
        <v>29.761858406086983</v>
      </c>
      <c r="P14" s="10">
        <v>58.063209789202602</v>
      </c>
      <c r="Q14" s="41">
        <v>115.42378580105888</v>
      </c>
      <c r="R14" s="9">
        <v>0.53902806433428996</v>
      </c>
      <c r="S14" s="10">
        <v>307.99288271722958</v>
      </c>
      <c r="T14" s="10">
        <v>1.6778908085969501E-3</v>
      </c>
      <c r="U14" s="10">
        <v>2.8885354578282669</v>
      </c>
      <c r="V14" s="10">
        <v>8.8083219711684216E-2</v>
      </c>
      <c r="W14" s="10">
        <v>8.1539338098868458E-2</v>
      </c>
      <c r="X14" s="10">
        <v>0.15907728709370572</v>
      </c>
      <c r="Y14" s="41">
        <v>0.31622955013988741</v>
      </c>
      <c r="Z14" s="246">
        <v>-35.487498362522615</v>
      </c>
      <c r="AA14" s="10">
        <v>-25698.489994319807</v>
      </c>
      <c r="AB14" s="10">
        <v>-0.12565460959988797</v>
      </c>
      <c r="AC14" s="10">
        <v>90.341864556834949</v>
      </c>
      <c r="AD14" s="10">
        <v>-4.8984287466553216</v>
      </c>
      <c r="AE14" s="10">
        <v>-4.4705428583731823</v>
      </c>
      <c r="AF14" s="10">
        <v>-11.458993079346119</v>
      </c>
      <c r="AG14" s="41">
        <v>-15.397048174876851</v>
      </c>
    </row>
    <row r="15" spans="1:33" x14ac:dyDescent="0.35">
      <c r="A15" s="298">
        <v>34015</v>
      </c>
      <c r="B15" s="9">
        <v>85.030984965326212</v>
      </c>
      <c r="C15" s="10">
        <v>44351.634810325872</v>
      </c>
      <c r="D15" s="10">
        <v>0.25543047467829094</v>
      </c>
      <c r="E15" s="10">
        <v>582.87420724365211</v>
      </c>
      <c r="F15" s="10">
        <v>14.169677109849555</v>
      </c>
      <c r="G15" s="10">
        <v>13.271355160322321</v>
      </c>
      <c r="H15" s="10">
        <v>19.76091443807519</v>
      </c>
      <c r="I15" s="41">
        <v>44.695533354439554</v>
      </c>
      <c r="J15" s="9">
        <v>108.91823344671504</v>
      </c>
      <c r="K15" s="10">
        <v>56408.554140919863</v>
      </c>
      <c r="L15" s="10">
        <v>0.32754456404654425</v>
      </c>
      <c r="M15" s="10">
        <v>556.85173131645956</v>
      </c>
      <c r="N15" s="10">
        <v>16.249433412675415</v>
      </c>
      <c r="O15" s="10">
        <v>15.181441038851837</v>
      </c>
      <c r="P15" s="10">
        <v>23.192161924055995</v>
      </c>
      <c r="Q15" s="41">
        <v>51.89310335938768</v>
      </c>
      <c r="R15" s="9">
        <v>0.29840611903209591</v>
      </c>
      <c r="S15" s="10">
        <v>154.54398394772565</v>
      </c>
      <c r="T15" s="10">
        <v>8.9738236725080622E-4</v>
      </c>
      <c r="U15" s="10">
        <v>1.5256211816889305</v>
      </c>
      <c r="V15" s="10">
        <v>4.4518995651165523E-2</v>
      </c>
      <c r="W15" s="10">
        <v>4.1592989147539283E-2</v>
      </c>
      <c r="X15" s="10">
        <v>6.3540169654947937E-2</v>
      </c>
      <c r="Y15" s="41">
        <v>0.14217288591613064</v>
      </c>
      <c r="Z15" s="246">
        <v>-23.887248481388806</v>
      </c>
      <c r="AA15" s="10">
        <v>-12056.919330593993</v>
      </c>
      <c r="AB15" s="10">
        <v>-7.2114089368253323E-2</v>
      </c>
      <c r="AC15" s="10">
        <v>26.022475927192509</v>
      </c>
      <c r="AD15" s="10">
        <v>-2.0797563028258601</v>
      </c>
      <c r="AE15" s="10">
        <v>-1.9100858785295178</v>
      </c>
      <c r="AF15" s="10">
        <v>-3.431247485980808</v>
      </c>
      <c r="AG15" s="41">
        <v>-7.1975700049481235</v>
      </c>
    </row>
    <row r="16" spans="1:33" x14ac:dyDescent="0.35">
      <c r="A16" s="298">
        <v>34017</v>
      </c>
      <c r="B16" s="9">
        <v>657.29036018061527</v>
      </c>
      <c r="C16" s="10">
        <v>311966.28317922237</v>
      </c>
      <c r="D16" s="10">
        <v>2.059687129142008</v>
      </c>
      <c r="E16" s="10">
        <v>4554.0747393008924</v>
      </c>
      <c r="F16" s="10">
        <v>111.47829144166933</v>
      </c>
      <c r="G16" s="10">
        <v>107.01480169959021</v>
      </c>
      <c r="H16" s="10">
        <v>59.240378106943723</v>
      </c>
      <c r="I16" s="41">
        <v>219.11824371461353</v>
      </c>
      <c r="J16" s="9">
        <v>815.1953416672003</v>
      </c>
      <c r="K16" s="10">
        <v>389741.04381006921</v>
      </c>
      <c r="L16" s="10">
        <v>2.5776868493834755</v>
      </c>
      <c r="M16" s="10">
        <v>4115.9925359016561</v>
      </c>
      <c r="N16" s="10">
        <v>108.1756177120369</v>
      </c>
      <c r="O16" s="10">
        <v>103.55497231303933</v>
      </c>
      <c r="P16" s="10">
        <v>69.829670625203448</v>
      </c>
      <c r="Q16" s="41">
        <v>223.45019428940674</v>
      </c>
      <c r="R16" s="9">
        <v>2.2334118949786306</v>
      </c>
      <c r="S16" s="10">
        <v>1067.7836816714225</v>
      </c>
      <c r="T16" s="10">
        <v>7.0621557517355493E-3</v>
      </c>
      <c r="U16" s="10">
        <v>11.276691879182621</v>
      </c>
      <c r="V16" s="10">
        <v>0.29637155537544357</v>
      </c>
      <c r="W16" s="10">
        <v>0.28371225291243651</v>
      </c>
      <c r="X16" s="10">
        <v>0.1913141660964478</v>
      </c>
      <c r="Y16" s="41">
        <v>0.61219231312166222</v>
      </c>
      <c r="Z16" s="246">
        <v>-157.90498148658497</v>
      </c>
      <c r="AA16" s="10">
        <v>-77774.760630846809</v>
      </c>
      <c r="AB16" s="10">
        <v>-0.51799972024146701</v>
      </c>
      <c r="AC16" s="10">
        <v>438.08220339923696</v>
      </c>
      <c r="AD16" s="10">
        <v>3.3026737296324491</v>
      </c>
      <c r="AE16" s="10">
        <v>3.4598293865508793</v>
      </c>
      <c r="AF16" s="10">
        <v>-10.589292518259725</v>
      </c>
      <c r="AG16" s="41">
        <v>-4.3319505747932112</v>
      </c>
    </row>
    <row r="17" spans="1:33" x14ac:dyDescent="0.35">
      <c r="A17" s="298">
        <v>34019</v>
      </c>
      <c r="B17" s="9">
        <v>3.3240790110928247E-4</v>
      </c>
      <c r="C17" s="10">
        <v>0.22702987958097584</v>
      </c>
      <c r="D17" s="10">
        <v>8.8367676897349921E-7</v>
      </c>
      <c r="E17" s="10">
        <v>2.0906526964691399E-3</v>
      </c>
      <c r="F17" s="10">
        <v>4.7253185015312752E-5</v>
      </c>
      <c r="G17" s="10">
        <v>4.5913043323275074E-5</v>
      </c>
      <c r="H17" s="10">
        <v>2.0788024671765548E-6</v>
      </c>
      <c r="I17" s="41">
        <v>9.6099766845567937E-5</v>
      </c>
      <c r="J17" s="9">
        <v>4.8923902041654729E-4</v>
      </c>
      <c r="K17" s="10">
        <v>0.33644089909396657</v>
      </c>
      <c r="L17" s="10">
        <v>1.2992186707619173E-6</v>
      </c>
      <c r="M17" s="10">
        <v>2.1825436176407613E-3</v>
      </c>
      <c r="N17" s="10">
        <v>4.9674829648732038E-5</v>
      </c>
      <c r="O17" s="10">
        <v>4.8272430475351072E-5</v>
      </c>
      <c r="P17" s="10">
        <v>1.0651472373957233E-6</v>
      </c>
      <c r="Q17" s="41">
        <v>9.55609052950539E-5</v>
      </c>
      <c r="R17" s="9">
        <v>1.3403808778535541E-6</v>
      </c>
      <c r="S17" s="10">
        <v>9.2175588792867548E-4</v>
      </c>
      <c r="T17" s="10">
        <v>3.559503207566897E-9</v>
      </c>
      <c r="U17" s="10">
        <v>5.9795715551801679E-6</v>
      </c>
      <c r="V17" s="10">
        <v>1.3609542369515626E-7</v>
      </c>
      <c r="W17" s="10">
        <v>1.3225323417904404E-7</v>
      </c>
      <c r="X17" s="10">
        <v>2.9182116093033513E-9</v>
      </c>
      <c r="Y17" s="41">
        <v>2.6181069943850386E-7</v>
      </c>
      <c r="Z17" s="246">
        <v>-1.5683111930726488E-4</v>
      </c>
      <c r="AA17" s="10">
        <v>-0.1094110195129907</v>
      </c>
      <c r="AB17" s="10">
        <v>-4.155419017884181E-7</v>
      </c>
      <c r="AC17" s="10">
        <v>-9.1890921171621529E-5</v>
      </c>
      <c r="AD17" s="10">
        <v>-2.42164463341929E-6</v>
      </c>
      <c r="AE17" s="10">
        <v>-2.3593871520759947E-6</v>
      </c>
      <c r="AF17" s="10">
        <v>1.0136552297808314E-6</v>
      </c>
      <c r="AG17" s="41">
        <v>5.3886155051404366E-7</v>
      </c>
    </row>
    <row r="18" spans="1:33" x14ac:dyDescent="0.35">
      <c r="A18" s="298">
        <v>34021</v>
      </c>
      <c r="B18" s="9">
        <v>0.27918731839444888</v>
      </c>
      <c r="C18" s="10">
        <v>117.63345374139101</v>
      </c>
      <c r="D18" s="10">
        <v>8.6863587335810825E-4</v>
      </c>
      <c r="E18" s="10">
        <v>1.8190506117085148</v>
      </c>
      <c r="F18" s="10">
        <v>4.6527292519286986E-2</v>
      </c>
      <c r="G18" s="10">
        <v>4.513156132777172E-2</v>
      </c>
      <c r="H18" s="10">
        <v>1.0815365546615564E-3</v>
      </c>
      <c r="I18" s="41">
        <v>5.7421969128558903E-2</v>
      </c>
      <c r="J18" s="9">
        <v>0.34257762414658366</v>
      </c>
      <c r="K18" s="10">
        <v>144.34248929242167</v>
      </c>
      <c r="L18" s="10">
        <v>1.0746981462245015E-3</v>
      </c>
      <c r="M18" s="10">
        <v>1.6036285154754131</v>
      </c>
      <c r="N18" s="10">
        <v>4.1537133664166448E-2</v>
      </c>
      <c r="O18" s="10">
        <v>4.0295259183599406E-2</v>
      </c>
      <c r="P18" s="10">
        <v>4.0344760681717076E-4</v>
      </c>
      <c r="Q18" s="41">
        <v>4.975043501058489E-2</v>
      </c>
      <c r="R18" s="9">
        <v>9.3856883327831135E-4</v>
      </c>
      <c r="S18" s="10">
        <v>0.39545887477375796</v>
      </c>
      <c r="T18" s="10">
        <v>2.9443784828068537E-6</v>
      </c>
      <c r="U18" s="10">
        <v>4.3935027821244196E-3</v>
      </c>
      <c r="V18" s="10">
        <v>1.1380036620319575E-4</v>
      </c>
      <c r="W18" s="10">
        <v>1.1039797036602577E-4</v>
      </c>
      <c r="X18" s="10">
        <v>1.105335909088139E-6</v>
      </c>
      <c r="Y18" s="41">
        <v>1.3630256167283531E-4</v>
      </c>
      <c r="Z18" s="246">
        <v>-6.3390305752134779E-2</v>
      </c>
      <c r="AA18" s="10">
        <v>-26.709035551030659</v>
      </c>
      <c r="AB18" s="10">
        <v>-2.060622728663934E-4</v>
      </c>
      <c r="AC18" s="10">
        <v>0.21542209623310168</v>
      </c>
      <c r="AD18" s="10">
        <v>4.9901588551205349E-3</v>
      </c>
      <c r="AE18" s="10">
        <v>4.8363021441723136E-3</v>
      </c>
      <c r="AF18" s="10">
        <v>6.7808894784438553E-4</v>
      </c>
      <c r="AG18" s="41">
        <v>7.6715341179740089E-3</v>
      </c>
    </row>
    <row r="19" spans="1:33" x14ac:dyDescent="0.35">
      <c r="A19" s="298">
        <v>34023</v>
      </c>
      <c r="B19" s="9">
        <v>65.59467696666556</v>
      </c>
      <c r="C19" s="10">
        <v>35183.996536531158</v>
      </c>
      <c r="D19" s="10">
        <v>0.21341241829828966</v>
      </c>
      <c r="E19" s="10">
        <v>481.73742383922166</v>
      </c>
      <c r="F19" s="10">
        <v>11.725345019407102</v>
      </c>
      <c r="G19" s="10">
        <v>11.088232378269108</v>
      </c>
      <c r="H19" s="10">
        <v>12.670558706096028</v>
      </c>
      <c r="I19" s="41">
        <v>26.097770249832031</v>
      </c>
      <c r="J19" s="9">
        <v>81.119815219179458</v>
      </c>
      <c r="K19" s="10">
        <v>42635.286101228514</v>
      </c>
      <c r="L19" s="10">
        <v>0.265609533105438</v>
      </c>
      <c r="M19" s="10">
        <v>434.68177400499314</v>
      </c>
      <c r="N19" s="10">
        <v>12.189581475921427</v>
      </c>
      <c r="O19" s="10">
        <v>11.502349302499365</v>
      </c>
      <c r="P19" s="10">
        <v>13.722906447435781</v>
      </c>
      <c r="Q19" s="41">
        <v>28.18655456346163</v>
      </c>
      <c r="R19" s="9">
        <v>0.22224606909364236</v>
      </c>
      <c r="S19" s="10">
        <v>116.80900301706441</v>
      </c>
      <c r="T19" s="10">
        <v>7.2769735097380267E-4</v>
      </c>
      <c r="U19" s="10">
        <v>1.1909089698766937</v>
      </c>
      <c r="V19" s="10">
        <v>3.3396113632661449E-2</v>
      </c>
      <c r="W19" s="10">
        <v>3.1513285760272236E-2</v>
      </c>
      <c r="X19" s="10">
        <v>3.7597003965577483E-2</v>
      </c>
      <c r="Y19" s="41">
        <v>7.7223437160168842E-2</v>
      </c>
      <c r="Z19" s="246">
        <v>-15.525138252513905</v>
      </c>
      <c r="AA19" s="10">
        <v>-7451.2895646973575</v>
      </c>
      <c r="AB19" s="10">
        <v>-5.2197114807148309E-2</v>
      </c>
      <c r="AC19" s="10">
        <v>47.055649834228532</v>
      </c>
      <c r="AD19" s="10">
        <v>-0.46423645651432532</v>
      </c>
      <c r="AE19" s="10">
        <v>-0.41411692423025565</v>
      </c>
      <c r="AF19" s="10">
        <v>-1.052347741339754</v>
      </c>
      <c r="AG19" s="41">
        <v>-2.0887843136295974</v>
      </c>
    </row>
    <row r="20" spans="1:33" x14ac:dyDescent="0.35">
      <c r="A20" s="298">
        <v>34025</v>
      </c>
      <c r="B20" s="9">
        <v>207.73959446988439</v>
      </c>
      <c r="C20" s="10">
        <v>90054.536843070178</v>
      </c>
      <c r="D20" s="10">
        <v>0.59654277074809692</v>
      </c>
      <c r="E20" s="10">
        <v>1464.395471558352</v>
      </c>
      <c r="F20" s="10">
        <v>32.42222720905486</v>
      </c>
      <c r="G20" s="10">
        <v>30.994469504302753</v>
      </c>
      <c r="H20" s="10">
        <v>19.807973175599688</v>
      </c>
      <c r="I20" s="41">
        <v>67.683743324242087</v>
      </c>
      <c r="J20" s="9">
        <v>264.23560450355814</v>
      </c>
      <c r="K20" s="10">
        <v>113649.73155720784</v>
      </c>
      <c r="L20" s="10">
        <v>0.76059449948680946</v>
      </c>
      <c r="M20" s="10">
        <v>1371.0475838657326</v>
      </c>
      <c r="N20" s="10">
        <v>33.013583982945519</v>
      </c>
      <c r="O20" s="10">
        <v>31.463777177886158</v>
      </c>
      <c r="P20" s="10">
        <v>22.381256756312091</v>
      </c>
      <c r="Q20" s="41">
        <v>71.953139859873872</v>
      </c>
      <c r="R20" s="9">
        <v>0.72393316302344701</v>
      </c>
      <c r="S20" s="10">
        <v>311.36912755399408</v>
      </c>
      <c r="T20" s="10">
        <v>2.0838205465392042E-3</v>
      </c>
      <c r="U20" s="10">
        <v>3.756294750317076</v>
      </c>
      <c r="V20" s="10">
        <v>9.0448175295741159E-2</v>
      </c>
      <c r="W20" s="10">
        <v>8.6202129254482632E-2</v>
      </c>
      <c r="X20" s="10">
        <v>6.1318511661129019E-2</v>
      </c>
      <c r="Y20" s="41">
        <v>0.1971318900270517</v>
      </c>
      <c r="Z20" s="246">
        <v>-56.49601003367377</v>
      </c>
      <c r="AA20" s="10">
        <v>-23595.194714137659</v>
      </c>
      <c r="AB20" s="10">
        <v>-0.16405172873871263</v>
      </c>
      <c r="AC20" s="10">
        <v>93.347887692619565</v>
      </c>
      <c r="AD20" s="10">
        <v>-0.59135677389066243</v>
      </c>
      <c r="AE20" s="10">
        <v>-0.46930767358340342</v>
      </c>
      <c r="AF20" s="10">
        <v>-2.5732835807124039</v>
      </c>
      <c r="AG20" s="41">
        <v>-4.2693965356317758</v>
      </c>
    </row>
    <row r="21" spans="1:33" x14ac:dyDescent="0.35">
      <c r="A21" s="298">
        <v>34029</v>
      </c>
      <c r="B21" s="9">
        <v>78.981685399508862</v>
      </c>
      <c r="C21" s="10">
        <v>34303.945770509526</v>
      </c>
      <c r="D21" s="10">
        <v>0.2478389036811543</v>
      </c>
      <c r="E21" s="10">
        <v>532.74061254122796</v>
      </c>
      <c r="F21" s="10">
        <v>13.310063025661517</v>
      </c>
      <c r="G21" s="10">
        <v>12.876922735908678</v>
      </c>
      <c r="H21" s="10">
        <v>2.2443880673432042</v>
      </c>
      <c r="I21" s="41">
        <v>18.876159998514883</v>
      </c>
      <c r="J21" s="9">
        <v>98.949999992085949</v>
      </c>
      <c r="K21" s="10">
        <v>42925.063068486794</v>
      </c>
      <c r="L21" s="10">
        <v>0.31346417621102779</v>
      </c>
      <c r="M21" s="10">
        <v>483.27608914929107</v>
      </c>
      <c r="N21" s="10">
        <v>12.360762997433641</v>
      </c>
      <c r="O21" s="10">
        <v>11.949479414099764</v>
      </c>
      <c r="P21" s="10">
        <v>2.0467138717259648</v>
      </c>
      <c r="Q21" s="41">
        <v>17.579177321835381</v>
      </c>
      <c r="R21" s="9">
        <v>0.27109589038927651</v>
      </c>
      <c r="S21" s="10">
        <v>117.60291251640218</v>
      </c>
      <c r="T21" s="10">
        <v>8.5880596222199395E-4</v>
      </c>
      <c r="U21" s="10">
        <v>1.3240440798610715</v>
      </c>
      <c r="V21" s="10">
        <v>3.3865104102557914E-2</v>
      </c>
      <c r="W21" s="10">
        <v>3.2738299764656885E-2</v>
      </c>
      <c r="X21" s="10">
        <v>5.6074352650026431E-3</v>
      </c>
      <c r="Y21" s="41">
        <v>4.8162129648864058E-2</v>
      </c>
      <c r="Z21" s="246">
        <v>-19.96831459257708</v>
      </c>
      <c r="AA21" s="10">
        <v>-8621.1172979772655</v>
      </c>
      <c r="AB21" s="10">
        <v>-6.5625272529873505E-2</v>
      </c>
      <c r="AC21" s="10">
        <v>49.464523391936886</v>
      </c>
      <c r="AD21" s="10">
        <v>0.94930002822787674</v>
      </c>
      <c r="AE21" s="10">
        <v>0.92744332180891409</v>
      </c>
      <c r="AF21" s="10">
        <v>0.19767419561723953</v>
      </c>
      <c r="AG21" s="41">
        <v>1.296982676679505</v>
      </c>
    </row>
    <row r="22" spans="1:33" x14ac:dyDescent="0.35">
      <c r="A22" s="298">
        <v>34031</v>
      </c>
      <c r="B22" s="9">
        <v>2.5735996635517256E-4</v>
      </c>
      <c r="C22" s="10">
        <v>0.10842762474765466</v>
      </c>
      <c r="D22" s="10">
        <v>9.4887107451022451E-7</v>
      </c>
      <c r="E22" s="10">
        <v>1.8573097576027684E-3</v>
      </c>
      <c r="F22" s="10">
        <v>5.075654754882857E-5</v>
      </c>
      <c r="G22" s="10">
        <v>4.9300330592126217E-5</v>
      </c>
      <c r="H22" s="10">
        <v>1.0024681948313336E-6</v>
      </c>
      <c r="I22" s="41">
        <v>8.1780300104661438E-5</v>
      </c>
      <c r="J22" s="9">
        <v>3.7036649283765194E-4</v>
      </c>
      <c r="K22" s="10">
        <v>0.15603910823290373</v>
      </c>
      <c r="L22" s="10">
        <v>1.3772116280601865E-6</v>
      </c>
      <c r="M22" s="10">
        <v>1.906716792254029E-3</v>
      </c>
      <c r="N22" s="10">
        <v>5.2707003225198532E-5</v>
      </c>
      <c r="O22" s="10">
        <v>5.1202448369742723E-5</v>
      </c>
      <c r="P22" s="10">
        <v>4.9039278987236748E-7</v>
      </c>
      <c r="Q22" s="41">
        <v>8.0502016012490361E-5</v>
      </c>
      <c r="R22" s="9">
        <v>1.014702720103156E-6</v>
      </c>
      <c r="S22" s="10">
        <v>4.2750440611754453E-4</v>
      </c>
      <c r="T22" s="10">
        <v>3.7731825426306483E-9</v>
      </c>
      <c r="U22" s="10">
        <v>5.2238816226137784E-6</v>
      </c>
      <c r="V22" s="10">
        <v>1.4440274856218777E-7</v>
      </c>
      <c r="W22" s="10">
        <v>1.4028068046504858E-7</v>
      </c>
      <c r="X22" s="10">
        <v>1.3435418900612809E-9</v>
      </c>
      <c r="Y22" s="41">
        <v>2.2055346852737085E-7</v>
      </c>
      <c r="Z22" s="246">
        <v>-1.1300652648247937E-4</v>
      </c>
      <c r="AA22" s="10">
        <v>-4.761148348524908E-2</v>
      </c>
      <c r="AB22" s="10">
        <v>-4.2834055354996195E-7</v>
      </c>
      <c r="AC22" s="10">
        <v>-4.9407034651260603E-5</v>
      </c>
      <c r="AD22" s="10">
        <v>-1.9504556763699636E-6</v>
      </c>
      <c r="AE22" s="10">
        <v>-1.9021177776165082E-6</v>
      </c>
      <c r="AF22" s="10">
        <v>5.1207540495896599E-7</v>
      </c>
      <c r="AG22" s="41">
        <v>1.2782840921710748E-6</v>
      </c>
    </row>
    <row r="23" spans="1:33" x14ac:dyDescent="0.35">
      <c r="A23" s="298">
        <v>34033</v>
      </c>
      <c r="B23" s="9">
        <v>40.089122947788596</v>
      </c>
      <c r="C23" s="10">
        <v>17826.920170025602</v>
      </c>
      <c r="D23" s="10">
        <v>0.10290389556497567</v>
      </c>
      <c r="E23" s="10">
        <v>368.05750917849963</v>
      </c>
      <c r="F23" s="10">
        <v>5.7224635582242831</v>
      </c>
      <c r="G23" s="10">
        <v>5.3465592682138974</v>
      </c>
      <c r="H23" s="10">
        <v>8.3349847714202934</v>
      </c>
      <c r="I23" s="41">
        <v>16.095526538877099</v>
      </c>
      <c r="J23" s="9">
        <v>51.276791913760285</v>
      </c>
      <c r="K23" s="10">
        <v>22629.118208521646</v>
      </c>
      <c r="L23" s="10">
        <v>0.1319133550756606</v>
      </c>
      <c r="M23" s="10">
        <v>360.65591013628932</v>
      </c>
      <c r="N23" s="10">
        <v>6.8491755986848464</v>
      </c>
      <c r="O23" s="10">
        <v>6.3830821432461375</v>
      </c>
      <c r="P23" s="10">
        <v>10.31141793886175</v>
      </c>
      <c r="Q23" s="41">
        <v>18.673795219159501</v>
      </c>
      <c r="R23" s="9">
        <v>0.1404843614075624</v>
      </c>
      <c r="S23" s="10">
        <v>61.997584132936026</v>
      </c>
      <c r="T23" s="10">
        <v>3.6140645226208378E-4</v>
      </c>
      <c r="U23" s="10">
        <v>0.98809838393503913</v>
      </c>
      <c r="V23" s="10">
        <v>1.8764864653931089E-2</v>
      </c>
      <c r="W23" s="10">
        <v>1.7487896282866129E-2</v>
      </c>
      <c r="X23" s="10">
        <v>2.8250460106470546E-2</v>
      </c>
      <c r="Y23" s="41">
        <v>5.1161082792217809E-2</v>
      </c>
      <c r="Z23" s="246">
        <v>-11.187668965971682</v>
      </c>
      <c r="AA23" s="10">
        <v>-4802.198038496048</v>
      </c>
      <c r="AB23" s="10">
        <v>-2.9009459510684933E-2</v>
      </c>
      <c r="AC23" s="10">
        <v>7.4015990422103553</v>
      </c>
      <c r="AD23" s="10">
        <v>-1.1267120404605633</v>
      </c>
      <c r="AE23" s="10">
        <v>-1.0365228750322393</v>
      </c>
      <c r="AF23" s="10">
        <v>-1.9764331674414564</v>
      </c>
      <c r="AG23" s="41">
        <v>-2.5782686802824002</v>
      </c>
    </row>
    <row r="24" spans="1:33" x14ac:dyDescent="0.35">
      <c r="A24" s="298">
        <v>34035</v>
      </c>
      <c r="B24" s="9">
        <v>1.5706038538810071E-4</v>
      </c>
      <c r="C24" s="10">
        <v>8.2935069599029604E-2</v>
      </c>
      <c r="D24" s="10">
        <v>5.8126482671292777E-7</v>
      </c>
      <c r="E24" s="10">
        <v>1.1187334008381927E-3</v>
      </c>
      <c r="F24" s="10">
        <v>3.1118723226922133E-5</v>
      </c>
      <c r="G24" s="10">
        <v>3.0200673406392384E-5</v>
      </c>
      <c r="H24" s="10">
        <v>7.5976536871427383E-7</v>
      </c>
      <c r="I24" s="41">
        <v>5.8311992048820517E-5</v>
      </c>
      <c r="J24" s="9">
        <v>2.2540135352346882E-4</v>
      </c>
      <c r="K24" s="10">
        <v>0.11962779900140734</v>
      </c>
      <c r="L24" s="10">
        <v>8.4184465946446812E-7</v>
      </c>
      <c r="M24" s="10">
        <v>1.1454348777225607E-3</v>
      </c>
      <c r="N24" s="10">
        <v>3.2251608430284629E-5</v>
      </c>
      <c r="O24" s="10">
        <v>3.1301703069319842E-5</v>
      </c>
      <c r="P24" s="10">
        <v>3.7276297190407298E-7</v>
      </c>
      <c r="Q24" s="41">
        <v>5.7376337645836686E-5</v>
      </c>
      <c r="R24" s="9">
        <v>6.1753795485881872E-7</v>
      </c>
      <c r="S24" s="10">
        <v>3.2774739452440368E-4</v>
      </c>
      <c r="T24" s="10">
        <v>2.3064237245601868E-9</v>
      </c>
      <c r="U24" s="10">
        <v>3.1381777471850976E-6</v>
      </c>
      <c r="V24" s="10">
        <v>8.8360571041875706E-8</v>
      </c>
      <c r="W24" s="10">
        <v>8.5758090600876281E-8</v>
      </c>
      <c r="X24" s="10">
        <v>1.0212684161755424E-9</v>
      </c>
      <c r="Y24" s="41">
        <v>1.5719544560503203E-7</v>
      </c>
      <c r="Z24" s="246">
        <v>-6.8340968135368124E-5</v>
      </c>
      <c r="AA24" s="10">
        <v>-3.6692729402377736E-2</v>
      </c>
      <c r="AB24" s="10">
        <v>-2.6057983275154035E-7</v>
      </c>
      <c r="AC24" s="10">
        <v>-2.6701476884367784E-5</v>
      </c>
      <c r="AD24" s="10">
        <v>-1.1328852033624958E-6</v>
      </c>
      <c r="AE24" s="10">
        <v>-1.1010296629274557E-6</v>
      </c>
      <c r="AF24" s="10">
        <v>3.8700239681020085E-7</v>
      </c>
      <c r="AG24" s="41">
        <v>9.3565440298383022E-7</v>
      </c>
    </row>
    <row r="25" spans="1:33" x14ac:dyDescent="0.35">
      <c r="A25" s="298">
        <v>34037</v>
      </c>
      <c r="B25" s="9">
        <v>8.097845112112812E-5</v>
      </c>
      <c r="C25" s="10">
        <v>3.4119653977336885E-2</v>
      </c>
      <c r="D25" s="10">
        <v>2.9042472305108843E-7</v>
      </c>
      <c r="E25" s="10">
        <v>5.7479969827852482E-4</v>
      </c>
      <c r="F25" s="10">
        <v>1.5556232857463514E-5</v>
      </c>
      <c r="G25" s="10">
        <v>1.5089550145419808E-5</v>
      </c>
      <c r="H25" s="10">
        <v>3.1366445780621103E-7</v>
      </c>
      <c r="I25" s="41">
        <v>2.4202331096541585E-5</v>
      </c>
      <c r="J25" s="9">
        <v>1.0035773686108079E-4</v>
      </c>
      <c r="K25" s="10">
        <v>4.2284968432375399E-2</v>
      </c>
      <c r="L25" s="10">
        <v>3.7258648549366587E-7</v>
      </c>
      <c r="M25" s="10">
        <v>5.1972038903490845E-4</v>
      </c>
      <c r="N25" s="10">
        <v>1.4371323963742765E-5</v>
      </c>
      <c r="O25" s="10">
        <v>1.3941525252519323E-5</v>
      </c>
      <c r="P25" s="10">
        <v>1.1910802864177266E-7</v>
      </c>
      <c r="Q25" s="41">
        <v>2.212244630073491E-5</v>
      </c>
      <c r="R25" s="9">
        <v>2.749527037289885E-7</v>
      </c>
      <c r="S25" s="10">
        <v>1.158492285818504E-4</v>
      </c>
      <c r="T25" s="10">
        <v>1.0207848917634681E-9</v>
      </c>
      <c r="U25" s="10">
        <v>1.4238914768079685E-6</v>
      </c>
      <c r="V25" s="10">
        <v>3.9373490311624012E-8</v>
      </c>
      <c r="W25" s="10">
        <v>3.8195959595943348E-8</v>
      </c>
      <c r="X25" s="10">
        <v>3.2632336614184292E-10</v>
      </c>
      <c r="Y25" s="41">
        <v>6.0609441919821673E-8</v>
      </c>
      <c r="Z25" s="246">
        <v>-1.937928573995268E-5</v>
      </c>
      <c r="AA25" s="10">
        <v>-8.1653144550385155E-3</v>
      </c>
      <c r="AB25" s="10">
        <v>-8.2161762442577443E-8</v>
      </c>
      <c r="AC25" s="10">
        <v>5.5079309243616275E-5</v>
      </c>
      <c r="AD25" s="10">
        <v>1.1849088937207486E-6</v>
      </c>
      <c r="AE25" s="10">
        <v>1.1480248929004849E-6</v>
      </c>
      <c r="AF25" s="10">
        <v>1.9455642916443835E-7</v>
      </c>
      <c r="AG25" s="41">
        <v>2.0798847958066746E-6</v>
      </c>
    </row>
    <row r="26" spans="1:33" x14ac:dyDescent="0.35">
      <c r="A26" s="298">
        <v>34039</v>
      </c>
      <c r="B26" s="9">
        <v>129.8105046427265</v>
      </c>
      <c r="C26" s="10">
        <v>70949.919694087497</v>
      </c>
      <c r="D26" s="10">
        <v>0.40886264367253056</v>
      </c>
      <c r="E26" s="10">
        <v>896.39625563343441</v>
      </c>
      <c r="F26" s="10">
        <v>22.674181200801609</v>
      </c>
      <c r="G26" s="10">
        <v>21.243204754364193</v>
      </c>
      <c r="H26" s="10">
        <v>32.639666386386018</v>
      </c>
      <c r="I26" s="41">
        <v>73.210211852546948</v>
      </c>
      <c r="J26" s="9">
        <v>159.9015391301993</v>
      </c>
      <c r="K26" s="10">
        <v>89271.949758194853</v>
      </c>
      <c r="L26" s="10">
        <v>0.51153873420679663</v>
      </c>
      <c r="M26" s="10">
        <v>820.78937017521673</v>
      </c>
      <c r="N26" s="10">
        <v>25.086348906560485</v>
      </c>
      <c r="O26" s="10">
        <v>23.435733547444595</v>
      </c>
      <c r="P26" s="10">
        <v>36.057265426241337</v>
      </c>
      <c r="Q26" s="41">
        <v>82.645786616367616</v>
      </c>
      <c r="R26" s="9">
        <v>0.43808640857588843</v>
      </c>
      <c r="S26" s="10">
        <v>244.58068426902696</v>
      </c>
      <c r="T26" s="10">
        <v>1.4014759841282102E-3</v>
      </c>
      <c r="U26" s="10">
        <v>2.2487380004800457</v>
      </c>
      <c r="V26" s="10">
        <v>6.872972303167256E-2</v>
      </c>
      <c r="W26" s="10">
        <v>6.4207489171081072E-2</v>
      </c>
      <c r="X26" s="10">
        <v>9.878702856504476E-2</v>
      </c>
      <c r="Y26" s="41">
        <v>0.22642681264758246</v>
      </c>
      <c r="Z26" s="246">
        <v>-30.091034487472804</v>
      </c>
      <c r="AA26" s="10">
        <v>-18322.030064107348</v>
      </c>
      <c r="AB26" s="10">
        <v>-0.1026760905342661</v>
      </c>
      <c r="AC26" s="10">
        <v>75.60688545821769</v>
      </c>
      <c r="AD26" s="10">
        <v>-2.41216770575888</v>
      </c>
      <c r="AE26" s="10">
        <v>-2.1925287930804003</v>
      </c>
      <c r="AF26" s="10">
        <v>-3.4175990398553195</v>
      </c>
      <c r="AG26" s="41">
        <v>-9.4355747638206608</v>
      </c>
    </row>
    <row r="27" spans="1:33" ht="15" thickBot="1" x14ac:dyDescent="0.4">
      <c r="A27" s="299" t="s">
        <v>73</v>
      </c>
      <c r="B27" s="13">
        <v>1724.6682377936766</v>
      </c>
      <c r="C27" s="14">
        <v>831349.34582678613</v>
      </c>
      <c r="D27" s="14">
        <v>5.3093113385271922</v>
      </c>
      <c r="E27" s="14">
        <v>12241.472242981516</v>
      </c>
      <c r="F27" s="14">
        <v>289.70430056173194</v>
      </c>
      <c r="G27" s="14">
        <v>275.85496254257652</v>
      </c>
      <c r="H27" s="14">
        <v>233.21134519651758</v>
      </c>
      <c r="I27" s="42">
        <v>661.06728550480443</v>
      </c>
      <c r="J27" s="13">
        <v>2144.2075632799997</v>
      </c>
      <c r="K27" s="14">
        <v>1041077.698790329</v>
      </c>
      <c r="L27" s="14">
        <v>6.6642692537937194</v>
      </c>
      <c r="M27" s="14">
        <v>11213.436156949996</v>
      </c>
      <c r="N27" s="14">
        <v>296.38572260100005</v>
      </c>
      <c r="O27" s="14">
        <v>281.19363384599995</v>
      </c>
      <c r="P27" s="14">
        <v>270.333877831</v>
      </c>
      <c r="Q27" s="42">
        <v>707.53964358899998</v>
      </c>
      <c r="R27" s="13">
        <v>5.8745412692602734</v>
      </c>
      <c r="S27" s="14">
        <v>2852.2676679187107</v>
      </c>
      <c r="T27" s="14">
        <v>1.8258271928201973E-2</v>
      </c>
      <c r="U27" s="14">
        <v>30.721742895753422</v>
      </c>
      <c r="V27" s="14">
        <v>0.81201567835890431</v>
      </c>
      <c r="W27" s="14">
        <v>0.77039351738630146</v>
      </c>
      <c r="X27" s="14">
        <v>0.740640761180822</v>
      </c>
      <c r="Y27" s="42">
        <v>1.938464776956164</v>
      </c>
      <c r="Z27" s="247">
        <v>-419.53932548632315</v>
      </c>
      <c r="AA27" s="14">
        <v>-209728.35296354297</v>
      </c>
      <c r="AB27" s="14">
        <v>-1.3549579152665279</v>
      </c>
      <c r="AC27" s="14">
        <v>1028.0360860315207</v>
      </c>
      <c r="AD27" s="14">
        <v>-6.6814220392680364</v>
      </c>
      <c r="AE27" s="14">
        <v>-5.3386713034233875</v>
      </c>
      <c r="AF27" s="14">
        <v>-37.12253263448244</v>
      </c>
      <c r="AG27" s="42">
        <v>-46.472358084195704</v>
      </c>
    </row>
  </sheetData>
  <mergeCells count="5">
    <mergeCell ref="A4:K4"/>
    <mergeCell ref="B6:I6"/>
    <mergeCell ref="J6:Q6"/>
    <mergeCell ref="R6:Y6"/>
    <mergeCell ref="Z6:AG6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B34B-E9CE-4C2D-AEA8-7786FB07D147}">
  <dimension ref="A1:BX106"/>
  <sheetViews>
    <sheetView workbookViewId="0">
      <selection activeCell="A6" sqref="A6"/>
    </sheetView>
  </sheetViews>
  <sheetFormatPr defaultRowHeight="14.5" x14ac:dyDescent="0.35"/>
  <cols>
    <col min="1" max="1" width="14" customWidth="1"/>
    <col min="4" max="11" width="13.54296875" customWidth="1"/>
    <col min="22" max="22" width="10" customWidth="1"/>
    <col min="37" max="37" width="13" customWidth="1"/>
    <col min="39" max="39" width="12.453125" customWidth="1"/>
    <col min="51" max="51" width="12.7265625" customWidth="1"/>
    <col min="57" max="57" width="9.7265625" customWidth="1"/>
    <col min="69" max="69" width="12.7265625" bestFit="1" customWidth="1"/>
  </cols>
  <sheetData>
    <row r="1" spans="1:76" x14ac:dyDescent="0.35">
      <c r="A1" s="1" t="s">
        <v>99</v>
      </c>
    </row>
    <row r="2" spans="1:76" x14ac:dyDescent="0.35">
      <c r="A2" s="2" t="s">
        <v>101</v>
      </c>
      <c r="AG2">
        <f>4090*12</f>
        <v>49080</v>
      </c>
    </row>
    <row r="3" spans="1:76" x14ac:dyDescent="0.35">
      <c r="A3" s="1" t="s">
        <v>292</v>
      </c>
      <c r="AG3">
        <f>4000*12</f>
        <v>48000</v>
      </c>
      <c r="AH3">
        <f>SUM(AG2:AG3)</f>
        <v>97080</v>
      </c>
    </row>
    <row r="4" spans="1:76" ht="15" customHeight="1" x14ac:dyDescent="0.35">
      <c r="A4" s="259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76" ht="16.5" customHeight="1" thickBot="1" x14ac:dyDescent="0.4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  <c r="K5" s="4"/>
      <c r="AK5" t="s">
        <v>293</v>
      </c>
      <c r="BA5" t="s">
        <v>207</v>
      </c>
    </row>
    <row r="6" spans="1:76" ht="15" thickBot="1" x14ac:dyDescent="0.4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77"/>
      <c r="L6" s="303" t="s">
        <v>320</v>
      </c>
      <c r="M6" s="304"/>
      <c r="N6" s="304"/>
      <c r="O6" s="304"/>
      <c r="P6" s="304"/>
      <c r="Q6" s="304"/>
      <c r="R6" s="304"/>
      <c r="S6" s="305"/>
      <c r="T6" s="302" t="s">
        <v>130</v>
      </c>
      <c r="U6" s="303" t="s">
        <v>313</v>
      </c>
      <c r="V6" s="304"/>
      <c r="W6" s="304"/>
      <c r="X6" s="304"/>
      <c r="Y6" s="304"/>
      <c r="Z6" s="304"/>
      <c r="AA6" s="304"/>
      <c r="AB6" s="305"/>
      <c r="AC6" s="303" t="s">
        <v>321</v>
      </c>
      <c r="AD6" s="304"/>
      <c r="AE6" s="304"/>
      <c r="AF6" s="304"/>
      <c r="AG6" s="304"/>
      <c r="AH6" s="304"/>
      <c r="AI6" s="304"/>
      <c r="AJ6" s="305"/>
      <c r="AK6" s="303" t="s">
        <v>322</v>
      </c>
      <c r="AL6" s="304"/>
      <c r="AM6" s="304"/>
      <c r="AN6" s="304"/>
      <c r="AO6" s="304"/>
      <c r="AP6" s="304"/>
      <c r="AQ6" s="304"/>
      <c r="AR6" s="305"/>
      <c r="AS6" s="303" t="s">
        <v>318</v>
      </c>
      <c r="AT6" s="304"/>
      <c r="AU6" s="304"/>
      <c r="AV6" s="304"/>
      <c r="AW6" s="304"/>
      <c r="AX6" s="304"/>
      <c r="AY6" s="304"/>
      <c r="AZ6" s="305"/>
      <c r="BA6" s="303" t="s">
        <v>319</v>
      </c>
      <c r="BB6" s="304"/>
      <c r="BC6" s="304"/>
      <c r="BD6" s="304"/>
      <c r="BE6" s="304"/>
      <c r="BF6" s="304"/>
      <c r="BG6" s="304"/>
      <c r="BH6" s="305"/>
      <c r="BI6" s="303" t="s">
        <v>324</v>
      </c>
      <c r="BJ6" s="304"/>
      <c r="BK6" s="304"/>
      <c r="BL6" s="304"/>
      <c r="BM6" s="304"/>
      <c r="BN6" s="304"/>
      <c r="BO6" s="304"/>
      <c r="BP6" s="305"/>
      <c r="BQ6" s="303" t="s">
        <v>323</v>
      </c>
      <c r="BR6" s="304"/>
      <c r="BS6" s="304"/>
      <c r="BT6" s="304"/>
      <c r="BU6" s="304"/>
      <c r="BV6" s="304"/>
      <c r="BW6" s="304"/>
      <c r="BX6" s="305"/>
    </row>
    <row r="7" spans="1:76" ht="44" thickBot="1" x14ac:dyDescent="0.4">
      <c r="A7" s="24" t="s">
        <v>35</v>
      </c>
      <c r="B7" s="6" t="s">
        <v>1</v>
      </c>
      <c r="C7" s="6" t="s">
        <v>2</v>
      </c>
      <c r="D7" s="6" t="s">
        <v>3</v>
      </c>
      <c r="E7" s="191" t="s">
        <v>36</v>
      </c>
      <c r="F7" s="191" t="s">
        <v>37</v>
      </c>
      <c r="G7" s="191" t="s">
        <v>38</v>
      </c>
      <c r="H7" s="191" t="s">
        <v>39</v>
      </c>
      <c r="I7" s="191" t="s">
        <v>40</v>
      </c>
      <c r="J7" s="191" t="s">
        <v>41</v>
      </c>
      <c r="K7" s="6" t="s">
        <v>42</v>
      </c>
      <c r="L7" s="192" t="s">
        <v>133</v>
      </c>
      <c r="M7" s="191" t="s">
        <v>134</v>
      </c>
      <c r="N7" s="191" t="s">
        <v>135</v>
      </c>
      <c r="O7" s="191" t="s">
        <v>140</v>
      </c>
      <c r="P7" s="191" t="s">
        <v>136</v>
      </c>
      <c r="Q7" s="191" t="s">
        <v>137</v>
      </c>
      <c r="R7" s="191" t="s">
        <v>138</v>
      </c>
      <c r="S7" s="193" t="s">
        <v>139</v>
      </c>
      <c r="T7" s="300" t="s">
        <v>130</v>
      </c>
      <c r="U7" s="192" t="s">
        <v>208</v>
      </c>
      <c r="V7" s="191" t="s">
        <v>209</v>
      </c>
      <c r="W7" s="191" t="s">
        <v>210</v>
      </c>
      <c r="X7" s="191" t="s">
        <v>211</v>
      </c>
      <c r="Y7" s="191" t="s">
        <v>212</v>
      </c>
      <c r="Z7" s="191" t="s">
        <v>213</v>
      </c>
      <c r="AA7" s="191" t="s">
        <v>214</v>
      </c>
      <c r="AB7" s="198" t="s">
        <v>215</v>
      </c>
      <c r="AC7" s="192" t="s">
        <v>302</v>
      </c>
      <c r="AD7" s="191" t="s">
        <v>303</v>
      </c>
      <c r="AE7" s="191" t="s">
        <v>304</v>
      </c>
      <c r="AF7" s="191" t="s">
        <v>305</v>
      </c>
      <c r="AG7" s="191" t="s">
        <v>306</v>
      </c>
      <c r="AH7" s="191" t="s">
        <v>307</v>
      </c>
      <c r="AI7" s="191" t="s">
        <v>308</v>
      </c>
      <c r="AJ7" s="193" t="s">
        <v>309</v>
      </c>
      <c r="AK7" s="245" t="s">
        <v>216</v>
      </c>
      <c r="AL7" s="191" t="s">
        <v>217</v>
      </c>
      <c r="AM7" s="191" t="s">
        <v>218</v>
      </c>
      <c r="AN7" s="191" t="s">
        <v>219</v>
      </c>
      <c r="AO7" s="191" t="s">
        <v>220</v>
      </c>
      <c r="AP7" s="191" t="s">
        <v>221</v>
      </c>
      <c r="AQ7" s="191" t="s">
        <v>222</v>
      </c>
      <c r="AR7" s="193" t="s">
        <v>223</v>
      </c>
      <c r="AS7" s="192" t="s">
        <v>224</v>
      </c>
      <c r="AT7" s="191" t="s">
        <v>225</v>
      </c>
      <c r="AU7" s="191" t="s">
        <v>226</v>
      </c>
      <c r="AV7" s="191" t="s">
        <v>227</v>
      </c>
      <c r="AW7" s="191" t="s">
        <v>228</v>
      </c>
      <c r="AX7" s="191" t="s">
        <v>229</v>
      </c>
      <c r="AY7" s="191" t="s">
        <v>230</v>
      </c>
      <c r="AZ7" s="193" t="s">
        <v>231</v>
      </c>
      <c r="BA7" s="192" t="s">
        <v>248</v>
      </c>
      <c r="BB7" s="191" t="s">
        <v>249</v>
      </c>
      <c r="BC7" s="191" t="s">
        <v>250</v>
      </c>
      <c r="BD7" s="191" t="s">
        <v>251</v>
      </c>
      <c r="BE7" s="191" t="s">
        <v>252</v>
      </c>
      <c r="BF7" s="191" t="s">
        <v>253</v>
      </c>
      <c r="BG7" s="191" t="s">
        <v>254</v>
      </c>
      <c r="BH7" s="193" t="s">
        <v>255</v>
      </c>
      <c r="BI7" s="192" t="s">
        <v>237</v>
      </c>
      <c r="BJ7" s="191" t="s">
        <v>238</v>
      </c>
      <c r="BK7" s="191" t="s">
        <v>239</v>
      </c>
      <c r="BL7" s="191" t="s">
        <v>240</v>
      </c>
      <c r="BM7" s="191" t="s">
        <v>241</v>
      </c>
      <c r="BN7" s="191" t="s">
        <v>242</v>
      </c>
      <c r="BO7" s="191" t="s">
        <v>243</v>
      </c>
      <c r="BP7" s="193" t="s">
        <v>244</v>
      </c>
      <c r="BQ7" s="192" t="s">
        <v>294</v>
      </c>
      <c r="BR7" s="191" t="s">
        <v>295</v>
      </c>
      <c r="BS7" s="191" t="s">
        <v>296</v>
      </c>
      <c r="BT7" s="191" t="s">
        <v>297</v>
      </c>
      <c r="BU7" s="191" t="s">
        <v>298</v>
      </c>
      <c r="BV7" s="191" t="s">
        <v>299</v>
      </c>
      <c r="BW7" s="191" t="s">
        <v>300</v>
      </c>
      <c r="BX7" s="193" t="s">
        <v>301</v>
      </c>
    </row>
    <row r="8" spans="1:76" ht="43.5" x14ac:dyDescent="0.35">
      <c r="A8" s="8">
        <v>34001</v>
      </c>
      <c r="B8" s="8" t="s">
        <v>19</v>
      </c>
      <c r="C8" s="8" t="s">
        <v>5</v>
      </c>
      <c r="D8" s="8">
        <v>2280002101</v>
      </c>
      <c r="E8" s="8" t="s">
        <v>56</v>
      </c>
      <c r="F8" s="53" t="s">
        <v>57</v>
      </c>
      <c r="G8" s="53" t="s">
        <v>58</v>
      </c>
      <c r="H8" s="53" t="s">
        <v>59</v>
      </c>
      <c r="I8" s="53" t="s">
        <v>60</v>
      </c>
      <c r="J8" s="53" t="s">
        <v>61</v>
      </c>
      <c r="K8" s="8" t="s">
        <v>62</v>
      </c>
      <c r="L8" s="44">
        <v>0.11530706</v>
      </c>
      <c r="M8" s="8">
        <v>48.582560000000001</v>
      </c>
      <c r="N8" s="8">
        <v>2.2788479E-3</v>
      </c>
      <c r="O8" s="8">
        <v>3.1083354999999999</v>
      </c>
      <c r="P8" s="8">
        <v>0.12205837</v>
      </c>
      <c r="Q8" s="8">
        <v>0.11840172</v>
      </c>
      <c r="R8" s="8">
        <v>4.4909000000000003E-4</v>
      </c>
      <c r="S8" s="40">
        <v>0.40045979999999998</v>
      </c>
      <c r="T8" s="301">
        <v>1.0552296787698248</v>
      </c>
      <c r="U8" s="44">
        <f t="shared" ref="U8:U39" si="0">$T8*L8</f>
        <v>0.12167543188369291</v>
      </c>
      <c r="V8" s="8">
        <f t="shared" ref="V8:V39" si="1">$T8*M8</f>
        <v>51.265759182615739</v>
      </c>
      <c r="W8" s="8">
        <f t="shared" ref="W8:W39" si="2">$T8*N8</f>
        <v>2.4047079374822896E-3</v>
      </c>
      <c r="X8" s="8">
        <f t="shared" ref="X8:X39" si="3">$T8*O8</f>
        <v>3.2800078711738427</v>
      </c>
      <c r="Y8" s="8">
        <f t="shared" ref="Y8:Y39" si="4">$T8*P8</f>
        <v>0.12879961456626843</v>
      </c>
      <c r="Z8" s="8">
        <f t="shared" ref="Z8:Z39" si="5">$T8*Q8</f>
        <v>0.12494100896139473</v>
      </c>
      <c r="AA8" s="8">
        <f t="shared" ref="AA8:AA39" si="6">$T8*R8</f>
        <v>4.7389309643874064E-4</v>
      </c>
      <c r="AB8" s="55">
        <f t="shared" ref="AB8:AB39" si="7">$T8*S8</f>
        <v>0.42257706611422824</v>
      </c>
      <c r="AC8" s="248">
        <f t="shared" ref="AC8:AC39" si="8">U8/365</f>
        <v>3.333573476265559E-4</v>
      </c>
      <c r="AD8" s="10">
        <f t="shared" ref="AD8:AD39" si="9">V8/365</f>
        <v>0.14045413474689245</v>
      </c>
      <c r="AE8" s="10">
        <f t="shared" ref="AE8:AE39" si="10">W8/365</f>
        <v>6.5882409246090121E-6</v>
      </c>
      <c r="AF8" s="10">
        <f t="shared" ref="AF8:AF39" si="11">X8/365</f>
        <v>8.9863229347228561E-3</v>
      </c>
      <c r="AG8" s="10">
        <f t="shared" ref="AG8:AG39" si="12">Y8/365</f>
        <v>3.5287565634594092E-4</v>
      </c>
      <c r="AH8" s="10">
        <f t="shared" ref="AH8:AH39" si="13">Z8/365</f>
        <v>3.4230413414080749E-4</v>
      </c>
      <c r="AI8" s="10">
        <f t="shared" ref="AI8:AI39" si="14">AA8/365</f>
        <v>1.2983372505170977E-6</v>
      </c>
      <c r="AJ8" s="249">
        <f t="shared" ref="AJ8:AJ39" si="15">AB8/365</f>
        <v>1.1577453866143238E-3</v>
      </c>
      <c r="AK8" s="194">
        <v>1.1597445905621306</v>
      </c>
      <c r="AL8" s="194">
        <v>1.1597445905621306</v>
      </c>
      <c r="AM8" s="194">
        <v>1.1597445905621306</v>
      </c>
      <c r="AN8" s="194">
        <v>0.86869840435002021</v>
      </c>
      <c r="AO8" s="194">
        <v>0.89860223520805105</v>
      </c>
      <c r="AP8" s="194">
        <v>0.8985430866447649</v>
      </c>
      <c r="AQ8" s="194">
        <v>0.39204032683617962</v>
      </c>
      <c r="AR8" s="194">
        <v>0.87831601435639584</v>
      </c>
      <c r="AS8" s="44">
        <f t="shared" ref="AS8:AS39" si="16">L8*AK8</f>
        <v>0.13372673908862304</v>
      </c>
      <c r="AT8" s="8">
        <f t="shared" ref="AT8:AT39" si="17">M8*AL8</f>
        <v>56.343361155660148</v>
      </c>
      <c r="AU8" s="8">
        <f t="shared" ref="AU8:AU39" si="18">N8*AM8</f>
        <v>2.642881524738871E-3</v>
      </c>
      <c r="AV8" s="8">
        <f t="shared" ref="AV8:AV39" si="19">O8*AN8</f>
        <v>2.7002060890345221</v>
      </c>
      <c r="AW8" s="8">
        <f t="shared" ref="AW8:AW39" si="20">P8*AO8</f>
        <v>0.10968192410785133</v>
      </c>
      <c r="AX8" s="8">
        <f t="shared" ref="AX8:AX39" si="21">Q8*AP8</f>
        <v>0.10638904695284919</v>
      </c>
      <c r="AY8" s="8">
        <f t="shared" ref="AY8:AY39" si="22">R8*AQ8</f>
        <v>1.7606139037885991E-4</v>
      </c>
      <c r="AZ8" s="40">
        <f t="shared" ref="AZ8:AZ39" si="23">S8*AR8</f>
        <v>0.35173025544595937</v>
      </c>
      <c r="BA8" s="44">
        <f t="shared" ref="BA8:BA39" si="24">AS8/365</f>
        <v>3.6637462764006312E-4</v>
      </c>
      <c r="BB8" s="8">
        <f t="shared" ref="BB8:BB39" si="25">AT8/365</f>
        <v>0.15436537302920589</v>
      </c>
      <c r="BC8" s="8">
        <f t="shared" ref="BC8:BC39" si="26">AU8/365</f>
        <v>7.2407713006544412E-6</v>
      </c>
      <c r="BD8" s="8">
        <f t="shared" ref="BD8:BD39" si="27">AV8/365</f>
        <v>7.3978249014644438E-3</v>
      </c>
      <c r="BE8" s="8">
        <f t="shared" ref="BE8:BE39" si="28">AW8/365</f>
        <v>3.004984222132913E-4</v>
      </c>
      <c r="BF8" s="8">
        <f t="shared" ref="BF8:BF39" si="29">AX8/365</f>
        <v>2.914768409667101E-4</v>
      </c>
      <c r="BG8" s="8">
        <f t="shared" ref="BG8:BG39" si="30">AY8/365</f>
        <v>4.8235997364071213E-7</v>
      </c>
      <c r="BH8" s="40">
        <f t="shared" ref="BH8:BH39" si="31">AZ8/365</f>
        <v>9.6364453546838181E-4</v>
      </c>
      <c r="BI8" s="44">
        <f t="shared" ref="BI8:BI39" si="32">U8-AS8</f>
        <v>-1.2051307204930126E-2</v>
      </c>
      <c r="BJ8" s="8">
        <f t="shared" ref="BJ8:BJ39" si="33">V8-AT8</f>
        <v>-5.0776019730444091</v>
      </c>
      <c r="BK8" s="8">
        <f t="shared" ref="BK8:BK39" si="34">W8-AU8</f>
        <v>-2.3817358725658141E-4</v>
      </c>
      <c r="BL8" s="8">
        <f t="shared" ref="BL8:BL39" si="35">X8-AV8</f>
        <v>0.57980178213932065</v>
      </c>
      <c r="BM8" s="8">
        <f t="shared" ref="BM8:BM39" si="36">Y8-AW8</f>
        <v>1.9117690458417103E-2</v>
      </c>
      <c r="BN8" s="8">
        <f t="shared" ref="BN8:BN39" si="37">Z8-AX8</f>
        <v>1.8551962008545544E-2</v>
      </c>
      <c r="BO8" s="8">
        <f t="shared" ref="BO8:BO39" si="38">AA8-AY8</f>
        <v>2.9783170605988073E-4</v>
      </c>
      <c r="BP8" s="40">
        <f t="shared" ref="BP8:BP39" si="39">AB8-AZ8</f>
        <v>7.0846810668268867E-2</v>
      </c>
      <c r="BQ8" s="44">
        <f t="shared" ref="BQ8:BQ39" si="40">AC8-BA8</f>
        <v>-3.3017280013507213E-5</v>
      </c>
      <c r="BR8" s="8">
        <f t="shared" ref="BR8:BR39" si="41">AD8-BB8</f>
        <v>-1.3911238282313443E-2</v>
      </c>
      <c r="BS8" s="8">
        <f t="shared" ref="BS8:BS39" si="42">AE8-BC8</f>
        <v>-6.525303760454291E-7</v>
      </c>
      <c r="BT8" s="8">
        <f t="shared" ref="BT8:BT39" si="43">AF8-BD8</f>
        <v>1.5884980332584123E-3</v>
      </c>
      <c r="BU8" s="8">
        <f t="shared" ref="BU8:BU39" si="44">AG8-BE8</f>
        <v>5.2377234132649619E-5</v>
      </c>
      <c r="BV8" s="8">
        <f t="shared" ref="BV8:BV39" si="45">AH8-BF8</f>
        <v>5.0827293174097391E-5</v>
      </c>
      <c r="BW8" s="8">
        <f t="shared" ref="BW8:BW39" si="46">AI8-BG8</f>
        <v>8.1597727687638555E-7</v>
      </c>
      <c r="BX8" s="40">
        <f t="shared" ref="BX8:BX39" si="47">AJ8-BH8</f>
        <v>1.9410085114594203E-4</v>
      </c>
    </row>
    <row r="9" spans="1:76" ht="43.5" x14ac:dyDescent="0.35">
      <c r="A9" s="10">
        <v>34001</v>
      </c>
      <c r="B9" s="10" t="s">
        <v>19</v>
      </c>
      <c r="C9" s="10" t="s">
        <v>5</v>
      </c>
      <c r="D9" s="10">
        <v>2280002102</v>
      </c>
      <c r="E9" s="10" t="s">
        <v>56</v>
      </c>
      <c r="F9" s="11" t="s">
        <v>57</v>
      </c>
      <c r="G9" s="11" t="s">
        <v>58</v>
      </c>
      <c r="H9" s="11" t="s">
        <v>59</v>
      </c>
      <c r="I9" s="11" t="s">
        <v>60</v>
      </c>
      <c r="J9" s="11" t="s">
        <v>63</v>
      </c>
      <c r="K9" s="10" t="s">
        <v>62</v>
      </c>
      <c r="L9" s="9">
        <v>21.728940999999999</v>
      </c>
      <c r="M9" s="10">
        <v>9863.4539999999997</v>
      </c>
      <c r="N9" s="10">
        <v>6.7595269999999999E-2</v>
      </c>
      <c r="O9" s="10">
        <v>139.12035</v>
      </c>
      <c r="P9" s="10">
        <v>3.623983</v>
      </c>
      <c r="Q9" s="10">
        <v>3.512035</v>
      </c>
      <c r="R9" s="10">
        <v>0.55964864000000003</v>
      </c>
      <c r="S9" s="41">
        <v>4.0423580000000001</v>
      </c>
      <c r="T9" s="249">
        <v>1.0552296787698248</v>
      </c>
      <c r="U9" s="9">
        <f t="shared" si="0"/>
        <v>22.929023431438473</v>
      </c>
      <c r="V9" s="10">
        <f t="shared" si="1"/>
        <v>10408.209395980943</v>
      </c>
      <c r="W9" s="10">
        <f t="shared" si="2"/>
        <v>7.1328535048459568E-2</v>
      </c>
      <c r="X9" s="10">
        <f t="shared" si="3"/>
        <v>146.80392224084559</v>
      </c>
      <c r="Y9" s="10">
        <f t="shared" si="4"/>
        <v>3.8241344169573059</v>
      </c>
      <c r="Z9" s="10">
        <f t="shared" si="5"/>
        <v>3.7060035648783813</v>
      </c>
      <c r="AA9" s="10">
        <f t="shared" si="6"/>
        <v>0.59055785461116939</v>
      </c>
      <c r="AB9" s="12">
        <f t="shared" si="7"/>
        <v>4.2656161338126317</v>
      </c>
      <c r="AC9" s="248">
        <f t="shared" si="8"/>
        <v>6.281924227791362E-2</v>
      </c>
      <c r="AD9" s="10">
        <f t="shared" si="9"/>
        <v>28.515642180769706</v>
      </c>
      <c r="AE9" s="10">
        <f t="shared" si="10"/>
        <v>1.9542064396838239E-4</v>
      </c>
      <c r="AF9" s="10">
        <f t="shared" si="11"/>
        <v>0.40220252668724821</v>
      </c>
      <c r="AG9" s="10">
        <f t="shared" si="12"/>
        <v>1.0477080594403578E-2</v>
      </c>
      <c r="AH9" s="10">
        <f t="shared" si="13"/>
        <v>1.0153434424324332E-2</v>
      </c>
      <c r="AI9" s="10">
        <f t="shared" si="14"/>
        <v>1.6179667249621079E-3</v>
      </c>
      <c r="AJ9" s="249">
        <f t="shared" si="15"/>
        <v>1.1686619544692141E-2</v>
      </c>
      <c r="AK9" s="190">
        <v>1.1312978872511139</v>
      </c>
      <c r="AL9" s="190">
        <v>1.1312978872511139</v>
      </c>
      <c r="AM9" s="190">
        <v>1.1312978872511139</v>
      </c>
      <c r="AN9" s="190">
        <v>0.81094795054933422</v>
      </c>
      <c r="AO9" s="190">
        <v>0.82789505914299011</v>
      </c>
      <c r="AP9" s="190">
        <v>0.82772171340856204</v>
      </c>
      <c r="AQ9" s="190">
        <v>0.51571983071123639</v>
      </c>
      <c r="AR9" s="190">
        <v>0.78775526987112499</v>
      </c>
      <c r="AS9" s="9">
        <f t="shared" si="16"/>
        <v>24.581905045504104</v>
      </c>
      <c r="AT9" s="10">
        <f t="shared" si="17"/>
        <v>11158.504671198549</v>
      </c>
      <c r="AU9" s="10">
        <f t="shared" si="18"/>
        <v>7.6470386139168595E-2</v>
      </c>
      <c r="AV9" s="10">
        <f t="shared" si="19"/>
        <v>112.81936271220607</v>
      </c>
      <c r="AW9" s="10">
        <f t="shared" si="20"/>
        <v>3.0002776201181907</v>
      </c>
      <c r="AX9" s="10">
        <f t="shared" si="21"/>
        <v>2.9069876277508393</v>
      </c>
      <c r="AY9" s="10">
        <f t="shared" si="22"/>
        <v>0.28862190187857367</v>
      </c>
      <c r="AZ9" s="41">
        <f t="shared" si="23"/>
        <v>3.1843888172057011</v>
      </c>
      <c r="BA9" s="186">
        <f t="shared" si="24"/>
        <v>6.7347685056175624E-2</v>
      </c>
      <c r="BB9" s="7">
        <f t="shared" si="25"/>
        <v>30.571245674516572</v>
      </c>
      <c r="BC9" s="7">
        <f t="shared" si="26"/>
        <v>2.0950790723059888E-4</v>
      </c>
      <c r="BD9" s="7">
        <f t="shared" si="27"/>
        <v>0.30909414441700295</v>
      </c>
      <c r="BE9" s="7">
        <f t="shared" si="28"/>
        <v>8.2199386852553173E-3</v>
      </c>
      <c r="BF9" s="7">
        <f t="shared" si="29"/>
        <v>7.9643496650707926E-3</v>
      </c>
      <c r="BG9" s="7">
        <f t="shared" si="30"/>
        <v>7.9074493665362653E-4</v>
      </c>
      <c r="BH9" s="187">
        <f t="shared" si="31"/>
        <v>8.7243529238512363E-3</v>
      </c>
      <c r="BI9" s="9">
        <f t="shared" si="32"/>
        <v>-1.6528816140656311</v>
      </c>
      <c r="BJ9" s="10">
        <f t="shared" si="33"/>
        <v>-750.2952752176061</v>
      </c>
      <c r="BK9" s="10">
        <f t="shared" si="34"/>
        <v>-5.1418510907090265E-3</v>
      </c>
      <c r="BL9" s="10">
        <f t="shared" si="35"/>
        <v>33.984559528639522</v>
      </c>
      <c r="BM9" s="10">
        <f t="shared" si="36"/>
        <v>0.82385679683911528</v>
      </c>
      <c r="BN9" s="10">
        <f t="shared" si="37"/>
        <v>0.79901593712754204</v>
      </c>
      <c r="BO9" s="10">
        <f t="shared" si="38"/>
        <v>0.30193595273259571</v>
      </c>
      <c r="BP9" s="41">
        <f t="shared" si="39"/>
        <v>1.0812273166069306</v>
      </c>
      <c r="BQ9" s="9">
        <f t="shared" si="40"/>
        <v>-4.528442778262004E-3</v>
      </c>
      <c r="BR9" s="10">
        <f t="shared" si="41"/>
        <v>-2.0556034937468652</v>
      </c>
      <c r="BS9" s="10">
        <f t="shared" si="42"/>
        <v>-1.40872632622165E-5</v>
      </c>
      <c r="BT9" s="10">
        <f t="shared" si="43"/>
        <v>9.310838227024526E-2</v>
      </c>
      <c r="BU9" s="10">
        <f t="shared" si="44"/>
        <v>2.2571419091482608E-3</v>
      </c>
      <c r="BV9" s="10">
        <f t="shared" si="45"/>
        <v>2.1890847592535394E-3</v>
      </c>
      <c r="BW9" s="10">
        <f t="shared" si="46"/>
        <v>8.2722178830848137E-4</v>
      </c>
      <c r="BX9" s="41">
        <f t="shared" si="47"/>
        <v>2.9622666208409046E-3</v>
      </c>
    </row>
    <row r="10" spans="1:76" ht="43.5" x14ac:dyDescent="0.35">
      <c r="A10" s="10">
        <v>34001</v>
      </c>
      <c r="B10" s="10" t="s">
        <v>19</v>
      </c>
      <c r="C10" s="10" t="s">
        <v>5</v>
      </c>
      <c r="D10" s="10">
        <v>2280002104</v>
      </c>
      <c r="E10" s="10" t="s">
        <v>56</v>
      </c>
      <c r="F10" s="11" t="s">
        <v>57</v>
      </c>
      <c r="G10" s="11" t="s">
        <v>58</v>
      </c>
      <c r="H10" s="11" t="s">
        <v>59</v>
      </c>
      <c r="I10" s="11" t="s">
        <v>60</v>
      </c>
      <c r="J10" s="11" t="s">
        <v>63</v>
      </c>
      <c r="K10" s="10" t="s">
        <v>64</v>
      </c>
      <c r="L10" s="9">
        <v>7.9289300000000007E-3</v>
      </c>
      <c r="M10" s="10">
        <v>5.0147510000000004</v>
      </c>
      <c r="N10" s="10">
        <v>2.407865E-5</v>
      </c>
      <c r="O10" s="10">
        <v>7.8569120000000006E-2</v>
      </c>
      <c r="P10" s="10">
        <v>1.3597800000000001E-3</v>
      </c>
      <c r="Q10" s="10">
        <v>1.2510500000000001E-3</v>
      </c>
      <c r="R10" s="10">
        <v>3.05792E-3</v>
      </c>
      <c r="S10" s="41">
        <v>3.0362200000000001E-3</v>
      </c>
      <c r="T10" s="249">
        <v>1.3022601248475145</v>
      </c>
      <c r="U10" s="9">
        <f t="shared" si="0"/>
        <v>1.0325529371707205E-2</v>
      </c>
      <c r="V10" s="10">
        <f t="shared" si="1"/>
        <v>6.5305102633391989</v>
      </c>
      <c r="W10" s="10">
        <f t="shared" si="2"/>
        <v>3.1356665755159608E-5</v>
      </c>
      <c r="X10" s="10">
        <f t="shared" si="3"/>
        <v>0.10231743202035935</v>
      </c>
      <c r="Y10" s="10">
        <f t="shared" si="4"/>
        <v>1.7707872725651534E-3</v>
      </c>
      <c r="Z10" s="10">
        <f t="shared" si="5"/>
        <v>1.6291925291904831E-3</v>
      </c>
      <c r="AA10" s="10">
        <f t="shared" si="6"/>
        <v>3.9822072809737119E-3</v>
      </c>
      <c r="AB10" s="12">
        <f t="shared" si="7"/>
        <v>3.9539482362645206E-3</v>
      </c>
      <c r="AC10" s="248">
        <f t="shared" si="8"/>
        <v>2.828912156632111E-5</v>
      </c>
      <c r="AD10" s="10">
        <f t="shared" si="9"/>
        <v>1.789180894065534E-2</v>
      </c>
      <c r="AE10" s="10">
        <f t="shared" si="10"/>
        <v>8.590867330180714E-8</v>
      </c>
      <c r="AF10" s="10">
        <f t="shared" si="11"/>
        <v>2.8032173156262839E-4</v>
      </c>
      <c r="AG10" s="10">
        <f t="shared" si="12"/>
        <v>4.8514719796305569E-6</v>
      </c>
      <c r="AH10" s="10">
        <f t="shared" si="13"/>
        <v>4.4635411758643375E-6</v>
      </c>
      <c r="AI10" s="10">
        <f t="shared" si="14"/>
        <v>1.0910156934174554E-5</v>
      </c>
      <c r="AJ10" s="249">
        <f t="shared" si="15"/>
        <v>1.0832734893875399E-5</v>
      </c>
      <c r="AK10" s="190">
        <v>1.7770241216904925</v>
      </c>
      <c r="AL10" s="190">
        <v>1.7770241216904925</v>
      </c>
      <c r="AM10" s="190">
        <v>1.7770241216904925</v>
      </c>
      <c r="AN10" s="190">
        <v>1.3210995690694183</v>
      </c>
      <c r="AO10" s="190">
        <v>1.7076777957506144</v>
      </c>
      <c r="AP10" s="190">
        <v>1.7076780060849179</v>
      </c>
      <c r="AQ10" s="190">
        <v>1.6907922388690342</v>
      </c>
      <c r="AR10" s="190">
        <v>1.7701016002975092</v>
      </c>
      <c r="AS10" s="9">
        <f t="shared" si="16"/>
        <v>1.4089899869195397E-2</v>
      </c>
      <c r="AT10" s="10">
        <f t="shared" si="17"/>
        <v>8.9113334912715203</v>
      </c>
      <c r="AU10" s="10">
        <f t="shared" si="18"/>
        <v>4.2788341867742778E-5</v>
      </c>
      <c r="AV10" s="10">
        <f t="shared" si="19"/>
        <v>0.10379763057416343</v>
      </c>
      <c r="AW10" s="10">
        <f t="shared" si="20"/>
        <v>2.3220661131057706E-3</v>
      </c>
      <c r="AX10" s="10">
        <f t="shared" si="21"/>
        <v>2.1363905695125367E-3</v>
      </c>
      <c r="AY10" s="10">
        <f t="shared" si="22"/>
        <v>5.1703074030823972E-3</v>
      </c>
      <c r="AZ10" s="41">
        <f t="shared" si="23"/>
        <v>5.374417880855303E-3</v>
      </c>
      <c r="BA10" s="186">
        <f t="shared" si="24"/>
        <v>3.8602465395055881E-5</v>
      </c>
      <c r="BB10" s="7">
        <f t="shared" si="25"/>
        <v>2.4414612304853481E-2</v>
      </c>
      <c r="BC10" s="7">
        <f t="shared" si="26"/>
        <v>1.1722833388422679E-7</v>
      </c>
      <c r="BD10" s="7">
        <f t="shared" si="27"/>
        <v>2.8437707006620115E-4</v>
      </c>
      <c r="BE10" s="7">
        <f t="shared" si="28"/>
        <v>6.3618249674130703E-6</v>
      </c>
      <c r="BF10" s="7">
        <f t="shared" si="29"/>
        <v>5.8531248479795529E-6</v>
      </c>
      <c r="BG10" s="7">
        <f t="shared" si="30"/>
        <v>1.4165225761869581E-5</v>
      </c>
      <c r="BH10" s="187">
        <f t="shared" si="31"/>
        <v>1.4724432550288502E-5</v>
      </c>
      <c r="BI10" s="9">
        <f t="shared" si="32"/>
        <v>-3.7643704974881925E-3</v>
      </c>
      <c r="BJ10" s="10">
        <f t="shared" si="33"/>
        <v>-2.3808232279323214</v>
      </c>
      <c r="BK10" s="10">
        <f t="shared" si="34"/>
        <v>-1.1431676112583169E-5</v>
      </c>
      <c r="BL10" s="10">
        <f t="shared" si="35"/>
        <v>-1.4801985538040741E-3</v>
      </c>
      <c r="BM10" s="10">
        <f t="shared" si="36"/>
        <v>-5.5127884054061724E-4</v>
      </c>
      <c r="BN10" s="10">
        <f t="shared" si="37"/>
        <v>-5.0719804032205358E-4</v>
      </c>
      <c r="BO10" s="10">
        <f t="shared" si="38"/>
        <v>-1.1881001221086852E-3</v>
      </c>
      <c r="BP10" s="41">
        <f t="shared" si="39"/>
        <v>-1.4204696445907824E-3</v>
      </c>
      <c r="BQ10" s="9">
        <f t="shared" si="40"/>
        <v>-1.0313343828734772E-5</v>
      </c>
      <c r="BR10" s="10">
        <f t="shared" si="41"/>
        <v>-6.522803364198141E-3</v>
      </c>
      <c r="BS10" s="10">
        <f t="shared" si="42"/>
        <v>-3.1319660582419645E-8</v>
      </c>
      <c r="BT10" s="10">
        <f t="shared" si="43"/>
        <v>-4.0553385035727615E-6</v>
      </c>
      <c r="BU10" s="10">
        <f t="shared" si="44"/>
        <v>-1.5103529877825134E-6</v>
      </c>
      <c r="BV10" s="10">
        <f t="shared" si="45"/>
        <v>-1.3895836721152154E-6</v>
      </c>
      <c r="BW10" s="10">
        <f t="shared" si="46"/>
        <v>-3.255068827695027E-6</v>
      </c>
      <c r="BX10" s="41">
        <f t="shared" si="47"/>
        <v>-3.8916976564131025E-6</v>
      </c>
    </row>
    <row r="11" spans="1:76" ht="43.5" x14ac:dyDescent="0.35">
      <c r="A11" s="10">
        <v>34001</v>
      </c>
      <c r="B11" s="10" t="s">
        <v>19</v>
      </c>
      <c r="C11" s="10" t="s">
        <v>5</v>
      </c>
      <c r="D11" s="10">
        <v>2280002201</v>
      </c>
      <c r="E11" s="10" t="s">
        <v>56</v>
      </c>
      <c r="F11" s="11" t="s">
        <v>57</v>
      </c>
      <c r="G11" s="11" t="s">
        <v>58</v>
      </c>
      <c r="H11" s="11" t="s">
        <v>59</v>
      </c>
      <c r="I11" s="11" t="s">
        <v>65</v>
      </c>
      <c r="J11" s="11" t="s">
        <v>61</v>
      </c>
      <c r="K11" s="10" t="s">
        <v>62</v>
      </c>
      <c r="L11" s="9">
        <v>9.4275819999999992</v>
      </c>
      <c r="M11" s="10">
        <v>3972.5569999999998</v>
      </c>
      <c r="N11" s="10">
        <v>4.3512929999999998E-2</v>
      </c>
      <c r="O11" s="10">
        <v>78.812619999999995</v>
      </c>
      <c r="P11" s="10">
        <v>2.3307150000000001</v>
      </c>
      <c r="Q11" s="10">
        <v>2.2607940000000002</v>
      </c>
      <c r="R11" s="10">
        <v>3.6520810000000001E-2</v>
      </c>
      <c r="S11" s="41">
        <v>4.7191789999999996</v>
      </c>
      <c r="T11" s="249">
        <v>1.0552296787698248</v>
      </c>
      <c r="U11" s="9">
        <f t="shared" si="0"/>
        <v>9.9482643254361811</v>
      </c>
      <c r="V11" s="10">
        <f t="shared" si="1"/>
        <v>4191.9600470048181</v>
      </c>
      <c r="W11" s="10">
        <f t="shared" si="2"/>
        <v>4.5916135146233869E-2</v>
      </c>
      <c r="X11" s="10">
        <f t="shared" si="3"/>
        <v>83.165415685608266</v>
      </c>
      <c r="Y11" s="10">
        <f t="shared" si="4"/>
        <v>2.4594396407540122</v>
      </c>
      <c r="Z11" s="10">
        <f t="shared" si="5"/>
        <v>2.3856569263847476</v>
      </c>
      <c r="AA11" s="10">
        <f t="shared" si="6"/>
        <v>3.8537842604713803E-2</v>
      </c>
      <c r="AB11" s="12">
        <f t="shared" si="7"/>
        <v>4.9798177402273023</v>
      </c>
      <c r="AC11" s="248">
        <f t="shared" si="8"/>
        <v>2.7255518699825152E-2</v>
      </c>
      <c r="AD11" s="10">
        <f t="shared" si="9"/>
        <v>11.484822046588542</v>
      </c>
      <c r="AE11" s="10">
        <f t="shared" si="10"/>
        <v>1.2579763053762705E-4</v>
      </c>
      <c r="AF11" s="10">
        <f t="shared" si="11"/>
        <v>0.22785045393317332</v>
      </c>
      <c r="AG11" s="10">
        <f t="shared" si="12"/>
        <v>6.7381907965863349E-3</v>
      </c>
      <c r="AH11" s="10">
        <f t="shared" si="13"/>
        <v>6.5360463736568427E-3</v>
      </c>
      <c r="AI11" s="10">
        <f t="shared" si="14"/>
        <v>1.0558313042387344E-4</v>
      </c>
      <c r="AJ11" s="249">
        <f t="shared" si="15"/>
        <v>1.3643336274595349E-2</v>
      </c>
      <c r="AK11" s="190">
        <v>1.5877575187643891</v>
      </c>
      <c r="AL11" s="190">
        <v>1.5877575187643891</v>
      </c>
      <c r="AM11" s="190">
        <v>1.5877575187643891</v>
      </c>
      <c r="AN11" s="190">
        <v>1.1247575119286113</v>
      </c>
      <c r="AO11" s="190">
        <v>1.1340877779818888</v>
      </c>
      <c r="AP11" s="190">
        <v>1.1341649968620793</v>
      </c>
      <c r="AQ11" s="190">
        <v>0.55390741239332031</v>
      </c>
      <c r="AR11" s="190">
        <v>1.0612119987250432</v>
      </c>
      <c r="AS11" s="9">
        <f t="shared" si="16"/>
        <v>14.968714204267815</v>
      </c>
      <c r="AT11" s="10">
        <f t="shared" si="17"/>
        <v>6307.4572454701047</v>
      </c>
      <c r="AU11" s="10">
        <f t="shared" si="18"/>
        <v>6.9087981770968546E-2</v>
      </c>
      <c r="AV11" s="10">
        <f t="shared" si="19"/>
        <v>88.645086379775108</v>
      </c>
      <c r="AW11" s="10">
        <f t="shared" si="20"/>
        <v>2.6432353954590582</v>
      </c>
      <c r="AX11" s="10">
        <f t="shared" si="21"/>
        <v>2.5641134199158078</v>
      </c>
      <c r="AY11" s="10">
        <f t="shared" si="22"/>
        <v>2.0229147365608095E-2</v>
      </c>
      <c r="AZ11" s="41">
        <f t="shared" si="23"/>
        <v>5.0080493789312506</v>
      </c>
      <c r="BA11" s="186">
        <f t="shared" si="24"/>
        <v>4.1010175902103603E-2</v>
      </c>
      <c r="BB11" s="7">
        <f t="shared" si="25"/>
        <v>17.280704782109876</v>
      </c>
      <c r="BC11" s="7">
        <f t="shared" si="26"/>
        <v>1.8928214183826998E-4</v>
      </c>
      <c r="BD11" s="7">
        <f t="shared" si="27"/>
        <v>0.24286325035554823</v>
      </c>
      <c r="BE11" s="7">
        <f t="shared" si="28"/>
        <v>7.2417408094768718E-3</v>
      </c>
      <c r="BF11" s="7">
        <f t="shared" si="29"/>
        <v>7.0249682737419392E-3</v>
      </c>
      <c r="BG11" s="7">
        <f t="shared" si="30"/>
        <v>5.5422321549611223E-5</v>
      </c>
      <c r="BH11" s="187">
        <f t="shared" si="31"/>
        <v>1.3720683229948632E-2</v>
      </c>
      <c r="BI11" s="9">
        <f t="shared" si="32"/>
        <v>-5.0204498788316343</v>
      </c>
      <c r="BJ11" s="10">
        <f t="shared" si="33"/>
        <v>-2115.4971984652866</v>
      </c>
      <c r="BK11" s="10">
        <f t="shared" si="34"/>
        <v>-2.3171846624734677E-2</v>
      </c>
      <c r="BL11" s="10">
        <f t="shared" si="35"/>
        <v>-5.4796706941668418</v>
      </c>
      <c r="BM11" s="10">
        <f t="shared" si="36"/>
        <v>-0.18379575470504594</v>
      </c>
      <c r="BN11" s="10">
        <f t="shared" si="37"/>
        <v>-0.17845649353106019</v>
      </c>
      <c r="BO11" s="10">
        <f t="shared" si="38"/>
        <v>1.8308695239105707E-2</v>
      </c>
      <c r="BP11" s="41">
        <f t="shared" si="39"/>
        <v>-2.8231638703948292E-2</v>
      </c>
      <c r="BQ11" s="9">
        <f t="shared" si="40"/>
        <v>-1.3754657202278451E-2</v>
      </c>
      <c r="BR11" s="10">
        <f t="shared" si="41"/>
        <v>-5.7958827355213334</v>
      </c>
      <c r="BS11" s="10">
        <f t="shared" si="42"/>
        <v>-6.3484511300642929E-5</v>
      </c>
      <c r="BT11" s="10">
        <f t="shared" si="43"/>
        <v>-1.5012796422374908E-2</v>
      </c>
      <c r="BU11" s="10">
        <f t="shared" si="44"/>
        <v>-5.0355001289053691E-4</v>
      </c>
      <c r="BV11" s="10">
        <f t="shared" si="45"/>
        <v>-4.8892190008509653E-4</v>
      </c>
      <c r="BW11" s="10">
        <f t="shared" si="46"/>
        <v>5.0160808874262215E-5</v>
      </c>
      <c r="BX11" s="41">
        <f t="shared" si="47"/>
        <v>-7.73469553532833E-5</v>
      </c>
    </row>
    <row r="12" spans="1:76" ht="43.5" x14ac:dyDescent="0.35">
      <c r="A12" s="10">
        <v>34001</v>
      </c>
      <c r="B12" s="10" t="s">
        <v>19</v>
      </c>
      <c r="C12" s="10" t="s">
        <v>5</v>
      </c>
      <c r="D12" s="10">
        <v>2280002202</v>
      </c>
      <c r="E12" s="10" t="s">
        <v>56</v>
      </c>
      <c r="F12" s="11" t="s">
        <v>57</v>
      </c>
      <c r="G12" s="11" t="s">
        <v>58</v>
      </c>
      <c r="H12" s="11" t="s">
        <v>59</v>
      </c>
      <c r="I12" s="11" t="s">
        <v>65</v>
      </c>
      <c r="J12" s="11" t="s">
        <v>63</v>
      </c>
      <c r="K12" s="10" t="s">
        <v>62</v>
      </c>
      <c r="L12" s="9">
        <v>18.810919999999999</v>
      </c>
      <c r="M12" s="10">
        <v>9295.848</v>
      </c>
      <c r="N12" s="10">
        <v>6.1155040000000001E-2</v>
      </c>
      <c r="O12" s="10">
        <v>121.0626</v>
      </c>
      <c r="P12" s="10">
        <v>3.2821310000000001</v>
      </c>
      <c r="Q12" s="10">
        <v>3.177422</v>
      </c>
      <c r="R12" s="10">
        <v>0.99275279999999999</v>
      </c>
      <c r="S12" s="41">
        <v>3.5627689999999999</v>
      </c>
      <c r="T12" s="249">
        <v>1.0552296787698248</v>
      </c>
      <c r="U12" s="9">
        <f t="shared" si="0"/>
        <v>19.849841068964871</v>
      </c>
      <c r="V12" s="10">
        <f t="shared" si="1"/>
        <v>9809.2546989331186</v>
      </c>
      <c r="W12" s="10">
        <f t="shared" si="2"/>
        <v>6.4532613214355786E-2</v>
      </c>
      <c r="X12" s="10">
        <f t="shared" si="3"/>
        <v>127.74884850903979</v>
      </c>
      <c r="Y12" s="10">
        <f t="shared" si="4"/>
        <v>3.4634020408104838</v>
      </c>
      <c r="Z12" s="10">
        <f t="shared" si="5"/>
        <v>3.3529099963761739</v>
      </c>
      <c r="AA12" s="10">
        <f t="shared" si="6"/>
        <v>1.0475822182418442</v>
      </c>
      <c r="AB12" s="12">
        <f t="shared" si="7"/>
        <v>3.7595395874010897</v>
      </c>
      <c r="AC12" s="248">
        <f t="shared" si="8"/>
        <v>5.4383126216342115E-2</v>
      </c>
      <c r="AD12" s="10">
        <f t="shared" si="9"/>
        <v>26.874670408035943</v>
      </c>
      <c r="AE12" s="10">
        <f t="shared" si="10"/>
        <v>1.7680168003933092E-4</v>
      </c>
      <c r="AF12" s="10">
        <f t="shared" si="11"/>
        <v>0.34999684523024599</v>
      </c>
      <c r="AG12" s="10">
        <f t="shared" si="12"/>
        <v>9.4887727145492699E-3</v>
      </c>
      <c r="AH12" s="10">
        <f t="shared" si="13"/>
        <v>9.1860547845922565E-3</v>
      </c>
      <c r="AI12" s="10">
        <f t="shared" si="14"/>
        <v>2.8700882691557374E-3</v>
      </c>
      <c r="AJ12" s="249">
        <f t="shared" si="15"/>
        <v>1.0300108458633123E-2</v>
      </c>
      <c r="AK12" s="190">
        <v>1.2901968765457832</v>
      </c>
      <c r="AL12" s="190">
        <v>1.2901968765457832</v>
      </c>
      <c r="AM12" s="190">
        <v>1.2901968765457832</v>
      </c>
      <c r="AN12" s="190">
        <v>0.92285688800697208</v>
      </c>
      <c r="AO12" s="190">
        <v>0.93160218504449166</v>
      </c>
      <c r="AP12" s="190">
        <v>0.93170011209409509</v>
      </c>
      <c r="AQ12" s="190">
        <v>0.39109263102383485</v>
      </c>
      <c r="AR12" s="190">
        <v>0.89372027865768799</v>
      </c>
      <c r="AS12" s="9">
        <f t="shared" si="16"/>
        <v>24.269790228952605</v>
      </c>
      <c r="AT12" s="10">
        <f t="shared" si="17"/>
        <v>11993.474054444365</v>
      </c>
      <c r="AU12" s="10">
        <f t="shared" si="18"/>
        <v>7.8902041593032435E-2</v>
      </c>
      <c r="AV12" s="10">
        <f t="shared" si="19"/>
        <v>111.72345429003286</v>
      </c>
      <c r="AW12" s="10">
        <f t="shared" si="20"/>
        <v>3.0576404112022626</v>
      </c>
      <c r="AX12" s="10">
        <f t="shared" si="21"/>
        <v>2.9604044335702437</v>
      </c>
      <c r="AY12" s="10">
        <f t="shared" si="22"/>
        <v>0.38825830450827892</v>
      </c>
      <c r="AZ12" s="41">
        <f t="shared" si="23"/>
        <v>3.1841189034729722</v>
      </c>
      <c r="BA12" s="186">
        <f t="shared" si="24"/>
        <v>6.6492575969733167E-2</v>
      </c>
      <c r="BB12" s="7">
        <f t="shared" si="25"/>
        <v>32.858833025874972</v>
      </c>
      <c r="BC12" s="7">
        <f t="shared" si="26"/>
        <v>2.1616997696721215E-4</v>
      </c>
      <c r="BD12" s="7">
        <f t="shared" si="27"/>
        <v>0.30609165558913115</v>
      </c>
      <c r="BE12" s="7">
        <f t="shared" si="28"/>
        <v>8.3770970169924994E-3</v>
      </c>
      <c r="BF12" s="7">
        <f t="shared" si="29"/>
        <v>8.1106970782746403E-3</v>
      </c>
      <c r="BG12" s="7">
        <f t="shared" si="30"/>
        <v>1.0637213822144629E-3</v>
      </c>
      <c r="BH12" s="187">
        <f t="shared" si="31"/>
        <v>8.7236134341725259E-3</v>
      </c>
      <c r="BI12" s="9">
        <f t="shared" si="32"/>
        <v>-4.4199491599877341</v>
      </c>
      <c r="BJ12" s="10">
        <f t="shared" si="33"/>
        <v>-2184.2193555112462</v>
      </c>
      <c r="BK12" s="10">
        <f t="shared" si="34"/>
        <v>-1.4369428378676649E-2</v>
      </c>
      <c r="BL12" s="10">
        <f t="shared" si="35"/>
        <v>16.025394219006927</v>
      </c>
      <c r="BM12" s="10">
        <f t="shared" si="36"/>
        <v>0.40576162960822115</v>
      </c>
      <c r="BN12" s="10">
        <f t="shared" si="37"/>
        <v>0.39250556280593019</v>
      </c>
      <c r="BO12" s="10">
        <f t="shared" si="38"/>
        <v>0.65932391373356525</v>
      </c>
      <c r="BP12" s="41">
        <f t="shared" si="39"/>
        <v>0.57542068392811752</v>
      </c>
      <c r="BQ12" s="9">
        <f t="shared" si="40"/>
        <v>-1.2109449753391052E-2</v>
      </c>
      <c r="BR12" s="10">
        <f t="shared" si="41"/>
        <v>-5.9841626178390293</v>
      </c>
      <c r="BS12" s="10">
        <f t="shared" si="42"/>
        <v>-3.9368296927881229E-5</v>
      </c>
      <c r="BT12" s="10">
        <f t="shared" si="43"/>
        <v>4.3905189641114839E-2</v>
      </c>
      <c r="BU12" s="10">
        <f t="shared" si="44"/>
        <v>1.1116756975567705E-3</v>
      </c>
      <c r="BV12" s="10">
        <f t="shared" si="45"/>
        <v>1.0753577063176162E-3</v>
      </c>
      <c r="BW12" s="10">
        <f t="shared" si="46"/>
        <v>1.8063668869412746E-3</v>
      </c>
      <c r="BX12" s="41">
        <f t="shared" si="47"/>
        <v>1.5764950244605974E-3</v>
      </c>
    </row>
    <row r="13" spans="1:76" ht="43.5" x14ac:dyDescent="0.35">
      <c r="A13" s="10">
        <v>34001</v>
      </c>
      <c r="B13" s="10" t="s">
        <v>19</v>
      </c>
      <c r="C13" s="10" t="s">
        <v>5</v>
      </c>
      <c r="D13" s="10">
        <v>2280002203</v>
      </c>
      <c r="E13" s="10" t="s">
        <v>56</v>
      </c>
      <c r="F13" s="11" t="s">
        <v>57</v>
      </c>
      <c r="G13" s="11" t="s">
        <v>58</v>
      </c>
      <c r="H13" s="11" t="s">
        <v>59</v>
      </c>
      <c r="I13" s="11" t="s">
        <v>65</v>
      </c>
      <c r="J13" s="11" t="s">
        <v>61</v>
      </c>
      <c r="K13" s="10" t="s">
        <v>64</v>
      </c>
      <c r="L13" s="9">
        <v>0.28882639999999998</v>
      </c>
      <c r="M13" s="10">
        <v>106.9581</v>
      </c>
      <c r="N13" s="10">
        <v>6.4000039999999997E-4</v>
      </c>
      <c r="O13" s="10">
        <v>2.6784970000000001</v>
      </c>
      <c r="P13" s="10">
        <v>3.6143880000000003E-2</v>
      </c>
      <c r="Q13" s="10">
        <v>3.325239E-2</v>
      </c>
      <c r="R13" s="10">
        <v>6.5348199999999995E-2</v>
      </c>
      <c r="S13" s="41">
        <v>0.18719060000000001</v>
      </c>
      <c r="T13" s="249">
        <v>1.3022601248475145</v>
      </c>
      <c r="U13" s="9">
        <f t="shared" si="0"/>
        <v>0.37612710372325814</v>
      </c>
      <c r="V13" s="10">
        <f t="shared" si="1"/>
        <v>139.28726865945293</v>
      </c>
      <c r="W13" s="10">
        <f t="shared" si="2"/>
        <v>8.3344700080645925E-4</v>
      </c>
      <c r="X13" s="10">
        <f t="shared" si="3"/>
        <v>3.4880998376236931</v>
      </c>
      <c r="Y13" s="10">
        <f t="shared" si="4"/>
        <v>4.7068733681273588E-2</v>
      </c>
      <c r="Z13" s="10">
        <f t="shared" si="5"/>
        <v>4.3303261552878246E-2</v>
      </c>
      <c r="AA13" s="10">
        <f t="shared" si="6"/>
        <v>8.510035509056034E-2</v>
      </c>
      <c r="AB13" s="12">
        <f t="shared" si="7"/>
        <v>0.24377085412628116</v>
      </c>
      <c r="AC13" s="248">
        <f t="shared" si="8"/>
        <v>1.0304852156801593E-3</v>
      </c>
      <c r="AD13" s="10">
        <f t="shared" si="9"/>
        <v>0.38160895523137789</v>
      </c>
      <c r="AE13" s="10">
        <f t="shared" si="10"/>
        <v>2.2834164405656418E-6</v>
      </c>
      <c r="AF13" s="10">
        <f t="shared" si="11"/>
        <v>9.5564379112977899E-3</v>
      </c>
      <c r="AG13" s="10">
        <f t="shared" si="12"/>
        <v>1.2895543474321532E-4</v>
      </c>
      <c r="AH13" s="10">
        <f t="shared" si="13"/>
        <v>1.1863907274761163E-4</v>
      </c>
      <c r="AI13" s="10">
        <f t="shared" si="14"/>
        <v>2.3315165778235708E-4</v>
      </c>
      <c r="AJ13" s="249">
        <f t="shared" si="15"/>
        <v>6.6786535377063336E-4</v>
      </c>
      <c r="AK13" s="190">
        <v>1.646991728627182</v>
      </c>
      <c r="AL13" s="190">
        <v>1.646991728627182</v>
      </c>
      <c r="AM13" s="190">
        <v>1.646991728627182</v>
      </c>
      <c r="AN13" s="190">
        <v>1.3035047990318214</v>
      </c>
      <c r="AO13" s="190">
        <v>1.7280688580404551</v>
      </c>
      <c r="AP13" s="190">
        <v>1.728068595044566</v>
      </c>
      <c r="AQ13" s="190">
        <v>1.685645484911261</v>
      </c>
      <c r="AR13" s="190">
        <v>1.5656359188159168</v>
      </c>
      <c r="AS13" s="9">
        <f t="shared" si="16"/>
        <v>0.4756946918091659</v>
      </c>
      <c r="AT13" s="10">
        <f t="shared" si="17"/>
        <v>176.15910600967899</v>
      </c>
      <c r="AU13" s="10">
        <f t="shared" si="18"/>
        <v>1.0540753651180879E-3</v>
      </c>
      <c r="AV13" s="10">
        <f t="shared" si="19"/>
        <v>3.4914336936923367</v>
      </c>
      <c r="AW13" s="10">
        <f t="shared" si="20"/>
        <v>6.245911343675125E-2</v>
      </c>
      <c r="AX13" s="10">
        <f t="shared" si="21"/>
        <v>5.7462410869173974E-2</v>
      </c>
      <c r="AY13" s="10">
        <f t="shared" si="22"/>
        <v>0.11015389827707806</v>
      </c>
      <c r="AZ13" s="41">
        <f t="shared" si="23"/>
        <v>0.29307232702470276</v>
      </c>
      <c r="BA13" s="186">
        <f t="shared" si="24"/>
        <v>1.3032731282442902E-3</v>
      </c>
      <c r="BB13" s="7">
        <f t="shared" si="25"/>
        <v>0.48262768769775066</v>
      </c>
      <c r="BC13" s="7">
        <f t="shared" si="26"/>
        <v>2.8878777126522958E-6</v>
      </c>
      <c r="BD13" s="7">
        <f t="shared" si="27"/>
        <v>9.5655717635406493E-3</v>
      </c>
      <c r="BE13" s="7">
        <f t="shared" si="28"/>
        <v>1.7112085873082535E-4</v>
      </c>
      <c r="BF13" s="7">
        <f t="shared" si="29"/>
        <v>1.5743126265527115E-4</v>
      </c>
      <c r="BG13" s="7">
        <f t="shared" si="30"/>
        <v>3.0179150212898096E-4</v>
      </c>
      <c r="BH13" s="187">
        <f t="shared" si="31"/>
        <v>8.0293788225945959E-4</v>
      </c>
      <c r="BI13" s="9">
        <f t="shared" si="32"/>
        <v>-9.9567588085907766E-2</v>
      </c>
      <c r="BJ13" s="10">
        <f t="shared" si="33"/>
        <v>-36.871837350226059</v>
      </c>
      <c r="BK13" s="10">
        <f t="shared" si="34"/>
        <v>-2.2062836431162866E-4</v>
      </c>
      <c r="BL13" s="10">
        <f t="shared" si="35"/>
        <v>-3.3338560686435592E-3</v>
      </c>
      <c r="BM13" s="10">
        <f t="shared" si="36"/>
        <v>-1.5390379755477662E-2</v>
      </c>
      <c r="BN13" s="10">
        <f t="shared" si="37"/>
        <v>-1.4159149316295729E-2</v>
      </c>
      <c r="BO13" s="10">
        <f t="shared" si="38"/>
        <v>-2.5053543186517716E-2</v>
      </c>
      <c r="BP13" s="41">
        <f t="shared" si="39"/>
        <v>-4.93014728984216E-2</v>
      </c>
      <c r="BQ13" s="9">
        <f t="shared" si="40"/>
        <v>-2.7278791256413084E-4</v>
      </c>
      <c r="BR13" s="10">
        <f t="shared" si="41"/>
        <v>-0.10101873246637277</v>
      </c>
      <c r="BS13" s="10">
        <f t="shared" si="42"/>
        <v>-6.0446127208665402E-7</v>
      </c>
      <c r="BT13" s="10">
        <f t="shared" si="43"/>
        <v>-9.1338522428593277E-6</v>
      </c>
      <c r="BU13" s="10">
        <f t="shared" si="44"/>
        <v>-4.2165423987610036E-5</v>
      </c>
      <c r="BV13" s="10">
        <f t="shared" si="45"/>
        <v>-3.8792189907659521E-5</v>
      </c>
      <c r="BW13" s="10">
        <f t="shared" si="46"/>
        <v>-6.8639844346623873E-5</v>
      </c>
      <c r="BX13" s="41">
        <f t="shared" si="47"/>
        <v>-1.3507252848882624E-4</v>
      </c>
    </row>
    <row r="14" spans="1:76" ht="43.5" x14ac:dyDescent="0.35">
      <c r="A14" s="10">
        <v>34001</v>
      </c>
      <c r="B14" s="10" t="s">
        <v>19</v>
      </c>
      <c r="C14" s="10" t="s">
        <v>5</v>
      </c>
      <c r="D14" s="10">
        <v>2280002204</v>
      </c>
      <c r="E14" s="10" t="s">
        <v>56</v>
      </c>
      <c r="F14" s="11" t="s">
        <v>57</v>
      </c>
      <c r="G14" s="11" t="s">
        <v>58</v>
      </c>
      <c r="H14" s="11" t="s">
        <v>59</v>
      </c>
      <c r="I14" s="11" t="s">
        <v>65</v>
      </c>
      <c r="J14" s="11" t="s">
        <v>63</v>
      </c>
      <c r="K14" s="10" t="s">
        <v>64</v>
      </c>
      <c r="L14" s="9">
        <v>8.4239690000000006E-2</v>
      </c>
      <c r="M14" s="10">
        <v>57.029609999999998</v>
      </c>
      <c r="N14" s="10">
        <v>2.6911650000000002E-4</v>
      </c>
      <c r="O14" s="10">
        <v>0.80023310000000003</v>
      </c>
      <c r="P14" s="10">
        <v>1.519799E-2</v>
      </c>
      <c r="Q14" s="10">
        <v>1.398244E-2</v>
      </c>
      <c r="R14" s="10">
        <v>3.4776790000000002E-2</v>
      </c>
      <c r="S14" s="41">
        <v>3.2385959999999998E-2</v>
      </c>
      <c r="T14" s="249">
        <v>1.3022601248475145</v>
      </c>
      <c r="U14" s="9">
        <f t="shared" si="0"/>
        <v>0.10970198921651593</v>
      </c>
      <c r="V14" s="10">
        <f t="shared" si="1"/>
        <v>74.267387038605065</v>
      </c>
      <c r="W14" s="10">
        <f t="shared" si="2"/>
        <v>3.5045968688852616E-4</v>
      </c>
      <c r="X14" s="10">
        <f t="shared" si="3"/>
        <v>1.0421116567131137</v>
      </c>
      <c r="Y14" s="10">
        <f t="shared" si="4"/>
        <v>1.9791736354831276E-2</v>
      </c>
      <c r="Z14" s="10">
        <f t="shared" si="5"/>
        <v>1.8208774060072881E-2</v>
      </c>
      <c r="AA14" s="10">
        <f t="shared" si="6"/>
        <v>4.5288426887195796E-2</v>
      </c>
      <c r="AB14" s="12">
        <f t="shared" si="7"/>
        <v>4.2174944312906609E-2</v>
      </c>
      <c r="AC14" s="248">
        <f t="shared" si="8"/>
        <v>3.005533951137423E-4</v>
      </c>
      <c r="AD14" s="10">
        <f t="shared" si="9"/>
        <v>0.20347229325645225</v>
      </c>
      <c r="AE14" s="10">
        <f t="shared" si="10"/>
        <v>9.6016352572198957E-7</v>
      </c>
      <c r="AF14" s="10">
        <f t="shared" si="11"/>
        <v>2.8551004293509963E-3</v>
      </c>
      <c r="AG14" s="10">
        <f t="shared" si="12"/>
        <v>5.4223935218715823E-5</v>
      </c>
      <c r="AH14" s="10">
        <f t="shared" si="13"/>
        <v>4.988705221937776E-5</v>
      </c>
      <c r="AI14" s="10">
        <f t="shared" si="14"/>
        <v>1.2407788188272822E-4</v>
      </c>
      <c r="AJ14" s="249">
        <f t="shared" si="15"/>
        <v>1.1554779263810029E-4</v>
      </c>
      <c r="AK14" s="190">
        <v>1.4705524855631926</v>
      </c>
      <c r="AL14" s="190">
        <v>1.4705524855631926</v>
      </c>
      <c r="AM14" s="190">
        <v>1.4705524855631926</v>
      </c>
      <c r="AN14" s="190">
        <v>1.0854241011464827</v>
      </c>
      <c r="AO14" s="190">
        <v>1.4229841729502521</v>
      </c>
      <c r="AP14" s="190">
        <v>1.4229845249802984</v>
      </c>
      <c r="AQ14" s="190">
        <v>1.4104913098083101</v>
      </c>
      <c r="AR14" s="190">
        <v>1.4660559665092461</v>
      </c>
      <c r="AS14" s="9">
        <f t="shared" si="16"/>
        <v>0.12387888551257283</v>
      </c>
      <c r="AT14" s="10">
        <f t="shared" si="17"/>
        <v>83.865034736199505</v>
      </c>
      <c r="AU14" s="10">
        <f t="shared" si="18"/>
        <v>3.9574993798106699E-4</v>
      </c>
      <c r="AV14" s="10">
        <f t="shared" si="19"/>
        <v>0.86859229327516341</v>
      </c>
      <c r="AW14" s="10">
        <f t="shared" si="20"/>
        <v>2.1626499230656203E-2</v>
      </c>
      <c r="AX14" s="10">
        <f t="shared" si="21"/>
        <v>1.9896795741465523E-2</v>
      </c>
      <c r="AY14" s="10">
        <f t="shared" si="22"/>
        <v>4.9052360078028545E-2</v>
      </c>
      <c r="AZ14" s="41">
        <f t="shared" si="23"/>
        <v>4.7479629889129779E-2</v>
      </c>
      <c r="BA14" s="186">
        <f t="shared" si="24"/>
        <v>3.3939420688376118E-4</v>
      </c>
      <c r="BB14" s="7">
        <f t="shared" si="25"/>
        <v>0.22976721845534112</v>
      </c>
      <c r="BC14" s="7">
        <f t="shared" si="26"/>
        <v>1.0842464054275808E-6</v>
      </c>
      <c r="BD14" s="7">
        <f t="shared" si="27"/>
        <v>2.3797049130826393E-3</v>
      </c>
      <c r="BE14" s="7">
        <f t="shared" si="28"/>
        <v>5.9250682823715624E-5</v>
      </c>
      <c r="BF14" s="7">
        <f t="shared" si="29"/>
        <v>5.4511769154700062E-5</v>
      </c>
      <c r="BG14" s="7">
        <f t="shared" si="30"/>
        <v>1.3439002761103712E-4</v>
      </c>
      <c r="BH14" s="187">
        <f t="shared" si="31"/>
        <v>1.3008117777843774E-4</v>
      </c>
      <c r="BI14" s="9">
        <f t="shared" si="32"/>
        <v>-1.4176896296056896E-2</v>
      </c>
      <c r="BJ14" s="10">
        <f t="shared" si="33"/>
        <v>-9.5976476975944394</v>
      </c>
      <c r="BK14" s="10">
        <f t="shared" si="34"/>
        <v>-4.5290251092540825E-5</v>
      </c>
      <c r="BL14" s="10">
        <f t="shared" si="35"/>
        <v>0.17351936343795027</v>
      </c>
      <c r="BM14" s="10">
        <f t="shared" si="36"/>
        <v>-1.8347628758249267E-3</v>
      </c>
      <c r="BN14" s="10">
        <f t="shared" si="37"/>
        <v>-1.6880216813926416E-3</v>
      </c>
      <c r="BO14" s="10">
        <f t="shared" si="38"/>
        <v>-3.7639331908327495E-3</v>
      </c>
      <c r="BP14" s="41">
        <f t="shared" si="39"/>
        <v>-5.3046855762231698E-3</v>
      </c>
      <c r="BQ14" s="9">
        <f t="shared" si="40"/>
        <v>-3.8840811770018881E-5</v>
      </c>
      <c r="BR14" s="10">
        <f t="shared" si="41"/>
        <v>-2.6294925198888874E-2</v>
      </c>
      <c r="BS14" s="10">
        <f t="shared" si="42"/>
        <v>-1.240828797055912E-7</v>
      </c>
      <c r="BT14" s="10">
        <f t="shared" si="43"/>
        <v>4.7539551626835704E-4</v>
      </c>
      <c r="BU14" s="10">
        <f t="shared" si="44"/>
        <v>-5.0267476049998004E-6</v>
      </c>
      <c r="BV14" s="10">
        <f t="shared" si="45"/>
        <v>-4.624716935322302E-6</v>
      </c>
      <c r="BW14" s="10">
        <f t="shared" si="46"/>
        <v>-1.0312145728308902E-5</v>
      </c>
      <c r="BX14" s="41">
        <f t="shared" si="47"/>
        <v>-1.4533385140337446E-5</v>
      </c>
    </row>
    <row r="15" spans="1:76" ht="43.5" x14ac:dyDescent="0.35">
      <c r="A15" s="10">
        <v>34003</v>
      </c>
      <c r="B15" s="10" t="s">
        <v>20</v>
      </c>
      <c r="C15" s="10" t="s">
        <v>5</v>
      </c>
      <c r="D15" s="10">
        <v>2280002201</v>
      </c>
      <c r="E15" s="10" t="s">
        <v>56</v>
      </c>
      <c r="F15" s="11" t="s">
        <v>57</v>
      </c>
      <c r="G15" s="11" t="s">
        <v>58</v>
      </c>
      <c r="H15" s="11" t="s">
        <v>59</v>
      </c>
      <c r="I15" s="11" t="s">
        <v>65</v>
      </c>
      <c r="J15" s="11" t="s">
        <v>61</v>
      </c>
      <c r="K15" s="10" t="s">
        <v>62</v>
      </c>
      <c r="L15" s="9">
        <v>4.4062469999999996</v>
      </c>
      <c r="M15" s="10">
        <v>1873.615</v>
      </c>
      <c r="N15" s="10">
        <v>1.576029E-2</v>
      </c>
      <c r="O15" s="10">
        <v>31.157440000000001</v>
      </c>
      <c r="P15" s="10">
        <v>0.8441786</v>
      </c>
      <c r="Q15" s="10">
        <v>0.81885470000000005</v>
      </c>
      <c r="R15" s="10">
        <v>1.7225170000000001E-2</v>
      </c>
      <c r="S15" s="41">
        <v>1.3282160000000001</v>
      </c>
      <c r="T15" s="249">
        <v>1.0552296787698248</v>
      </c>
      <c r="U15" s="9">
        <f t="shared" si="0"/>
        <v>4.6496026063905038</v>
      </c>
      <c r="V15" s="10">
        <f t="shared" si="1"/>
        <v>1977.0941545883252</v>
      </c>
      <c r="W15" s="10">
        <f t="shared" si="2"/>
        <v>1.663072575401928E-2</v>
      </c>
      <c r="X15" s="10">
        <f t="shared" si="3"/>
        <v>32.87825540249009</v>
      </c>
      <c r="Y15" s="10">
        <f t="shared" si="4"/>
        <v>0.89080231290236034</v>
      </c>
      <c r="Z15" s="10">
        <f t="shared" si="5"/>
        <v>0.86407978204016123</v>
      </c>
      <c r="AA15" s="10">
        <f t="shared" si="6"/>
        <v>1.8176510605855623E-2</v>
      </c>
      <c r="AB15" s="12">
        <f t="shared" si="7"/>
        <v>1.4015729430169417</v>
      </c>
      <c r="AC15" s="248">
        <f t="shared" si="8"/>
        <v>1.2738637277782202E-2</v>
      </c>
      <c r="AD15" s="10">
        <f t="shared" si="9"/>
        <v>5.4166963139406166</v>
      </c>
      <c r="AE15" s="10">
        <f t="shared" si="10"/>
        <v>4.5563632202792548E-5</v>
      </c>
      <c r="AF15" s="10">
        <f t="shared" si="11"/>
        <v>9.007741206161668E-2</v>
      </c>
      <c r="AG15" s="10">
        <f t="shared" si="12"/>
        <v>2.4405542819242749E-3</v>
      </c>
      <c r="AH15" s="10">
        <f t="shared" si="13"/>
        <v>2.3673418686031814E-3</v>
      </c>
      <c r="AI15" s="10">
        <f t="shared" si="14"/>
        <v>4.9798659194124992E-5</v>
      </c>
      <c r="AJ15" s="249">
        <f t="shared" si="15"/>
        <v>3.8399258712792923E-3</v>
      </c>
      <c r="AK15" s="190">
        <v>1.5877575187643891</v>
      </c>
      <c r="AL15" s="190">
        <v>1.5877575187643891</v>
      </c>
      <c r="AM15" s="190">
        <v>1.5877575187643891</v>
      </c>
      <c r="AN15" s="190">
        <v>1.1247575119286113</v>
      </c>
      <c r="AO15" s="190">
        <v>1.1340877779818888</v>
      </c>
      <c r="AP15" s="190">
        <v>1.1341649968620793</v>
      </c>
      <c r="AQ15" s="190">
        <v>0.55390741239332031</v>
      </c>
      <c r="AR15" s="190">
        <v>1.0612119987250432</v>
      </c>
      <c r="AS15" s="9">
        <f t="shared" si="16"/>
        <v>6.9960518037830326</v>
      </c>
      <c r="AT15" s="10">
        <f t="shared" si="17"/>
        <v>2974.846303519741</v>
      </c>
      <c r="AU15" s="10">
        <f t="shared" si="18"/>
        <v>2.5023518945407212E-2</v>
      </c>
      <c r="AV15" s="10">
        <f t="shared" si="19"/>
        <v>35.044564692464995</v>
      </c>
      <c r="AW15" s="10">
        <f t="shared" si="20"/>
        <v>0.95737263269386164</v>
      </c>
      <c r="AX15" s="10">
        <f t="shared" si="21"/>
        <v>0.92871633825599897</v>
      </c>
      <c r="AY15" s="10">
        <f t="shared" si="22"/>
        <v>9.5411493427350492E-3</v>
      </c>
      <c r="AZ15" s="41">
        <f t="shared" si="23"/>
        <v>1.409518756098582</v>
      </c>
      <c r="BA15" s="186">
        <f t="shared" si="24"/>
        <v>1.9167265215843925E-2</v>
      </c>
      <c r="BB15" s="7">
        <f t="shared" si="25"/>
        <v>8.1502638452595644</v>
      </c>
      <c r="BC15" s="7">
        <f t="shared" si="26"/>
        <v>6.8557586151800587E-5</v>
      </c>
      <c r="BD15" s="7">
        <f t="shared" si="27"/>
        <v>9.6012506006753415E-2</v>
      </c>
      <c r="BE15" s="7">
        <f t="shared" si="28"/>
        <v>2.6229387197092098E-3</v>
      </c>
      <c r="BF15" s="7">
        <f t="shared" si="29"/>
        <v>2.5444283239890383E-3</v>
      </c>
      <c r="BG15" s="7">
        <f t="shared" si="30"/>
        <v>2.6140135185575476E-5</v>
      </c>
      <c r="BH15" s="187">
        <f t="shared" si="31"/>
        <v>3.8616952221878957E-3</v>
      </c>
      <c r="BI15" s="9">
        <f t="shared" si="32"/>
        <v>-2.3464491973925288</v>
      </c>
      <c r="BJ15" s="10">
        <f t="shared" si="33"/>
        <v>-997.75214893141583</v>
      </c>
      <c r="BK15" s="10">
        <f t="shared" si="34"/>
        <v>-8.3927931913879324E-3</v>
      </c>
      <c r="BL15" s="10">
        <f t="shared" si="35"/>
        <v>-2.1663092899749046</v>
      </c>
      <c r="BM15" s="10">
        <f t="shared" si="36"/>
        <v>-6.6570319791501298E-2</v>
      </c>
      <c r="BN15" s="10">
        <f t="shared" si="37"/>
        <v>-6.4636556215837748E-2</v>
      </c>
      <c r="BO15" s="10">
        <f t="shared" si="38"/>
        <v>8.6353612631205733E-3</v>
      </c>
      <c r="BP15" s="41">
        <f t="shared" si="39"/>
        <v>-7.9458130816403294E-3</v>
      </c>
      <c r="BQ15" s="9">
        <f t="shared" si="40"/>
        <v>-6.428627938061723E-3</v>
      </c>
      <c r="BR15" s="10">
        <f t="shared" si="41"/>
        <v>-2.7335675313189478</v>
      </c>
      <c r="BS15" s="10">
        <f t="shared" si="42"/>
        <v>-2.2993953949008038E-5</v>
      </c>
      <c r="BT15" s="10">
        <f t="shared" si="43"/>
        <v>-5.9350939451367352E-3</v>
      </c>
      <c r="BU15" s="10">
        <f t="shared" si="44"/>
        <v>-1.8238443778493488E-4</v>
      </c>
      <c r="BV15" s="10">
        <f t="shared" si="45"/>
        <v>-1.7708645538585697E-4</v>
      </c>
      <c r="BW15" s="10">
        <f t="shared" si="46"/>
        <v>2.3658524008549516E-5</v>
      </c>
      <c r="BX15" s="41">
        <f t="shared" si="47"/>
        <v>-2.1769350908603432E-5</v>
      </c>
    </row>
    <row r="16" spans="1:76" ht="43.5" x14ac:dyDescent="0.35">
      <c r="A16" s="10">
        <v>34003</v>
      </c>
      <c r="B16" s="10" t="s">
        <v>20</v>
      </c>
      <c r="C16" s="10" t="s">
        <v>5</v>
      </c>
      <c r="D16" s="10">
        <v>2280002202</v>
      </c>
      <c r="E16" s="10" t="s">
        <v>56</v>
      </c>
      <c r="F16" s="11" t="s">
        <v>57</v>
      </c>
      <c r="G16" s="11" t="s">
        <v>58</v>
      </c>
      <c r="H16" s="11" t="s">
        <v>59</v>
      </c>
      <c r="I16" s="11" t="s">
        <v>65</v>
      </c>
      <c r="J16" s="11" t="s">
        <v>63</v>
      </c>
      <c r="K16" s="10" t="s">
        <v>62</v>
      </c>
      <c r="L16" s="9">
        <v>9.4055490000000006</v>
      </c>
      <c r="M16" s="10">
        <v>4254.1589999999997</v>
      </c>
      <c r="N16" s="10">
        <v>2.840985E-2</v>
      </c>
      <c r="O16" s="10">
        <v>59.475990000000003</v>
      </c>
      <c r="P16" s="10">
        <v>1.522286</v>
      </c>
      <c r="Q16" s="10">
        <v>1.476086</v>
      </c>
      <c r="R16" s="10">
        <v>0.1170011</v>
      </c>
      <c r="S16" s="41">
        <v>1.781234</v>
      </c>
      <c r="T16" s="249">
        <v>1.0552296787698248</v>
      </c>
      <c r="U16" s="9">
        <f t="shared" si="0"/>
        <v>9.9250144499238466</v>
      </c>
      <c r="V16" s="10">
        <f t="shared" si="1"/>
        <v>4489.1148350057583</v>
      </c>
      <c r="W16" s="10">
        <f t="shared" si="2"/>
        <v>2.9978916889398907E-2</v>
      </c>
      <c r="X16" s="10">
        <f t="shared" si="3"/>
        <v>62.76082982221731</v>
      </c>
      <c r="Y16" s="10">
        <f t="shared" si="4"/>
        <v>1.6063613667758014</v>
      </c>
      <c r="Z16" s="10">
        <f t="shared" si="5"/>
        <v>1.5576097556166355</v>
      </c>
      <c r="AA16" s="10">
        <f t="shared" si="6"/>
        <v>0.12346303316871614</v>
      </c>
      <c r="AB16" s="12">
        <f t="shared" si="7"/>
        <v>1.87961098163389</v>
      </c>
      <c r="AC16" s="248">
        <f t="shared" si="8"/>
        <v>2.7191820410750266E-2</v>
      </c>
      <c r="AD16" s="10">
        <f t="shared" si="9"/>
        <v>12.298944753440434</v>
      </c>
      <c r="AE16" s="10">
        <f t="shared" si="10"/>
        <v>8.2134018875065502E-5</v>
      </c>
      <c r="AF16" s="10">
        <f t="shared" si="11"/>
        <v>0.17194747896497894</v>
      </c>
      <c r="AG16" s="10">
        <f t="shared" si="12"/>
        <v>4.4009900459611E-3</v>
      </c>
      <c r="AH16" s="10">
        <f t="shared" si="13"/>
        <v>4.2674239879907823E-3</v>
      </c>
      <c r="AI16" s="10">
        <f t="shared" si="14"/>
        <v>3.3825488539374282E-4</v>
      </c>
      <c r="AJ16" s="249">
        <f t="shared" si="15"/>
        <v>5.1496191277640817E-3</v>
      </c>
      <c r="AK16" s="190">
        <v>1.2901968765457832</v>
      </c>
      <c r="AL16" s="190">
        <v>1.2901968765457832</v>
      </c>
      <c r="AM16" s="190">
        <v>1.2901968765457832</v>
      </c>
      <c r="AN16" s="190">
        <v>0.92285688800697208</v>
      </c>
      <c r="AO16" s="190">
        <v>0.93160218504449166</v>
      </c>
      <c r="AP16" s="190">
        <v>0.93170011209409509</v>
      </c>
      <c r="AQ16" s="190">
        <v>0.39109263102383485</v>
      </c>
      <c r="AR16" s="190">
        <v>0.89372027865768799</v>
      </c>
      <c r="AS16" s="9">
        <f t="shared" si="16"/>
        <v>12.135009941998316</v>
      </c>
      <c r="AT16" s="10">
        <f t="shared" si="17"/>
        <v>5488.7026541291316</v>
      </c>
      <c r="AU16" s="10">
        <f t="shared" si="18"/>
        <v>3.6654299733134221E-2</v>
      </c>
      <c r="AV16" s="10">
        <f t="shared" si="19"/>
        <v>54.887827042533793</v>
      </c>
      <c r="AW16" s="10">
        <f t="shared" si="20"/>
        <v>1.418164963862639</v>
      </c>
      <c r="AX16" s="10">
        <f t="shared" si="21"/>
        <v>1.3752694916605244</v>
      </c>
      <c r="AY16" s="10">
        <f t="shared" si="22"/>
        <v>4.57582680316828E-2</v>
      </c>
      <c r="AZ16" s="41">
        <f t="shared" si="23"/>
        <v>1.5919249468345482</v>
      </c>
      <c r="BA16" s="186">
        <f t="shared" si="24"/>
        <v>3.3246602580817304E-2</v>
      </c>
      <c r="BB16" s="7">
        <f t="shared" si="25"/>
        <v>15.037541518162005</v>
      </c>
      <c r="BC16" s="7">
        <f t="shared" si="26"/>
        <v>1.0042273899488828E-4</v>
      </c>
      <c r="BD16" s="7">
        <f t="shared" si="27"/>
        <v>0.15037760833570901</v>
      </c>
      <c r="BE16" s="7">
        <f t="shared" si="28"/>
        <v>3.8853834626373673E-3</v>
      </c>
      <c r="BF16" s="7">
        <f t="shared" si="29"/>
        <v>3.7678616209877382E-3</v>
      </c>
      <c r="BG16" s="7">
        <f t="shared" si="30"/>
        <v>1.2536511789502136E-4</v>
      </c>
      <c r="BH16" s="187">
        <f t="shared" si="31"/>
        <v>4.3614382105056117E-3</v>
      </c>
      <c r="BI16" s="9">
        <f t="shared" si="32"/>
        <v>-2.2099954920744693</v>
      </c>
      <c r="BJ16" s="10">
        <f t="shared" si="33"/>
        <v>-999.58781912337327</v>
      </c>
      <c r="BK16" s="10">
        <f t="shared" si="34"/>
        <v>-6.6753828437353148E-3</v>
      </c>
      <c r="BL16" s="10">
        <f t="shared" si="35"/>
        <v>7.8730027796835174</v>
      </c>
      <c r="BM16" s="10">
        <f t="shared" si="36"/>
        <v>0.18819640291316242</v>
      </c>
      <c r="BN16" s="10">
        <f t="shared" si="37"/>
        <v>0.18234026395611114</v>
      </c>
      <c r="BO16" s="10">
        <f t="shared" si="38"/>
        <v>7.7704765137033338E-2</v>
      </c>
      <c r="BP16" s="41">
        <f t="shared" si="39"/>
        <v>0.28768603479934174</v>
      </c>
      <c r="BQ16" s="9">
        <f t="shared" si="40"/>
        <v>-6.0547821700670384E-3</v>
      </c>
      <c r="BR16" s="10">
        <f t="shared" si="41"/>
        <v>-2.7385967647215708</v>
      </c>
      <c r="BS16" s="10">
        <f t="shared" si="42"/>
        <v>-1.828872011982278E-5</v>
      </c>
      <c r="BT16" s="10">
        <f t="shared" si="43"/>
        <v>2.1569870629269933E-2</v>
      </c>
      <c r="BU16" s="10">
        <f t="shared" si="44"/>
        <v>5.1560658332373268E-4</v>
      </c>
      <c r="BV16" s="10">
        <f t="shared" si="45"/>
        <v>4.9956236700304411E-4</v>
      </c>
      <c r="BW16" s="10">
        <f t="shared" si="46"/>
        <v>2.1288976749872147E-4</v>
      </c>
      <c r="BX16" s="41">
        <f t="shared" si="47"/>
        <v>7.8818091725847E-4</v>
      </c>
    </row>
    <row r="17" spans="1:76" ht="43.5" x14ac:dyDescent="0.35">
      <c r="A17" s="10">
        <v>34003</v>
      </c>
      <c r="B17" s="10" t="s">
        <v>20</v>
      </c>
      <c r="C17" s="10" t="s">
        <v>5</v>
      </c>
      <c r="D17" s="10">
        <v>2280002203</v>
      </c>
      <c r="E17" s="10" t="s">
        <v>56</v>
      </c>
      <c r="F17" s="11" t="s">
        <v>57</v>
      </c>
      <c r="G17" s="11" t="s">
        <v>58</v>
      </c>
      <c r="H17" s="11" t="s">
        <v>59</v>
      </c>
      <c r="I17" s="11" t="s">
        <v>65</v>
      </c>
      <c r="J17" s="11" t="s">
        <v>61</v>
      </c>
      <c r="K17" s="10" t="s">
        <v>64</v>
      </c>
      <c r="L17" s="9">
        <v>0.25851170000000001</v>
      </c>
      <c r="M17" s="10">
        <v>90.927850000000007</v>
      </c>
      <c r="N17" s="10">
        <v>5.1201709999999995E-4</v>
      </c>
      <c r="O17" s="10">
        <v>2.413195</v>
      </c>
      <c r="P17" s="10">
        <v>2.891606E-2</v>
      </c>
      <c r="Q17" s="10">
        <v>2.6602779999999999E-2</v>
      </c>
      <c r="R17" s="10">
        <v>5.5507689999999998E-2</v>
      </c>
      <c r="S17" s="41">
        <v>0.1209553</v>
      </c>
      <c r="T17" s="249">
        <v>1.3022601248475145</v>
      </c>
      <c r="U17" s="9">
        <f t="shared" si="0"/>
        <v>0.33664947871654322</v>
      </c>
      <c r="V17" s="10">
        <f t="shared" si="1"/>
        <v>118.41171329311608</v>
      </c>
      <c r="W17" s="10">
        <f t="shared" si="2"/>
        <v>6.6677945257006231E-4</v>
      </c>
      <c r="X17" s="10">
        <f t="shared" si="3"/>
        <v>3.1426076219813979</v>
      </c>
      <c r="Y17" s="10">
        <f t="shared" si="4"/>
        <v>3.7656231905698223E-2</v>
      </c>
      <c r="Z17" s="10">
        <f t="shared" si="5"/>
        <v>3.4643739604090965E-2</v>
      </c>
      <c r="AA17" s="10">
        <f t="shared" si="6"/>
        <v>7.2285451309397133E-2</v>
      </c>
      <c r="AB17" s="12">
        <f t="shared" si="7"/>
        <v>0.15751526407896857</v>
      </c>
      <c r="AC17" s="248">
        <f t="shared" si="8"/>
        <v>9.2232733894943343E-4</v>
      </c>
      <c r="AD17" s="10">
        <f t="shared" si="9"/>
        <v>0.32441565285785229</v>
      </c>
      <c r="AE17" s="10">
        <f t="shared" si="10"/>
        <v>1.8267930207398967E-6</v>
      </c>
      <c r="AF17" s="10">
        <f t="shared" si="11"/>
        <v>8.6098838958394465E-3</v>
      </c>
      <c r="AG17" s="10">
        <f t="shared" si="12"/>
        <v>1.0316775864574855E-4</v>
      </c>
      <c r="AH17" s="10">
        <f t="shared" si="13"/>
        <v>9.4914355079701271E-5</v>
      </c>
      <c r="AI17" s="10">
        <f t="shared" si="14"/>
        <v>1.980423323545127E-4</v>
      </c>
      <c r="AJ17" s="249">
        <f t="shared" si="15"/>
        <v>4.3154866870950294E-4</v>
      </c>
      <c r="AK17" s="190">
        <v>1.646991728627182</v>
      </c>
      <c r="AL17" s="190">
        <v>1.646991728627182</v>
      </c>
      <c r="AM17" s="190">
        <v>1.646991728627182</v>
      </c>
      <c r="AN17" s="190">
        <v>1.3035047990318214</v>
      </c>
      <c r="AO17" s="190">
        <v>1.7280688580404551</v>
      </c>
      <c r="AP17" s="190">
        <v>1.728068595044566</v>
      </c>
      <c r="AQ17" s="190">
        <v>1.685645484911261</v>
      </c>
      <c r="AR17" s="190">
        <v>1.5656359188159168</v>
      </c>
      <c r="AS17" s="9">
        <f t="shared" si="16"/>
        <v>0.42576663165335149</v>
      </c>
      <c r="AT17" s="10">
        <f t="shared" si="17"/>
        <v>149.75741685185312</v>
      </c>
      <c r="AU17" s="10">
        <f t="shared" si="18"/>
        <v>8.4328792861567661E-4</v>
      </c>
      <c r="AV17" s="10">
        <f t="shared" si="19"/>
        <v>3.1456112634995961</v>
      </c>
      <c r="AW17" s="10">
        <f t="shared" si="20"/>
        <v>4.9968942783229282E-2</v>
      </c>
      <c r="AX17" s="10">
        <f t="shared" si="21"/>
        <v>4.5971428658879682E-2</v>
      </c>
      <c r="AY17" s="10">
        <f t="shared" si="22"/>
        <v>9.3566287026353945E-2</v>
      </c>
      <c r="AZ17" s="41">
        <f t="shared" si="23"/>
        <v>0.18937196225115485</v>
      </c>
      <c r="BA17" s="186">
        <f t="shared" si="24"/>
        <v>1.1664839223379493E-3</v>
      </c>
      <c r="BB17" s="7">
        <f t="shared" si="25"/>
        <v>0.41029429274480306</v>
      </c>
      <c r="BC17" s="7">
        <f t="shared" si="26"/>
        <v>2.3103778866182921E-6</v>
      </c>
      <c r="BD17" s="7">
        <f t="shared" si="27"/>
        <v>8.6181130506838254E-3</v>
      </c>
      <c r="BE17" s="7">
        <f t="shared" si="28"/>
        <v>1.3690121310473775E-4</v>
      </c>
      <c r="BF17" s="7">
        <f t="shared" si="29"/>
        <v>1.25949119613369E-4</v>
      </c>
      <c r="BG17" s="7">
        <f t="shared" si="30"/>
        <v>2.5634599185302452E-4</v>
      </c>
      <c r="BH17" s="187">
        <f t="shared" si="31"/>
        <v>5.1882729383878037E-4</v>
      </c>
      <c r="BI17" s="9">
        <f t="shared" si="32"/>
        <v>-8.9117152936808275E-2</v>
      </c>
      <c r="BJ17" s="10">
        <f t="shared" si="33"/>
        <v>-31.345703558737043</v>
      </c>
      <c r="BK17" s="10">
        <f t="shared" si="34"/>
        <v>-1.765084760456143E-4</v>
      </c>
      <c r="BL17" s="10">
        <f t="shared" si="35"/>
        <v>-3.0036415181982079E-3</v>
      </c>
      <c r="BM17" s="10">
        <f t="shared" si="36"/>
        <v>-1.2312710877531059E-2</v>
      </c>
      <c r="BN17" s="10">
        <f t="shared" si="37"/>
        <v>-1.1327689054788717E-2</v>
      </c>
      <c r="BO17" s="10">
        <f t="shared" si="38"/>
        <v>-2.1280835716956811E-2</v>
      </c>
      <c r="BP17" s="41">
        <f t="shared" si="39"/>
        <v>-3.1856698172186282E-2</v>
      </c>
      <c r="BQ17" s="9">
        <f t="shared" si="40"/>
        <v>-2.4415658338851592E-4</v>
      </c>
      <c r="BR17" s="10">
        <f t="shared" si="41"/>
        <v>-8.5878639886950769E-2</v>
      </c>
      <c r="BS17" s="10">
        <f t="shared" si="42"/>
        <v>-4.8358486587839536E-7</v>
      </c>
      <c r="BT17" s="10">
        <f t="shared" si="43"/>
        <v>-8.2291548443788609E-6</v>
      </c>
      <c r="BU17" s="10">
        <f t="shared" si="44"/>
        <v>-3.3733454458989196E-5</v>
      </c>
      <c r="BV17" s="10">
        <f t="shared" si="45"/>
        <v>-3.1034764533667726E-5</v>
      </c>
      <c r="BW17" s="10">
        <f t="shared" si="46"/>
        <v>-5.8303659498511819E-5</v>
      </c>
      <c r="BX17" s="41">
        <f t="shared" si="47"/>
        <v>-8.7278625129277431E-5</v>
      </c>
    </row>
    <row r="18" spans="1:76" ht="43.5" x14ac:dyDescent="0.35">
      <c r="A18" s="10">
        <v>34003</v>
      </c>
      <c r="B18" s="10" t="s">
        <v>20</v>
      </c>
      <c r="C18" s="10" t="s">
        <v>5</v>
      </c>
      <c r="D18" s="10">
        <v>2280002204</v>
      </c>
      <c r="E18" s="10" t="s">
        <v>56</v>
      </c>
      <c r="F18" s="11" t="s">
        <v>57</v>
      </c>
      <c r="G18" s="11" t="s">
        <v>58</v>
      </c>
      <c r="H18" s="11" t="s">
        <v>59</v>
      </c>
      <c r="I18" s="11" t="s">
        <v>65</v>
      </c>
      <c r="J18" s="11" t="s">
        <v>63</v>
      </c>
      <c r="K18" s="10" t="s">
        <v>64</v>
      </c>
      <c r="L18" s="9">
        <v>4.3174829999999997E-2</v>
      </c>
      <c r="M18" s="10">
        <v>33.835979999999999</v>
      </c>
      <c r="N18" s="10">
        <v>1.542685E-4</v>
      </c>
      <c r="O18" s="10">
        <v>0.38389440000000002</v>
      </c>
      <c r="P18" s="10">
        <v>8.7122999999999992E-3</v>
      </c>
      <c r="Q18" s="10">
        <v>8.0152999999999995E-3</v>
      </c>
      <c r="R18" s="10">
        <v>2.0633599999999998E-2</v>
      </c>
      <c r="S18" s="41">
        <v>1.6756529999999999E-2</v>
      </c>
      <c r="T18" s="249">
        <v>1.3022601248475145</v>
      </c>
      <c r="U18" s="9">
        <f t="shared" si="0"/>
        <v>5.6224859506070209E-2</v>
      </c>
      <c r="V18" s="10">
        <f t="shared" si="1"/>
        <v>44.063247539138004</v>
      </c>
      <c r="W18" s="10">
        <f t="shared" si="2"/>
        <v>2.0089771607003881E-4</v>
      </c>
      <c r="X18" s="10">
        <f t="shared" si="3"/>
        <v>0.4999303692722617</v>
      </c>
      <c r="Y18" s="10">
        <f t="shared" si="4"/>
        <v>1.1345680885709E-2</v>
      </c>
      <c r="Z18" s="10">
        <f t="shared" si="5"/>
        <v>1.0438005578690282E-2</v>
      </c>
      <c r="AA18" s="10">
        <f t="shared" si="6"/>
        <v>2.6870314512053673E-2</v>
      </c>
      <c r="AB18" s="12">
        <f t="shared" si="7"/>
        <v>2.1821360849811122E-2</v>
      </c>
      <c r="AC18" s="248">
        <f t="shared" si="8"/>
        <v>1.5404071097553483E-4</v>
      </c>
      <c r="AD18" s="10">
        <f t="shared" si="9"/>
        <v>0.12072122613462467</v>
      </c>
      <c r="AE18" s="10">
        <f t="shared" si="10"/>
        <v>5.504047015617502E-7</v>
      </c>
      <c r="AF18" s="10">
        <f t="shared" si="11"/>
        <v>1.369672244581539E-3</v>
      </c>
      <c r="AG18" s="10">
        <f t="shared" si="12"/>
        <v>3.1084057221120545E-5</v>
      </c>
      <c r="AH18" s="10">
        <f t="shared" si="13"/>
        <v>2.8597275558055565E-5</v>
      </c>
      <c r="AI18" s="10">
        <f t="shared" si="14"/>
        <v>7.3617300033023759E-5</v>
      </c>
      <c r="AJ18" s="249">
        <f t="shared" si="15"/>
        <v>5.9784550273455127E-5</v>
      </c>
      <c r="AK18" s="190">
        <v>1.4705524855631926</v>
      </c>
      <c r="AL18" s="190">
        <v>1.4705524855631926</v>
      </c>
      <c r="AM18" s="190">
        <v>1.4705524855631926</v>
      </c>
      <c r="AN18" s="190">
        <v>1.0854241011464827</v>
      </c>
      <c r="AO18" s="190">
        <v>1.4229841729502521</v>
      </c>
      <c r="AP18" s="190">
        <v>1.4229845249802984</v>
      </c>
      <c r="AQ18" s="190">
        <v>1.4104913098083101</v>
      </c>
      <c r="AR18" s="190">
        <v>1.4660559665092461</v>
      </c>
      <c r="AS18" s="9">
        <f t="shared" si="16"/>
        <v>6.3490853570268291E-2</v>
      </c>
      <c r="AT18" s="10">
        <f t="shared" si="17"/>
        <v>49.757584490466471</v>
      </c>
      <c r="AU18" s="10">
        <f t="shared" si="18"/>
        <v>2.2685992611910539E-4</v>
      </c>
      <c r="AV18" s="10">
        <f t="shared" si="19"/>
        <v>0.41668823405516831</v>
      </c>
      <c r="AW18" s="10">
        <f t="shared" si="20"/>
        <v>1.2397465009994481E-2</v>
      </c>
      <c r="AX18" s="10">
        <f t="shared" si="21"/>
        <v>1.1405647863074585E-2</v>
      </c>
      <c r="AY18" s="10">
        <f t="shared" si="22"/>
        <v>2.9103513490060743E-2</v>
      </c>
      <c r="AZ18" s="41">
        <f t="shared" si="23"/>
        <v>2.4566010784491176E-2</v>
      </c>
      <c r="BA18" s="186">
        <f t="shared" si="24"/>
        <v>1.7394754402813231E-4</v>
      </c>
      <c r="BB18" s="7">
        <f t="shared" si="25"/>
        <v>0.13632214928894923</v>
      </c>
      <c r="BC18" s="7">
        <f t="shared" si="26"/>
        <v>6.2153404416193252E-7</v>
      </c>
      <c r="BD18" s="7">
        <f t="shared" si="27"/>
        <v>1.1416116001511461E-3</v>
      </c>
      <c r="BE18" s="7">
        <f t="shared" si="28"/>
        <v>3.3965657561628714E-5</v>
      </c>
      <c r="BF18" s="7">
        <f t="shared" si="29"/>
        <v>3.1248350309793383E-5</v>
      </c>
      <c r="BG18" s="7">
        <f t="shared" si="30"/>
        <v>7.9735653397426694E-5</v>
      </c>
      <c r="BH18" s="187">
        <f t="shared" si="31"/>
        <v>6.7304139135592267E-5</v>
      </c>
      <c r="BI18" s="9">
        <f t="shared" si="32"/>
        <v>-7.2659940641980822E-3</v>
      </c>
      <c r="BJ18" s="10">
        <f t="shared" si="33"/>
        <v>-5.6943369513284665</v>
      </c>
      <c r="BK18" s="10">
        <f t="shared" si="34"/>
        <v>-2.596221004906658E-5</v>
      </c>
      <c r="BL18" s="10">
        <f t="shared" si="35"/>
        <v>8.3242135217093394E-2</v>
      </c>
      <c r="BM18" s="10">
        <f t="shared" si="36"/>
        <v>-1.0517841242854813E-3</v>
      </c>
      <c r="BN18" s="10">
        <f t="shared" si="37"/>
        <v>-9.6764228438430376E-4</v>
      </c>
      <c r="BO18" s="10">
        <f t="shared" si="38"/>
        <v>-2.2331989780070699E-3</v>
      </c>
      <c r="BP18" s="41">
        <f t="shared" si="39"/>
        <v>-2.7446499346800539E-3</v>
      </c>
      <c r="BQ18" s="9">
        <f t="shared" si="40"/>
        <v>-1.9906833052597481E-5</v>
      </c>
      <c r="BR18" s="10">
        <f t="shared" si="41"/>
        <v>-1.5600923154324556E-2</v>
      </c>
      <c r="BS18" s="10">
        <f t="shared" si="42"/>
        <v>-7.1129342600182318E-8</v>
      </c>
      <c r="BT18" s="10">
        <f t="shared" si="43"/>
        <v>2.2806064443039293E-4</v>
      </c>
      <c r="BU18" s="10">
        <f t="shared" si="44"/>
        <v>-2.8816003405081694E-6</v>
      </c>
      <c r="BV18" s="10">
        <f t="shared" si="45"/>
        <v>-2.6510747517378185E-6</v>
      </c>
      <c r="BW18" s="10">
        <f t="shared" si="46"/>
        <v>-6.1183533644029357E-6</v>
      </c>
      <c r="BX18" s="41">
        <f t="shared" si="47"/>
        <v>-7.5195888621371393E-6</v>
      </c>
    </row>
    <row r="19" spans="1:76" ht="43.5" x14ac:dyDescent="0.35">
      <c r="A19" s="10">
        <v>34005</v>
      </c>
      <c r="B19" s="10" t="s">
        <v>21</v>
      </c>
      <c r="C19" s="10" t="s">
        <v>5</v>
      </c>
      <c r="D19" s="10">
        <v>2280002201</v>
      </c>
      <c r="E19" s="10" t="s">
        <v>56</v>
      </c>
      <c r="F19" s="11" t="s">
        <v>57</v>
      </c>
      <c r="G19" s="11" t="s">
        <v>58</v>
      </c>
      <c r="H19" s="11" t="s">
        <v>59</v>
      </c>
      <c r="I19" s="11" t="s">
        <v>65</v>
      </c>
      <c r="J19" s="11" t="s">
        <v>61</v>
      </c>
      <c r="K19" s="10" t="s">
        <v>62</v>
      </c>
      <c r="L19" s="9">
        <v>1.2995909999999999</v>
      </c>
      <c r="M19" s="10">
        <v>549.59870000000001</v>
      </c>
      <c r="N19" s="10">
        <v>4.5218790000000003E-3</v>
      </c>
      <c r="O19" s="10">
        <v>8.9804460000000006</v>
      </c>
      <c r="P19" s="10">
        <v>0.24220839999999999</v>
      </c>
      <c r="Q19" s="10">
        <v>0.2349425</v>
      </c>
      <c r="R19" s="10">
        <v>5.0528200000000004E-3</v>
      </c>
      <c r="S19" s="41">
        <v>0.36207440000000002</v>
      </c>
      <c r="T19" s="249">
        <v>1.0552296787698248</v>
      </c>
      <c r="U19" s="9">
        <f t="shared" si="0"/>
        <v>1.3713669934621553</v>
      </c>
      <c r="V19" s="10">
        <f t="shared" si="1"/>
        <v>579.95285965331334</v>
      </c>
      <c r="W19" s="10">
        <f t="shared" si="2"/>
        <v>4.7716209246060166E-3</v>
      </c>
      <c r="X19" s="10">
        <f t="shared" si="3"/>
        <v>9.4764331477897592</v>
      </c>
      <c r="Y19" s="10">
        <f t="shared" si="4"/>
        <v>0.25558549212735321</v>
      </c>
      <c r="Z19" s="10">
        <f t="shared" si="5"/>
        <v>0.24791829880437954</v>
      </c>
      <c r="AA19" s="10">
        <f t="shared" si="6"/>
        <v>5.331885625481746E-3</v>
      </c>
      <c r="AB19" s="12">
        <f t="shared" si="7"/>
        <v>0.38207165280277705</v>
      </c>
      <c r="AC19" s="248">
        <f t="shared" si="8"/>
        <v>3.7571698451017953E-3</v>
      </c>
      <c r="AD19" s="10">
        <f t="shared" si="9"/>
        <v>1.588911944255653</v>
      </c>
      <c r="AE19" s="10">
        <f t="shared" si="10"/>
        <v>1.3072934040016484E-5</v>
      </c>
      <c r="AF19" s="10">
        <f t="shared" si="11"/>
        <v>2.5962830541889751E-2</v>
      </c>
      <c r="AG19" s="10">
        <f t="shared" si="12"/>
        <v>7.0023422500644717E-4</v>
      </c>
      <c r="AH19" s="10">
        <f t="shared" si="13"/>
        <v>6.792282159024097E-4</v>
      </c>
      <c r="AI19" s="10">
        <f t="shared" si="14"/>
        <v>1.460790582323766E-5</v>
      </c>
      <c r="AJ19" s="249">
        <f t="shared" si="15"/>
        <v>1.0467716515144578E-3</v>
      </c>
      <c r="AK19" s="190">
        <v>1.5877575187643891</v>
      </c>
      <c r="AL19" s="190">
        <v>1.5877575187643891</v>
      </c>
      <c r="AM19" s="190">
        <v>1.5877575187643891</v>
      </c>
      <c r="AN19" s="190">
        <v>1.1247575119286113</v>
      </c>
      <c r="AO19" s="190">
        <v>1.1340877779818888</v>
      </c>
      <c r="AP19" s="190">
        <v>1.1341649968620793</v>
      </c>
      <c r="AQ19" s="190">
        <v>0.55390741239332031</v>
      </c>
      <c r="AR19" s="190">
        <v>1.0612119987250432</v>
      </c>
      <c r="AS19" s="9">
        <f t="shared" si="16"/>
        <v>2.0634353815685311</v>
      </c>
      <c r="AT19" s="10">
        <f t="shared" si="17"/>
        <v>872.62946822813387</v>
      </c>
      <c r="AU19" s="10">
        <f t="shared" si="18"/>
        <v>7.1796473811927978E-3</v>
      </c>
      <c r="AV19" s="10">
        <f t="shared" si="19"/>
        <v>10.10082409896925</v>
      </c>
      <c r="AW19" s="10">
        <f t="shared" si="20"/>
        <v>0.27468558616454847</v>
      </c>
      <c r="AX19" s="10">
        <f t="shared" si="21"/>
        <v>0.26646355977526903</v>
      </c>
      <c r="AY19" s="10">
        <f t="shared" si="22"/>
        <v>2.798794451489217E-3</v>
      </c>
      <c r="AZ19" s="41">
        <f t="shared" si="23"/>
        <v>0.38423769771117083</v>
      </c>
      <c r="BA19" s="186">
        <f t="shared" si="24"/>
        <v>5.6532476207357017E-3</v>
      </c>
      <c r="BB19" s="7">
        <f t="shared" si="25"/>
        <v>2.3907656663784489</v>
      </c>
      <c r="BC19" s="7">
        <f t="shared" si="26"/>
        <v>1.9670266797788489E-5</v>
      </c>
      <c r="BD19" s="7">
        <f t="shared" si="27"/>
        <v>2.7673490682107536E-2</v>
      </c>
      <c r="BE19" s="7">
        <f t="shared" si="28"/>
        <v>7.5256324976588618E-4</v>
      </c>
      <c r="BF19" s="7">
        <f t="shared" si="29"/>
        <v>7.3003715006923027E-4</v>
      </c>
      <c r="BG19" s="7">
        <f t="shared" si="30"/>
        <v>7.6679300040800462E-6</v>
      </c>
      <c r="BH19" s="187">
        <f t="shared" si="31"/>
        <v>1.0527060211264953E-3</v>
      </c>
      <c r="BI19" s="9">
        <f t="shared" si="32"/>
        <v>-0.69206838810637583</v>
      </c>
      <c r="BJ19" s="10">
        <f t="shared" si="33"/>
        <v>-292.67660857482053</v>
      </c>
      <c r="BK19" s="10">
        <f t="shared" si="34"/>
        <v>-2.4080264565867811E-3</v>
      </c>
      <c r="BL19" s="10">
        <f t="shared" si="35"/>
        <v>-0.62439095117949073</v>
      </c>
      <c r="BM19" s="10">
        <f t="shared" si="36"/>
        <v>-1.9100094037195259E-2</v>
      </c>
      <c r="BN19" s="10">
        <f t="shared" si="37"/>
        <v>-1.8545260970889488E-2</v>
      </c>
      <c r="BO19" s="10">
        <f t="shared" si="38"/>
        <v>2.5330911739925291E-3</v>
      </c>
      <c r="BP19" s="41">
        <f t="shared" si="39"/>
        <v>-2.1660449083937827E-3</v>
      </c>
      <c r="BQ19" s="9">
        <f t="shared" si="40"/>
        <v>-1.8960777756339064E-3</v>
      </c>
      <c r="BR19" s="10">
        <f t="shared" si="41"/>
        <v>-0.80185372212279593</v>
      </c>
      <c r="BS19" s="10">
        <f t="shared" si="42"/>
        <v>-6.5973327577720049E-6</v>
      </c>
      <c r="BT19" s="10">
        <f t="shared" si="43"/>
        <v>-1.7106601402177846E-3</v>
      </c>
      <c r="BU19" s="10">
        <f t="shared" si="44"/>
        <v>-5.2329024759439013E-5</v>
      </c>
      <c r="BV19" s="10">
        <f t="shared" si="45"/>
        <v>-5.0808934166820564E-5</v>
      </c>
      <c r="BW19" s="10">
        <f t="shared" si="46"/>
        <v>6.9399758191576143E-6</v>
      </c>
      <c r="BX19" s="41">
        <f t="shared" si="47"/>
        <v>-5.9343696120375648E-6</v>
      </c>
    </row>
    <row r="20" spans="1:76" ht="43.5" x14ac:dyDescent="0.35">
      <c r="A20" s="10">
        <v>34005</v>
      </c>
      <c r="B20" s="10" t="s">
        <v>21</v>
      </c>
      <c r="C20" s="10" t="s">
        <v>5</v>
      </c>
      <c r="D20" s="10">
        <v>2280002202</v>
      </c>
      <c r="E20" s="10" t="s">
        <v>56</v>
      </c>
      <c r="F20" s="11" t="s">
        <v>57</v>
      </c>
      <c r="G20" s="11" t="s">
        <v>58</v>
      </c>
      <c r="H20" s="11" t="s">
        <v>59</v>
      </c>
      <c r="I20" s="11" t="s">
        <v>65</v>
      </c>
      <c r="J20" s="11" t="s">
        <v>63</v>
      </c>
      <c r="K20" s="10" t="s">
        <v>62</v>
      </c>
      <c r="L20" s="9">
        <v>2.0802049999999999</v>
      </c>
      <c r="M20" s="10">
        <v>898.2414</v>
      </c>
      <c r="N20" s="10">
        <v>6.3084949999999999E-3</v>
      </c>
      <c r="O20" s="10">
        <v>13.27473</v>
      </c>
      <c r="P20" s="10">
        <v>0.338005</v>
      </c>
      <c r="Q20" s="10">
        <v>0.32776939999999999</v>
      </c>
      <c r="R20" s="10">
        <v>2.2246559999999999E-2</v>
      </c>
      <c r="S20" s="41">
        <v>0.3833474</v>
      </c>
      <c r="T20" s="249">
        <v>1.0552296787698248</v>
      </c>
      <c r="U20" s="9">
        <f t="shared" si="0"/>
        <v>2.1950940539253834</v>
      </c>
      <c r="V20" s="10">
        <f t="shared" si="1"/>
        <v>947.85098397975764</v>
      </c>
      <c r="W20" s="10">
        <f t="shared" si="2"/>
        <v>6.6569111523710452E-3</v>
      </c>
      <c r="X20" s="10">
        <f t="shared" si="3"/>
        <v>14.007889073656155</v>
      </c>
      <c r="Y20" s="10">
        <f t="shared" si="4"/>
        <v>0.35667290757259462</v>
      </c>
      <c r="Z20" s="10">
        <f t="shared" si="5"/>
        <v>0.34587199867257817</v>
      </c>
      <c r="AA20" s="10">
        <f t="shared" si="6"/>
        <v>2.3475230362533631E-2</v>
      </c>
      <c r="AB20" s="12">
        <f t="shared" si="7"/>
        <v>0.40451955375924753</v>
      </c>
      <c r="AC20" s="248">
        <f t="shared" si="8"/>
        <v>6.0139563121243376E-3</v>
      </c>
      <c r="AD20" s="10">
        <f t="shared" si="9"/>
        <v>2.5968520109034454</v>
      </c>
      <c r="AE20" s="10">
        <f t="shared" si="10"/>
        <v>1.8238112746222041E-5</v>
      </c>
      <c r="AF20" s="10">
        <f t="shared" si="11"/>
        <v>3.8377778283989465E-2</v>
      </c>
      <c r="AG20" s="10">
        <f t="shared" si="12"/>
        <v>9.7718604814409494E-4</v>
      </c>
      <c r="AH20" s="10">
        <f t="shared" si="13"/>
        <v>9.4759451691117311E-4</v>
      </c>
      <c r="AI20" s="10">
        <f t="shared" si="14"/>
        <v>6.4315699623379815E-5</v>
      </c>
      <c r="AJ20" s="249">
        <f t="shared" si="15"/>
        <v>1.1082727500253357E-3</v>
      </c>
      <c r="AK20" s="190">
        <v>1.2901968765457832</v>
      </c>
      <c r="AL20" s="190">
        <v>1.2901968765457832</v>
      </c>
      <c r="AM20" s="190">
        <v>1.2901968765457832</v>
      </c>
      <c r="AN20" s="190">
        <v>0.92285688800697208</v>
      </c>
      <c r="AO20" s="190">
        <v>0.93160218504449166</v>
      </c>
      <c r="AP20" s="190">
        <v>0.93170011209409509</v>
      </c>
      <c r="AQ20" s="190">
        <v>0.39109263102383485</v>
      </c>
      <c r="AR20" s="190">
        <v>0.89372027865768799</v>
      </c>
      <c r="AS20" s="9">
        <f t="shared" si="16"/>
        <v>2.6838739935749207</v>
      </c>
      <c r="AT20" s="10">
        <f t="shared" si="17"/>
        <v>1158.9082486641114</v>
      </c>
      <c r="AU20" s="10">
        <f t="shared" si="18"/>
        <v>8.1392005447046903E-3</v>
      </c>
      <c r="AV20" s="10">
        <f t="shared" si="19"/>
        <v>12.250676016932792</v>
      </c>
      <c r="AW20" s="10">
        <f t="shared" si="20"/>
        <v>0.31488619655596339</v>
      </c>
      <c r="AX20" s="10">
        <f t="shared" si="21"/>
        <v>0.30538278672101427</v>
      </c>
      <c r="AY20" s="10">
        <f t="shared" si="22"/>
        <v>8.7004656816296027E-3</v>
      </c>
      <c r="AZ20" s="41">
        <f t="shared" si="23"/>
        <v>0.34260534515070018</v>
      </c>
      <c r="BA20" s="186">
        <f t="shared" si="24"/>
        <v>7.3530794344518376E-3</v>
      </c>
      <c r="BB20" s="7">
        <f t="shared" si="25"/>
        <v>3.1750910922304421</v>
      </c>
      <c r="BC20" s="7">
        <f t="shared" si="26"/>
        <v>2.2299179574533399E-5</v>
      </c>
      <c r="BD20" s="7">
        <f t="shared" si="27"/>
        <v>3.3563495936802169E-2</v>
      </c>
      <c r="BE20" s="7">
        <f t="shared" si="28"/>
        <v>8.6270190837250244E-4</v>
      </c>
      <c r="BF20" s="7">
        <f t="shared" si="29"/>
        <v>8.366651690986692E-4</v>
      </c>
      <c r="BG20" s="7">
        <f t="shared" si="30"/>
        <v>2.3836892278437267E-5</v>
      </c>
      <c r="BH20" s="187">
        <f t="shared" si="31"/>
        <v>9.3864478123479504E-4</v>
      </c>
      <c r="BI20" s="9">
        <f t="shared" si="32"/>
        <v>-0.48877993964953736</v>
      </c>
      <c r="BJ20" s="10">
        <f t="shared" si="33"/>
        <v>-211.05726468435375</v>
      </c>
      <c r="BK20" s="10">
        <f t="shared" si="34"/>
        <v>-1.4822893923336451E-3</v>
      </c>
      <c r="BL20" s="10">
        <f t="shared" si="35"/>
        <v>1.7572130567233639</v>
      </c>
      <c r="BM20" s="10">
        <f t="shared" si="36"/>
        <v>4.1786711016631228E-2</v>
      </c>
      <c r="BN20" s="10">
        <f t="shared" si="37"/>
        <v>4.0489211951563908E-2</v>
      </c>
      <c r="BO20" s="10">
        <f t="shared" si="38"/>
        <v>1.4774764680904029E-2</v>
      </c>
      <c r="BP20" s="41">
        <f t="shared" si="39"/>
        <v>6.191420860854735E-2</v>
      </c>
      <c r="BQ20" s="9">
        <f t="shared" si="40"/>
        <v>-1.3391231223274999E-3</v>
      </c>
      <c r="BR20" s="10">
        <f t="shared" si="41"/>
        <v>-0.57823908132699664</v>
      </c>
      <c r="BS20" s="10">
        <f t="shared" si="42"/>
        <v>-4.0610668283113586E-6</v>
      </c>
      <c r="BT20" s="10">
        <f t="shared" si="43"/>
        <v>4.8142823471872959E-3</v>
      </c>
      <c r="BU20" s="10">
        <f t="shared" si="44"/>
        <v>1.144841397715925E-4</v>
      </c>
      <c r="BV20" s="10">
        <f t="shared" si="45"/>
        <v>1.109293478125039E-4</v>
      </c>
      <c r="BW20" s="10">
        <f t="shared" si="46"/>
        <v>4.0478807344942548E-5</v>
      </c>
      <c r="BX20" s="41">
        <f t="shared" si="47"/>
        <v>1.6962796879054062E-4</v>
      </c>
    </row>
    <row r="21" spans="1:76" ht="43.5" x14ac:dyDescent="0.35">
      <c r="A21" s="10">
        <v>34005</v>
      </c>
      <c r="B21" s="10" t="s">
        <v>21</v>
      </c>
      <c r="C21" s="10" t="s">
        <v>5</v>
      </c>
      <c r="D21" s="10">
        <v>2280002203</v>
      </c>
      <c r="E21" s="10" t="s">
        <v>56</v>
      </c>
      <c r="F21" s="11" t="s">
        <v>57</v>
      </c>
      <c r="G21" s="11" t="s">
        <v>58</v>
      </c>
      <c r="H21" s="11" t="s">
        <v>59</v>
      </c>
      <c r="I21" s="11" t="s">
        <v>65</v>
      </c>
      <c r="J21" s="11" t="s">
        <v>61</v>
      </c>
      <c r="K21" s="10" t="s">
        <v>64</v>
      </c>
      <c r="L21" s="9">
        <v>1.3605700000000001</v>
      </c>
      <c r="M21" s="10">
        <v>438.73219999999998</v>
      </c>
      <c r="N21" s="10">
        <v>2.5668269999999998E-3</v>
      </c>
      <c r="O21" s="10">
        <v>11.53952</v>
      </c>
      <c r="P21" s="10">
        <v>0.14496100000000001</v>
      </c>
      <c r="Q21" s="10">
        <v>0.13336419999999999</v>
      </c>
      <c r="R21" s="10">
        <v>0.26798810000000001</v>
      </c>
      <c r="S21" s="41">
        <v>0.68464999999999998</v>
      </c>
      <c r="T21" s="249">
        <v>1.3022601248475145</v>
      </c>
      <c r="U21" s="9">
        <f t="shared" si="0"/>
        <v>1.771816058063783</v>
      </c>
      <c r="V21" s="10">
        <f t="shared" si="1"/>
        <v>571.3434495466247</v>
      </c>
      <c r="W21" s="10">
        <f t="shared" si="2"/>
        <v>3.3426764494819709E-3</v>
      </c>
      <c r="X21" s="10">
        <f t="shared" si="3"/>
        <v>15.02745675588039</v>
      </c>
      <c r="Y21" s="10">
        <f t="shared" si="4"/>
        <v>0.18877692995802056</v>
      </c>
      <c r="Z21" s="10">
        <f t="shared" si="5"/>
        <v>0.17367487974218887</v>
      </c>
      <c r="AA21" s="10">
        <f t="shared" si="6"/>
        <v>0.3489902165636482</v>
      </c>
      <c r="AB21" s="12">
        <f t="shared" si="7"/>
        <v>0.89159239447685079</v>
      </c>
      <c r="AC21" s="248">
        <f t="shared" si="8"/>
        <v>4.8542905700377616E-3</v>
      </c>
      <c r="AD21" s="10">
        <f t="shared" si="9"/>
        <v>1.5653245193058212</v>
      </c>
      <c r="AE21" s="10">
        <f t="shared" si="10"/>
        <v>9.1580176698136182E-6</v>
      </c>
      <c r="AF21" s="10">
        <f t="shared" si="11"/>
        <v>4.1171114399672304E-2</v>
      </c>
      <c r="AG21" s="10">
        <f t="shared" si="12"/>
        <v>5.1719706837813849E-4</v>
      </c>
      <c r="AH21" s="10">
        <f t="shared" si="13"/>
        <v>4.7582158833476401E-4</v>
      </c>
      <c r="AI21" s="10">
        <f t="shared" si="14"/>
        <v>9.5613757962643346E-4</v>
      </c>
      <c r="AJ21" s="249">
        <f t="shared" si="15"/>
        <v>2.4427188889776736E-3</v>
      </c>
      <c r="AK21" s="190">
        <v>1.646991728627182</v>
      </c>
      <c r="AL21" s="190">
        <v>1.646991728627182</v>
      </c>
      <c r="AM21" s="190">
        <v>1.646991728627182</v>
      </c>
      <c r="AN21" s="190">
        <v>1.3035047990318214</v>
      </c>
      <c r="AO21" s="190">
        <v>1.7280688580404551</v>
      </c>
      <c r="AP21" s="190">
        <v>1.728068595044566</v>
      </c>
      <c r="AQ21" s="190">
        <v>1.685645484911261</v>
      </c>
      <c r="AR21" s="190">
        <v>1.5656359188159168</v>
      </c>
      <c r="AS21" s="9">
        <f t="shared" si="16"/>
        <v>2.2408475362182849</v>
      </c>
      <c r="AT21" s="10">
        <f t="shared" si="17"/>
        <v>722.58830448240656</v>
      </c>
      <c r="AU21" s="10">
        <f t="shared" si="18"/>
        <v>4.2275428378169234E-3</v>
      </c>
      <c r="AV21" s="10">
        <f t="shared" si="19"/>
        <v>15.041819698523684</v>
      </c>
      <c r="AW21" s="10">
        <f t="shared" si="20"/>
        <v>0.2505025897304024</v>
      </c>
      <c r="AX21" s="10">
        <f t="shared" si="21"/>
        <v>0.23046248572324249</v>
      </c>
      <c r="AY21" s="10">
        <f t="shared" si="22"/>
        <v>0.45173293077494753</v>
      </c>
      <c r="AZ21" s="41">
        <f t="shared" si="23"/>
        <v>1.0719126318173173</v>
      </c>
      <c r="BA21" s="186">
        <f t="shared" si="24"/>
        <v>6.1393083184062601E-3</v>
      </c>
      <c r="BB21" s="7">
        <f t="shared" si="25"/>
        <v>1.9796939848833057</v>
      </c>
      <c r="BC21" s="7">
        <f t="shared" si="26"/>
        <v>1.1582309144703899E-5</v>
      </c>
      <c r="BD21" s="7">
        <f t="shared" si="27"/>
        <v>4.1210464927462144E-2</v>
      </c>
      <c r="BE21" s="7">
        <f t="shared" si="28"/>
        <v>6.8630846501480114E-4</v>
      </c>
      <c r="BF21" s="7">
        <f t="shared" si="29"/>
        <v>6.3140407047463699E-4</v>
      </c>
      <c r="BG21" s="7">
        <f t="shared" si="30"/>
        <v>1.2376244678765685E-3</v>
      </c>
      <c r="BH21" s="187">
        <f t="shared" si="31"/>
        <v>2.9367469364858009E-3</v>
      </c>
      <c r="BI21" s="9">
        <f t="shared" si="32"/>
        <v>-0.46903147815450197</v>
      </c>
      <c r="BJ21" s="10">
        <f t="shared" si="33"/>
        <v>-151.24485493578186</v>
      </c>
      <c r="BK21" s="10">
        <f t="shared" si="34"/>
        <v>-8.8486638833495251E-4</v>
      </c>
      <c r="BL21" s="10">
        <f t="shared" si="35"/>
        <v>-1.4362942643293408E-2</v>
      </c>
      <c r="BM21" s="10">
        <f t="shared" si="36"/>
        <v>-6.1725659772381841E-2</v>
      </c>
      <c r="BN21" s="10">
        <f t="shared" si="37"/>
        <v>-5.6787605981053618E-2</v>
      </c>
      <c r="BO21" s="10">
        <f t="shared" si="38"/>
        <v>-0.10274271421129932</v>
      </c>
      <c r="BP21" s="41">
        <f t="shared" si="39"/>
        <v>-0.18032023734046654</v>
      </c>
      <c r="BQ21" s="9">
        <f t="shared" si="40"/>
        <v>-1.2850177483684985E-3</v>
      </c>
      <c r="BR21" s="10">
        <f t="shared" si="41"/>
        <v>-0.41436946557748455</v>
      </c>
      <c r="BS21" s="10">
        <f t="shared" si="42"/>
        <v>-2.4242914748902808E-6</v>
      </c>
      <c r="BT21" s="10">
        <f t="shared" si="43"/>
        <v>-3.9350527789840106E-5</v>
      </c>
      <c r="BU21" s="10">
        <f t="shared" si="44"/>
        <v>-1.6911139663666264E-4</v>
      </c>
      <c r="BV21" s="10">
        <f t="shared" si="45"/>
        <v>-1.5558248213987298E-4</v>
      </c>
      <c r="BW21" s="10">
        <f t="shared" si="46"/>
        <v>-2.8148688825013507E-4</v>
      </c>
      <c r="BX21" s="41">
        <f t="shared" si="47"/>
        <v>-4.940280475081273E-4</v>
      </c>
    </row>
    <row r="22" spans="1:76" ht="43.5" x14ac:dyDescent="0.35">
      <c r="A22" s="10">
        <v>34005</v>
      </c>
      <c r="B22" s="10" t="s">
        <v>21</v>
      </c>
      <c r="C22" s="10" t="s">
        <v>5</v>
      </c>
      <c r="D22" s="10">
        <v>2280002204</v>
      </c>
      <c r="E22" s="10" t="s">
        <v>56</v>
      </c>
      <c r="F22" s="11" t="s">
        <v>57</v>
      </c>
      <c r="G22" s="11" t="s">
        <v>58</v>
      </c>
      <c r="H22" s="11" t="s">
        <v>59</v>
      </c>
      <c r="I22" s="11" t="s">
        <v>65</v>
      </c>
      <c r="J22" s="11" t="s">
        <v>63</v>
      </c>
      <c r="K22" s="10" t="s">
        <v>64</v>
      </c>
      <c r="L22" s="9">
        <v>0.4601461</v>
      </c>
      <c r="M22" s="10">
        <v>388.91489999999999</v>
      </c>
      <c r="N22" s="10">
        <v>1.7446079999999999E-3</v>
      </c>
      <c r="O22" s="10">
        <v>3.5275590000000001</v>
      </c>
      <c r="P22" s="10">
        <v>9.8523280000000005E-2</v>
      </c>
      <c r="Q22" s="10">
        <v>9.0644310000000006E-2</v>
      </c>
      <c r="R22" s="10">
        <v>0.23716580000000001</v>
      </c>
      <c r="S22" s="41">
        <v>0.17955889999999999</v>
      </c>
      <c r="T22" s="249">
        <v>1.3022601248475145</v>
      </c>
      <c r="U22" s="9">
        <f t="shared" si="0"/>
        <v>0.59922991763409694</v>
      </c>
      <c r="V22" s="10">
        <f t="shared" si="1"/>
        <v>506.46836622905863</v>
      </c>
      <c r="W22" s="10">
        <f t="shared" si="2"/>
        <v>2.2719334318899724E-3</v>
      </c>
      <c r="X22" s="10">
        <f t="shared" si="3"/>
        <v>4.5937994237469733</v>
      </c>
      <c r="Y22" s="10">
        <f t="shared" si="4"/>
        <v>0.12830293891318664</v>
      </c>
      <c r="Z22" s="10">
        <f t="shared" si="5"/>
        <v>0.11804247045731682</v>
      </c>
      <c r="AA22" s="10">
        <f t="shared" si="6"/>
        <v>0.30885156431756067</v>
      </c>
      <c r="AB22" s="12">
        <f t="shared" si="7"/>
        <v>0.23383239553148236</v>
      </c>
      <c r="AC22" s="248">
        <f t="shared" si="8"/>
        <v>1.6417258017372518E-3</v>
      </c>
      <c r="AD22" s="10">
        <f t="shared" si="9"/>
        <v>1.3875845650111196</v>
      </c>
      <c r="AE22" s="10">
        <f t="shared" si="10"/>
        <v>6.2244751558629377E-6</v>
      </c>
      <c r="AF22" s="10">
        <f t="shared" si="11"/>
        <v>1.2585751845882119E-2</v>
      </c>
      <c r="AG22" s="10">
        <f t="shared" si="12"/>
        <v>3.5151490113201822E-4</v>
      </c>
      <c r="AH22" s="10">
        <f t="shared" si="13"/>
        <v>3.2340402865018309E-4</v>
      </c>
      <c r="AI22" s="10">
        <f t="shared" si="14"/>
        <v>8.4616866936317991E-4</v>
      </c>
      <c r="AJ22" s="249">
        <f t="shared" si="15"/>
        <v>6.4063670008625306E-4</v>
      </c>
      <c r="AK22" s="190">
        <v>1.4705524855631926</v>
      </c>
      <c r="AL22" s="190">
        <v>1.4705524855631926</v>
      </c>
      <c r="AM22" s="190">
        <v>1.4705524855631926</v>
      </c>
      <c r="AN22" s="190">
        <v>1.0854241011464827</v>
      </c>
      <c r="AO22" s="190">
        <v>1.4229841729502521</v>
      </c>
      <c r="AP22" s="190">
        <v>1.4229845249802984</v>
      </c>
      <c r="AQ22" s="190">
        <v>1.4104913098083101</v>
      </c>
      <c r="AR22" s="190">
        <v>1.4660559665092461</v>
      </c>
      <c r="AS22" s="9">
        <f t="shared" si="16"/>
        <v>0.67666899107720935</v>
      </c>
      <c r="AT22" s="10">
        <f t="shared" si="17"/>
        <v>571.91977286756048</v>
      </c>
      <c r="AU22" s="10">
        <f t="shared" si="18"/>
        <v>2.5655376307334304E-3</v>
      </c>
      <c r="AV22" s="10">
        <f t="shared" si="19"/>
        <v>3.8288975568161856</v>
      </c>
      <c r="AW22" s="10">
        <f t="shared" si="20"/>
        <v>0.14019706810714613</v>
      </c>
      <c r="AX22" s="10">
        <f t="shared" si="21"/>
        <v>0.12898545040751691</v>
      </c>
      <c r="AY22" s="10">
        <f t="shared" si="22"/>
        <v>0.33452029988373572</v>
      </c>
      <c r="AZ22" s="41">
        <f t="shared" si="23"/>
        <v>0.26324339668483704</v>
      </c>
      <c r="BA22" s="186">
        <f t="shared" si="24"/>
        <v>1.853887646786875E-3</v>
      </c>
      <c r="BB22" s="7">
        <f t="shared" si="25"/>
        <v>1.5669034873083849</v>
      </c>
      <c r="BC22" s="7">
        <f t="shared" si="26"/>
        <v>7.0288702211874806E-6</v>
      </c>
      <c r="BD22" s="7">
        <f t="shared" si="27"/>
        <v>1.0490130292647084E-2</v>
      </c>
      <c r="BE22" s="7">
        <f t="shared" si="28"/>
        <v>3.8410155645793461E-4</v>
      </c>
      <c r="BF22" s="7">
        <f t="shared" si="29"/>
        <v>3.5338479563703265E-4</v>
      </c>
      <c r="BG22" s="7">
        <f t="shared" si="30"/>
        <v>9.1649397228420746E-4</v>
      </c>
      <c r="BH22" s="187">
        <f t="shared" si="31"/>
        <v>7.2121478543790967E-4</v>
      </c>
      <c r="BI22" s="9">
        <f t="shared" si="32"/>
        <v>-7.7439073443112405E-2</v>
      </c>
      <c r="BJ22" s="10">
        <f t="shared" si="33"/>
        <v>-65.451406638501851</v>
      </c>
      <c r="BK22" s="10">
        <f t="shared" si="34"/>
        <v>-2.9360419884345802E-4</v>
      </c>
      <c r="BL22" s="10">
        <f t="shared" si="35"/>
        <v>0.76490186693078766</v>
      </c>
      <c r="BM22" s="10">
        <f t="shared" si="36"/>
        <v>-1.1894129193959491E-2</v>
      </c>
      <c r="BN22" s="10">
        <f t="shared" si="37"/>
        <v>-1.0942979950200091E-2</v>
      </c>
      <c r="BO22" s="10">
        <f t="shared" si="38"/>
        <v>-2.5668735566175049E-2</v>
      </c>
      <c r="BP22" s="41">
        <f t="shared" si="39"/>
        <v>-2.9411001153354682E-2</v>
      </c>
      <c r="BQ22" s="9">
        <f t="shared" si="40"/>
        <v>-2.1216184504962315E-4</v>
      </c>
      <c r="BR22" s="10">
        <f t="shared" si="41"/>
        <v>-0.17931892229726532</v>
      </c>
      <c r="BS22" s="10">
        <f t="shared" si="42"/>
        <v>-8.0439506532454287E-7</v>
      </c>
      <c r="BT22" s="10">
        <f t="shared" si="43"/>
        <v>2.0956215532350348E-3</v>
      </c>
      <c r="BU22" s="10">
        <f t="shared" si="44"/>
        <v>-3.2586655325916392E-5</v>
      </c>
      <c r="BV22" s="10">
        <f t="shared" si="45"/>
        <v>-2.9980766986849555E-5</v>
      </c>
      <c r="BW22" s="10">
        <f t="shared" si="46"/>
        <v>-7.0325302921027551E-5</v>
      </c>
      <c r="BX22" s="41">
        <f t="shared" si="47"/>
        <v>-8.057808535165661E-5</v>
      </c>
    </row>
    <row r="23" spans="1:76" ht="43.5" x14ac:dyDescent="0.35">
      <c r="A23" s="10">
        <v>34007</v>
      </c>
      <c r="B23" s="10" t="s">
        <v>15</v>
      </c>
      <c r="C23" s="10" t="s">
        <v>5</v>
      </c>
      <c r="D23" s="10">
        <v>2280002101</v>
      </c>
      <c r="E23" s="10" t="s">
        <v>56</v>
      </c>
      <c r="F23" s="11" t="s">
        <v>57</v>
      </c>
      <c r="G23" s="11" t="s">
        <v>58</v>
      </c>
      <c r="H23" s="11" t="s">
        <v>59</v>
      </c>
      <c r="I23" s="11" t="s">
        <v>60</v>
      </c>
      <c r="J23" s="11" t="s">
        <v>61</v>
      </c>
      <c r="K23" s="10" t="s">
        <v>62</v>
      </c>
      <c r="L23" s="9">
        <v>1.7269119999999999E-2</v>
      </c>
      <c r="M23" s="10">
        <v>7.3751426100000002</v>
      </c>
      <c r="N23" s="10">
        <v>2.0037852999999999E-4</v>
      </c>
      <c r="O23" s="10">
        <v>0.28944632999999997</v>
      </c>
      <c r="P23" s="10">
        <v>1.073203E-2</v>
      </c>
      <c r="Q23" s="10">
        <v>1.041103E-2</v>
      </c>
      <c r="R23" s="10">
        <v>6.7910000000000005E-5</v>
      </c>
      <c r="S23" s="41">
        <v>3.282351E-2</v>
      </c>
      <c r="T23" s="249">
        <v>1.0552296787698248</v>
      </c>
      <c r="U23" s="9">
        <f t="shared" si="0"/>
        <v>1.8222887950237555E-2</v>
      </c>
      <c r="V23" s="10">
        <f t="shared" si="1"/>
        <v>7.7824693672319469</v>
      </c>
      <c r="W23" s="10">
        <f t="shared" si="2"/>
        <v>2.114453718442697E-4</v>
      </c>
      <c r="X23" s="10">
        <f t="shared" si="3"/>
        <v>0.30543235782700467</v>
      </c>
      <c r="Y23" s="10">
        <f t="shared" si="4"/>
        <v>1.1324756569448122E-2</v>
      </c>
      <c r="Z23" s="10">
        <f t="shared" si="5"/>
        <v>1.0986027842563008E-2</v>
      </c>
      <c r="AA23" s="10">
        <f t="shared" si="6"/>
        <v>7.1660647485258811E-5</v>
      </c>
      <c r="AB23" s="12">
        <f t="shared" si="7"/>
        <v>3.4636341913398129E-2</v>
      </c>
      <c r="AC23" s="248">
        <f t="shared" si="8"/>
        <v>4.9925720411609742E-5</v>
      </c>
      <c r="AD23" s="10">
        <f t="shared" si="9"/>
        <v>2.1321833882827251E-2</v>
      </c>
      <c r="AE23" s="10">
        <f t="shared" si="10"/>
        <v>5.7930238861443747E-7</v>
      </c>
      <c r="AF23" s="10">
        <f t="shared" si="11"/>
        <v>8.3680098034795804E-4</v>
      </c>
      <c r="AG23" s="10">
        <f t="shared" si="12"/>
        <v>3.1026730327255131E-5</v>
      </c>
      <c r="AH23" s="10">
        <f t="shared" si="13"/>
        <v>3.0098706417980842E-5</v>
      </c>
      <c r="AI23" s="10">
        <f t="shared" si="14"/>
        <v>1.963305410555036E-7</v>
      </c>
      <c r="AJ23" s="249">
        <f t="shared" si="15"/>
        <v>9.4894087433967472E-5</v>
      </c>
      <c r="AK23" s="190">
        <v>1.1597445905621306</v>
      </c>
      <c r="AL23" s="190">
        <v>1.1597445905621306</v>
      </c>
      <c r="AM23" s="190">
        <v>1.1597445905621306</v>
      </c>
      <c r="AN23" s="190">
        <v>0.86869840435002021</v>
      </c>
      <c r="AO23" s="190">
        <v>0.89860223520805105</v>
      </c>
      <c r="AP23" s="190">
        <v>0.8985430866447649</v>
      </c>
      <c r="AQ23" s="190">
        <v>0.39204032683617962</v>
      </c>
      <c r="AR23" s="190">
        <v>0.87831601435639584</v>
      </c>
      <c r="AS23" s="9">
        <f t="shared" si="16"/>
        <v>2.0027768503768299E-2</v>
      </c>
      <c r="AT23" s="10">
        <f t="shared" si="17"/>
        <v>8.5532817465717734</v>
      </c>
      <c r="AU23" s="10">
        <f t="shared" si="18"/>
        <v>2.3238791623229161E-4</v>
      </c>
      <c r="AV23" s="10">
        <f t="shared" si="19"/>
        <v>0.25144156501596937</v>
      </c>
      <c r="AW23" s="10">
        <f t="shared" si="20"/>
        <v>9.6438261463198602E-3</v>
      </c>
      <c r="AX23" s="10">
        <f t="shared" si="21"/>
        <v>9.3547590313512469E-3</v>
      </c>
      <c r="AY23" s="10">
        <f t="shared" si="22"/>
        <v>2.662345859544496E-5</v>
      </c>
      <c r="AZ23" s="41">
        <f t="shared" si="23"/>
        <v>2.8829414480387304E-2</v>
      </c>
      <c r="BA23" s="186">
        <f t="shared" si="24"/>
        <v>5.4870598640461097E-5</v>
      </c>
      <c r="BB23" s="7">
        <f t="shared" si="25"/>
        <v>2.3433648620744586E-2</v>
      </c>
      <c r="BC23" s="7">
        <f t="shared" si="26"/>
        <v>6.366792225542236E-7</v>
      </c>
      <c r="BD23" s="7">
        <f t="shared" si="27"/>
        <v>6.888810000437517E-4</v>
      </c>
      <c r="BE23" s="7">
        <f t="shared" si="28"/>
        <v>2.6421441496766741E-5</v>
      </c>
      <c r="BF23" s="7">
        <f t="shared" si="29"/>
        <v>2.5629476798222596E-5</v>
      </c>
      <c r="BG23" s="7">
        <f t="shared" si="30"/>
        <v>7.2940982453273858E-8</v>
      </c>
      <c r="BH23" s="187">
        <f t="shared" si="31"/>
        <v>7.8984697206540563E-5</v>
      </c>
      <c r="BI23" s="9">
        <f t="shared" si="32"/>
        <v>-1.8048805535307438E-3</v>
      </c>
      <c r="BJ23" s="10">
        <f t="shared" si="33"/>
        <v>-0.77081237933982649</v>
      </c>
      <c r="BK23" s="10">
        <f t="shared" si="34"/>
        <v>-2.0942544388021916E-5</v>
      </c>
      <c r="BL23" s="10">
        <f t="shared" si="35"/>
        <v>5.3990792811035304E-2</v>
      </c>
      <c r="BM23" s="10">
        <f t="shared" si="36"/>
        <v>1.6809304231282622E-3</v>
      </c>
      <c r="BN23" s="10">
        <f t="shared" si="37"/>
        <v>1.6312688112117609E-3</v>
      </c>
      <c r="BO23" s="10">
        <f t="shared" si="38"/>
        <v>4.5037188889813847E-5</v>
      </c>
      <c r="BP23" s="41">
        <f t="shared" si="39"/>
        <v>5.806927433010825E-3</v>
      </c>
      <c r="BQ23" s="9">
        <f t="shared" si="40"/>
        <v>-4.9448782288513554E-6</v>
      </c>
      <c r="BR23" s="10">
        <f t="shared" si="41"/>
        <v>-2.1118147379173349E-3</v>
      </c>
      <c r="BS23" s="10">
        <f t="shared" si="42"/>
        <v>-5.7376833939786127E-8</v>
      </c>
      <c r="BT23" s="10">
        <f t="shared" si="43"/>
        <v>1.4791998030420635E-4</v>
      </c>
      <c r="BU23" s="10">
        <f t="shared" si="44"/>
        <v>4.60528883048839E-6</v>
      </c>
      <c r="BV23" s="10">
        <f t="shared" si="45"/>
        <v>4.4692296197582464E-6</v>
      </c>
      <c r="BW23" s="10">
        <f t="shared" si="46"/>
        <v>1.2338955860222974E-7</v>
      </c>
      <c r="BX23" s="41">
        <f t="shared" si="47"/>
        <v>1.590939022742691E-5</v>
      </c>
    </row>
    <row r="24" spans="1:76" ht="43.5" x14ac:dyDescent="0.35">
      <c r="A24" s="10">
        <v>34007</v>
      </c>
      <c r="B24" s="10" t="s">
        <v>15</v>
      </c>
      <c r="C24" s="10" t="s">
        <v>5</v>
      </c>
      <c r="D24" s="10">
        <v>2280002102</v>
      </c>
      <c r="E24" s="10" t="s">
        <v>56</v>
      </c>
      <c r="F24" s="11" t="s">
        <v>57</v>
      </c>
      <c r="G24" s="11" t="s">
        <v>58</v>
      </c>
      <c r="H24" s="11" t="s">
        <v>59</v>
      </c>
      <c r="I24" s="11" t="s">
        <v>60</v>
      </c>
      <c r="J24" s="11" t="s">
        <v>63</v>
      </c>
      <c r="K24" s="10" t="s">
        <v>62</v>
      </c>
      <c r="L24" s="9">
        <v>0.30216032999999998</v>
      </c>
      <c r="M24" s="10">
        <v>131.847891</v>
      </c>
      <c r="N24" s="10">
        <v>9.1370600999999998E-4</v>
      </c>
      <c r="O24" s="10">
        <v>1.91405563</v>
      </c>
      <c r="P24" s="10">
        <v>4.8952200000000001E-2</v>
      </c>
      <c r="Q24" s="10">
        <v>4.7473260000000003E-2</v>
      </c>
      <c r="R24" s="10">
        <v>2.77451E-3</v>
      </c>
      <c r="S24" s="41">
        <v>5.6477649999999997E-2</v>
      </c>
      <c r="T24" s="249">
        <v>1.0552296787698248</v>
      </c>
      <c r="U24" s="9">
        <f t="shared" si="0"/>
        <v>0.3188485479628842</v>
      </c>
      <c r="V24" s="10">
        <f t="shared" si="1"/>
        <v>139.12980766640888</v>
      </c>
      <c r="W24" s="10">
        <f t="shared" si="2"/>
        <v>9.6416969942235832E-4</v>
      </c>
      <c r="X24" s="10">
        <f t="shared" si="3"/>
        <v>2.0197683075924746</v>
      </c>
      <c r="Y24" s="10">
        <f t="shared" si="4"/>
        <v>5.1655814281076219E-2</v>
      </c>
      <c r="Z24" s="10">
        <f t="shared" si="5"/>
        <v>5.0095192899956377E-2</v>
      </c>
      <c r="AA24" s="10">
        <f t="shared" si="6"/>
        <v>2.9277452960436664E-3</v>
      </c>
      <c r="AB24" s="12">
        <f t="shared" si="7"/>
        <v>5.9596892467174589E-2</v>
      </c>
      <c r="AC24" s="248">
        <f t="shared" si="8"/>
        <v>8.7355766565173757E-4</v>
      </c>
      <c r="AD24" s="10">
        <f t="shared" si="9"/>
        <v>0.38117755525043528</v>
      </c>
      <c r="AE24" s="10">
        <f t="shared" si="10"/>
        <v>2.6415608203352281E-6</v>
      </c>
      <c r="AF24" s="10">
        <f t="shared" si="11"/>
        <v>5.5336118016232182E-3</v>
      </c>
      <c r="AG24" s="10">
        <f t="shared" si="12"/>
        <v>1.4152277885226363E-4</v>
      </c>
      <c r="AH24" s="10">
        <f t="shared" si="13"/>
        <v>1.3724710383549693E-4</v>
      </c>
      <c r="AI24" s="10">
        <f t="shared" si="14"/>
        <v>8.0212199891607295E-6</v>
      </c>
      <c r="AJ24" s="249">
        <f t="shared" si="15"/>
        <v>1.6327915744431394E-4</v>
      </c>
      <c r="AK24" s="190">
        <v>1.1312978872511139</v>
      </c>
      <c r="AL24" s="190">
        <v>1.1312978872511139</v>
      </c>
      <c r="AM24" s="190">
        <v>1.1312978872511139</v>
      </c>
      <c r="AN24" s="190">
        <v>0.81094795054933422</v>
      </c>
      <c r="AO24" s="190">
        <v>0.82789505914299011</v>
      </c>
      <c r="AP24" s="190">
        <v>0.82772171340856204</v>
      </c>
      <c r="AQ24" s="190">
        <v>0.51571983071123639</v>
      </c>
      <c r="AR24" s="190">
        <v>0.78775526987112499</v>
      </c>
      <c r="AS24" s="9">
        <f t="shared" si="16"/>
        <v>0.34183334294009937</v>
      </c>
      <c r="AT24" s="10">
        <f t="shared" si="17"/>
        <v>149.15924052681515</v>
      </c>
      <c r="AU24" s="10">
        <f t="shared" si="18"/>
        <v>1.0336736786816451E-3</v>
      </c>
      <c r="AV24" s="10">
        <f t="shared" si="19"/>
        <v>1.5521994903859146</v>
      </c>
      <c r="AW24" s="10">
        <f t="shared" si="20"/>
        <v>4.052728451417948E-2</v>
      </c>
      <c r="AX24" s="10">
        <f t="shared" si="21"/>
        <v>3.9294648108290156E-2</v>
      </c>
      <c r="AY24" s="10">
        <f t="shared" si="22"/>
        <v>1.4308698275066324E-3</v>
      </c>
      <c r="AZ24" s="41">
        <f t="shared" si="23"/>
        <v>4.4490566417436941E-2</v>
      </c>
      <c r="BA24" s="186">
        <f t="shared" si="24"/>
        <v>9.3652970668520381E-4</v>
      </c>
      <c r="BB24" s="7">
        <f t="shared" si="25"/>
        <v>0.40865545349812371</v>
      </c>
      <c r="BC24" s="7">
        <f t="shared" si="26"/>
        <v>2.8319826813195757E-6</v>
      </c>
      <c r="BD24" s="7">
        <f t="shared" si="27"/>
        <v>4.2526013435230537E-3</v>
      </c>
      <c r="BE24" s="7">
        <f t="shared" si="28"/>
        <v>1.1103365620323145E-4</v>
      </c>
      <c r="BF24" s="7">
        <f t="shared" si="29"/>
        <v>1.0765657015969906E-4</v>
      </c>
      <c r="BG24" s="7">
        <f t="shared" si="30"/>
        <v>3.9201913082373492E-6</v>
      </c>
      <c r="BH24" s="187">
        <f t="shared" si="31"/>
        <v>1.2189196278749846E-4</v>
      </c>
      <c r="BI24" s="9">
        <f t="shared" si="32"/>
        <v>-2.2984794977215173E-2</v>
      </c>
      <c r="BJ24" s="10">
        <f t="shared" si="33"/>
        <v>-10.029432860406274</v>
      </c>
      <c r="BK24" s="10">
        <f t="shared" si="34"/>
        <v>-6.950397925928678E-5</v>
      </c>
      <c r="BL24" s="10">
        <f t="shared" si="35"/>
        <v>0.46756881720655996</v>
      </c>
      <c r="BM24" s="10">
        <f t="shared" si="36"/>
        <v>1.1128529766896739E-2</v>
      </c>
      <c r="BN24" s="10">
        <f t="shared" si="37"/>
        <v>1.0800544791666221E-2</v>
      </c>
      <c r="BO24" s="10">
        <f t="shared" si="38"/>
        <v>1.496875468537034E-3</v>
      </c>
      <c r="BP24" s="41">
        <f t="shared" si="39"/>
        <v>1.5106326049737648E-2</v>
      </c>
      <c r="BQ24" s="9">
        <f t="shared" si="40"/>
        <v>-6.2972041033466236E-5</v>
      </c>
      <c r="BR24" s="10">
        <f t="shared" si="41"/>
        <v>-2.7477898247688426E-2</v>
      </c>
      <c r="BS24" s="10">
        <f t="shared" si="42"/>
        <v>-1.9042186098434758E-7</v>
      </c>
      <c r="BT24" s="10">
        <f t="shared" si="43"/>
        <v>1.2810104581001645E-3</v>
      </c>
      <c r="BU24" s="10">
        <f t="shared" si="44"/>
        <v>3.0489122649032178E-5</v>
      </c>
      <c r="BV24" s="10">
        <f t="shared" si="45"/>
        <v>2.9590533675797869E-5</v>
      </c>
      <c r="BW24" s="10">
        <f t="shared" si="46"/>
        <v>4.1010286809233803E-6</v>
      </c>
      <c r="BX24" s="41">
        <f t="shared" si="47"/>
        <v>4.1387194656815476E-5</v>
      </c>
    </row>
    <row r="25" spans="1:76" ht="43.5" x14ac:dyDescent="0.35">
      <c r="A25" s="10">
        <v>34007</v>
      </c>
      <c r="B25" s="10" t="s">
        <v>15</v>
      </c>
      <c r="C25" s="10" t="s">
        <v>5</v>
      </c>
      <c r="D25" s="10">
        <v>2280002103</v>
      </c>
      <c r="E25" s="10" t="s">
        <v>56</v>
      </c>
      <c r="F25" s="11" t="s">
        <v>57</v>
      </c>
      <c r="G25" s="11" t="s">
        <v>58</v>
      </c>
      <c r="H25" s="11" t="s">
        <v>59</v>
      </c>
      <c r="I25" s="11" t="s">
        <v>60</v>
      </c>
      <c r="J25" s="11" t="s">
        <v>61</v>
      </c>
      <c r="K25" s="10" t="s">
        <v>64</v>
      </c>
      <c r="L25" s="9">
        <v>2.64461967</v>
      </c>
      <c r="M25" s="10">
        <v>387.71719180999997</v>
      </c>
      <c r="N25" s="10">
        <v>4.6929586737E-3</v>
      </c>
      <c r="O25" s="10">
        <v>14.06908376</v>
      </c>
      <c r="P25" s="10">
        <v>0.26503479000000002</v>
      </c>
      <c r="Q25" s="10">
        <v>0.24383118000000001</v>
      </c>
      <c r="R25" s="10">
        <v>0.23881951000000001</v>
      </c>
      <c r="S25" s="41">
        <v>2.61925024</v>
      </c>
      <c r="T25" s="249">
        <v>1.3022601248475145</v>
      </c>
      <c r="U25" s="9">
        <f t="shared" si="0"/>
        <v>3.4439827416283926</v>
      </c>
      <c r="V25" s="10">
        <f t="shared" si="1"/>
        <v>504.90863861201831</v>
      </c>
      <c r="W25" s="10">
        <f t="shared" si="2"/>
        <v>6.1114529483167878E-3</v>
      </c>
      <c r="X25" s="10">
        <f t="shared" si="3"/>
        <v>18.321606773787739</v>
      </c>
      <c r="Y25" s="10">
        <f t="shared" si="4"/>
        <v>0.34514423871433481</v>
      </c>
      <c r="Z25" s="10">
        <f t="shared" si="5"/>
        <v>0.31753162290851678</v>
      </c>
      <c r="AA25" s="10">
        <f t="shared" si="6"/>
        <v>0.31100512490862225</v>
      </c>
      <c r="AB25" s="12">
        <f t="shared" si="7"/>
        <v>3.4109451445492822</v>
      </c>
      <c r="AC25" s="248">
        <f t="shared" si="8"/>
        <v>9.4355691551462808E-3</v>
      </c>
      <c r="AD25" s="10">
        <f t="shared" si="9"/>
        <v>1.3833113386630638</v>
      </c>
      <c r="AE25" s="10">
        <f t="shared" si="10"/>
        <v>1.6743706707717227E-5</v>
      </c>
      <c r="AF25" s="10">
        <f t="shared" si="11"/>
        <v>5.0196182941884215E-2</v>
      </c>
      <c r="AG25" s="10">
        <f t="shared" si="12"/>
        <v>9.4560065401187623E-4</v>
      </c>
      <c r="AH25" s="10">
        <f t="shared" si="13"/>
        <v>8.6994965180415553E-4</v>
      </c>
      <c r="AI25" s="10">
        <f t="shared" si="14"/>
        <v>8.5206883536608836E-4</v>
      </c>
      <c r="AJ25" s="249">
        <f t="shared" si="15"/>
        <v>9.345055190545978E-3</v>
      </c>
      <c r="AK25" s="190">
        <v>1.4386072166916348</v>
      </c>
      <c r="AL25" s="190">
        <v>1.4386072166916348</v>
      </c>
      <c r="AM25" s="190">
        <v>1.4386072166916348</v>
      </c>
      <c r="AN25" s="190">
        <v>1.0581188624362428</v>
      </c>
      <c r="AO25" s="190">
        <v>1.4426162788020349</v>
      </c>
      <c r="AP25" s="190">
        <v>1.4426166415419304</v>
      </c>
      <c r="AQ25" s="190">
        <v>1.4505797040282042</v>
      </c>
      <c r="AR25" s="190">
        <v>1.4376359752161414</v>
      </c>
      <c r="AS25" s="9">
        <f t="shared" si="16"/>
        <v>3.8045689426666498</v>
      </c>
      <c r="AT25" s="10">
        <f t="shared" si="17"/>
        <v>557.77275017328077</v>
      </c>
      <c r="AU25" s="10">
        <f t="shared" si="18"/>
        <v>6.7513242156204229E-3</v>
      </c>
      <c r="AV25" s="10">
        <f t="shared" si="19"/>
        <v>14.886762903651416</v>
      </c>
      <c r="AW25" s="10">
        <f t="shared" si="20"/>
        <v>0.3823435025028788</v>
      </c>
      <c r="AX25" s="10">
        <f t="shared" si="21"/>
        <v>0.3517549179948059</v>
      </c>
      <c r="AY25" s="10">
        <f t="shared" si="22"/>
        <v>0.34642673413196079</v>
      </c>
      <c r="AZ25" s="41">
        <f t="shared" si="23"/>
        <v>3.7655283731175122</v>
      </c>
      <c r="BA25" s="186">
        <f t="shared" si="24"/>
        <v>1.0423476555251096E-2</v>
      </c>
      <c r="BB25" s="7">
        <f t="shared" si="25"/>
        <v>1.5281445210226869</v>
      </c>
      <c r="BC25" s="7">
        <f t="shared" si="26"/>
        <v>1.8496778672932666E-5</v>
      </c>
      <c r="BD25" s="7">
        <f t="shared" si="27"/>
        <v>4.07856517908258E-2</v>
      </c>
      <c r="BE25" s="7">
        <f t="shared" si="28"/>
        <v>1.0475164452133665E-3</v>
      </c>
      <c r="BF25" s="7">
        <f t="shared" si="29"/>
        <v>9.6371210409535867E-4</v>
      </c>
      <c r="BG25" s="7">
        <f t="shared" si="30"/>
        <v>9.4911434008756383E-4</v>
      </c>
      <c r="BH25" s="187">
        <f t="shared" si="31"/>
        <v>1.031651609073291E-2</v>
      </c>
      <c r="BI25" s="9">
        <f t="shared" si="32"/>
        <v>-0.36058620103825723</v>
      </c>
      <c r="BJ25" s="10">
        <f t="shared" si="33"/>
        <v>-52.864111561262462</v>
      </c>
      <c r="BK25" s="10">
        <f t="shared" si="34"/>
        <v>-6.3987126730363515E-4</v>
      </c>
      <c r="BL25" s="10">
        <f t="shared" si="35"/>
        <v>3.4348438701363229</v>
      </c>
      <c r="BM25" s="10">
        <f t="shared" si="36"/>
        <v>-3.719926378854399E-2</v>
      </c>
      <c r="BN25" s="10">
        <f t="shared" si="37"/>
        <v>-3.4223295086289129E-2</v>
      </c>
      <c r="BO25" s="10">
        <f t="shared" si="38"/>
        <v>-3.5421609223338535E-2</v>
      </c>
      <c r="BP25" s="41">
        <f t="shared" si="39"/>
        <v>-0.35458322856822999</v>
      </c>
      <c r="BQ25" s="9">
        <f t="shared" si="40"/>
        <v>-9.8790740010481527E-4</v>
      </c>
      <c r="BR25" s="10">
        <f t="shared" si="41"/>
        <v>-0.14483318235962317</v>
      </c>
      <c r="BS25" s="10">
        <f t="shared" si="42"/>
        <v>-1.7530719652154386E-6</v>
      </c>
      <c r="BT25" s="10">
        <f t="shared" si="43"/>
        <v>9.4105311510584155E-3</v>
      </c>
      <c r="BU25" s="10">
        <f t="shared" si="44"/>
        <v>-1.0191579120149023E-4</v>
      </c>
      <c r="BV25" s="10">
        <f t="shared" si="45"/>
        <v>-9.3762452291203135E-5</v>
      </c>
      <c r="BW25" s="10">
        <f t="shared" si="46"/>
        <v>-9.7045504721475473E-5</v>
      </c>
      <c r="BX25" s="41">
        <f t="shared" si="47"/>
        <v>-9.7146090018693232E-4</v>
      </c>
    </row>
    <row r="26" spans="1:76" ht="43.5" x14ac:dyDescent="0.35">
      <c r="A26" s="10">
        <v>34007</v>
      </c>
      <c r="B26" s="10" t="s">
        <v>15</v>
      </c>
      <c r="C26" s="10" t="s">
        <v>5</v>
      </c>
      <c r="D26" s="10">
        <v>2280002104</v>
      </c>
      <c r="E26" s="10" t="s">
        <v>56</v>
      </c>
      <c r="F26" s="11" t="s">
        <v>57</v>
      </c>
      <c r="G26" s="11" t="s">
        <v>58</v>
      </c>
      <c r="H26" s="11" t="s">
        <v>59</v>
      </c>
      <c r="I26" s="11" t="s">
        <v>60</v>
      </c>
      <c r="J26" s="11" t="s">
        <v>63</v>
      </c>
      <c r="K26" s="10" t="s">
        <v>64</v>
      </c>
      <c r="L26" s="9">
        <v>4.2358663200000004</v>
      </c>
      <c r="M26" s="10">
        <v>3482.90592272</v>
      </c>
      <c r="N26" s="10">
        <v>1.5714585993000001E-2</v>
      </c>
      <c r="O26" s="10">
        <v>35.685235839999997</v>
      </c>
      <c r="P26" s="10">
        <v>0.88748470999999995</v>
      </c>
      <c r="Q26" s="10">
        <v>0.81647979000000004</v>
      </c>
      <c r="R26" s="10">
        <v>2.1239127600000001</v>
      </c>
      <c r="S26" s="41">
        <v>1.6496023500000001</v>
      </c>
      <c r="T26" s="249">
        <v>1.3022601248475145</v>
      </c>
      <c r="U26" s="9">
        <f t="shared" si="0"/>
        <v>5.5161998027205827</v>
      </c>
      <c r="V26" s="10">
        <f t="shared" si="1"/>
        <v>4535.6495017534953</v>
      </c>
      <c r="W26" s="10">
        <f t="shared" si="2"/>
        <v>2.0464478717171185E-2</v>
      </c>
      <c r="X26" s="10">
        <f t="shared" si="3"/>
        <v>46.471459680211396</v>
      </c>
      <c r="Y26" s="10">
        <f t="shared" si="4"/>
        <v>1.1557359492448602</v>
      </c>
      <c r="Z26" s="10">
        <f t="shared" si="5"/>
        <v>1.0632690732608725</v>
      </c>
      <c r="AA26" s="10">
        <f t="shared" si="6"/>
        <v>2.7658868960028293</v>
      </c>
      <c r="AB26" s="12">
        <f t="shared" si="7"/>
        <v>2.1482113622597536</v>
      </c>
      <c r="AC26" s="248">
        <f t="shared" si="8"/>
        <v>1.5112876171837214E-2</v>
      </c>
      <c r="AD26" s="10">
        <f t="shared" si="9"/>
        <v>12.426436991105467</v>
      </c>
      <c r="AE26" s="10">
        <f t="shared" si="10"/>
        <v>5.6067064978551189E-5</v>
      </c>
      <c r="AF26" s="10">
        <f t="shared" si="11"/>
        <v>0.12731906761701753</v>
      </c>
      <c r="AG26" s="10">
        <f t="shared" si="12"/>
        <v>3.1663998609448227E-3</v>
      </c>
      <c r="AH26" s="10">
        <f t="shared" si="13"/>
        <v>2.9130659541393767E-3</v>
      </c>
      <c r="AI26" s="10">
        <f t="shared" si="14"/>
        <v>7.5777723178159706E-3</v>
      </c>
      <c r="AJ26" s="249">
        <f t="shared" si="15"/>
        <v>5.8855105815335713E-3</v>
      </c>
      <c r="AK26" s="190">
        <v>1.7770241216904925</v>
      </c>
      <c r="AL26" s="190">
        <v>1.7770241216904925</v>
      </c>
      <c r="AM26" s="190">
        <v>1.7770241216904925</v>
      </c>
      <c r="AN26" s="190">
        <v>1.3210995690694183</v>
      </c>
      <c r="AO26" s="190">
        <v>1.7076777957506144</v>
      </c>
      <c r="AP26" s="190">
        <v>1.7076780060849179</v>
      </c>
      <c r="AQ26" s="190">
        <v>1.6907922388690342</v>
      </c>
      <c r="AR26" s="190">
        <v>1.7701016002975092</v>
      </c>
      <c r="AS26" s="9">
        <f t="shared" si="16"/>
        <v>7.5272366268963395</v>
      </c>
      <c r="AT26" s="10">
        <f t="shared" si="17"/>
        <v>6189.2078382521222</v>
      </c>
      <c r="AU26" s="10">
        <f t="shared" si="18"/>
        <v>2.7925198371940543E-2</v>
      </c>
      <c r="AV26" s="10">
        <f t="shared" si="19"/>
        <v>47.143749690364558</v>
      </c>
      <c r="AW26" s="10">
        <f t="shared" si="20"/>
        <v>1.5155379333351733</v>
      </c>
      <c r="AX26" s="10">
        <f t="shared" si="21"/>
        <v>1.3942845797958325</v>
      </c>
      <c r="AY26" s="10">
        <f t="shared" si="22"/>
        <v>3.5910952106429099</v>
      </c>
      <c r="AZ26" s="41">
        <f t="shared" si="23"/>
        <v>2.9199637595895322</v>
      </c>
      <c r="BA26" s="186">
        <f t="shared" si="24"/>
        <v>2.062256610108586E-2</v>
      </c>
      <c r="BB26" s="7">
        <f t="shared" si="25"/>
        <v>16.95673380343047</v>
      </c>
      <c r="BC26" s="7">
        <f t="shared" si="26"/>
        <v>7.6507392799837108E-5</v>
      </c>
      <c r="BD26" s="7">
        <f t="shared" si="27"/>
        <v>0.12916095805579331</v>
      </c>
      <c r="BE26" s="7">
        <f t="shared" si="28"/>
        <v>4.1521587214662283E-3</v>
      </c>
      <c r="BF26" s="7">
        <f t="shared" si="29"/>
        <v>3.8199577528652945E-3</v>
      </c>
      <c r="BG26" s="7">
        <f t="shared" si="30"/>
        <v>9.8386170154600265E-3</v>
      </c>
      <c r="BH26" s="187">
        <f t="shared" si="31"/>
        <v>7.9999007112041987E-3</v>
      </c>
      <c r="BI26" s="9">
        <f t="shared" si="32"/>
        <v>-2.0110368241757568</v>
      </c>
      <c r="BJ26" s="10">
        <f t="shared" si="33"/>
        <v>-1653.5583364986269</v>
      </c>
      <c r="BK26" s="10">
        <f t="shared" si="34"/>
        <v>-7.4607196547693579E-3</v>
      </c>
      <c r="BL26" s="10">
        <f t="shared" si="35"/>
        <v>-0.67229001015316214</v>
      </c>
      <c r="BM26" s="10">
        <f t="shared" si="36"/>
        <v>-0.35980198409031305</v>
      </c>
      <c r="BN26" s="10">
        <f t="shared" si="37"/>
        <v>-0.33101550653496004</v>
      </c>
      <c r="BO26" s="10">
        <f t="shared" si="38"/>
        <v>-0.8252083146400806</v>
      </c>
      <c r="BP26" s="41">
        <f t="shared" si="39"/>
        <v>-0.77175239732977863</v>
      </c>
      <c r="BQ26" s="9">
        <f t="shared" si="40"/>
        <v>-5.5096899292486467E-3</v>
      </c>
      <c r="BR26" s="10">
        <f t="shared" si="41"/>
        <v>-4.5302968123250036</v>
      </c>
      <c r="BS26" s="10">
        <f t="shared" si="42"/>
        <v>-2.0440327821285919E-5</v>
      </c>
      <c r="BT26" s="10">
        <f t="shared" si="43"/>
        <v>-1.8418904387757784E-3</v>
      </c>
      <c r="BU26" s="10">
        <f t="shared" si="44"/>
        <v>-9.8575886052140564E-4</v>
      </c>
      <c r="BV26" s="10">
        <f t="shared" si="45"/>
        <v>-9.0689179872591782E-4</v>
      </c>
      <c r="BW26" s="10">
        <f t="shared" si="46"/>
        <v>-2.2608446976440559E-3</v>
      </c>
      <c r="BX26" s="41">
        <f t="shared" si="47"/>
        <v>-2.1143901296706274E-3</v>
      </c>
    </row>
    <row r="27" spans="1:76" ht="43.5" x14ac:dyDescent="0.35">
      <c r="A27" s="10">
        <v>34007</v>
      </c>
      <c r="B27" s="10" t="s">
        <v>15</v>
      </c>
      <c r="C27" s="10" t="s">
        <v>5</v>
      </c>
      <c r="D27" s="10">
        <v>2280002201</v>
      </c>
      <c r="E27" s="10" t="s">
        <v>56</v>
      </c>
      <c r="F27" s="11" t="s">
        <v>57</v>
      </c>
      <c r="G27" s="11" t="s">
        <v>58</v>
      </c>
      <c r="H27" s="11" t="s">
        <v>59</v>
      </c>
      <c r="I27" s="11" t="s">
        <v>65</v>
      </c>
      <c r="J27" s="11" t="s">
        <v>61</v>
      </c>
      <c r="K27" s="10" t="s">
        <v>62</v>
      </c>
      <c r="L27" s="9">
        <v>1.6578520000000001</v>
      </c>
      <c r="M27" s="10">
        <v>738.50450000000001</v>
      </c>
      <c r="N27" s="10">
        <v>9.2858119999999992E-3</v>
      </c>
      <c r="O27" s="10">
        <v>15.79162</v>
      </c>
      <c r="P27" s="10">
        <v>0.49738379999999999</v>
      </c>
      <c r="Q27" s="10">
        <v>0.48246129999999998</v>
      </c>
      <c r="R27" s="10">
        <v>6.7903299999999998E-3</v>
      </c>
      <c r="S27" s="41">
        <v>1.198882</v>
      </c>
      <c r="T27" s="249">
        <v>1.0552296787698248</v>
      </c>
      <c r="U27" s="9">
        <f t="shared" si="0"/>
        <v>1.7494146334079117</v>
      </c>
      <c r="V27" s="10">
        <f t="shared" si="1"/>
        <v>779.29186630507002</v>
      </c>
      <c r="W27" s="10">
        <f t="shared" si="2"/>
        <v>9.7986644138769834E-3</v>
      </c>
      <c r="X27" s="10">
        <f t="shared" si="3"/>
        <v>16.663786099855141</v>
      </c>
      <c r="Y27" s="10">
        <f t="shared" si="4"/>
        <v>0.5248541474993148</v>
      </c>
      <c r="Z27" s="10">
        <f t="shared" si="5"/>
        <v>0.50910748261787209</v>
      </c>
      <c r="AA27" s="10">
        <f t="shared" si="6"/>
        <v>7.1653577446411038E-3</v>
      </c>
      <c r="AB27" s="12">
        <f t="shared" si="7"/>
        <v>1.2650958677429252</v>
      </c>
      <c r="AC27" s="248">
        <f t="shared" si="8"/>
        <v>4.7929168038572927E-3</v>
      </c>
      <c r="AD27" s="10">
        <f t="shared" si="9"/>
        <v>2.1350462090549862</v>
      </c>
      <c r="AE27" s="10">
        <f t="shared" si="10"/>
        <v>2.6845655928430093E-5</v>
      </c>
      <c r="AF27" s="10">
        <f t="shared" si="11"/>
        <v>4.5654208492753812E-2</v>
      </c>
      <c r="AG27" s="10">
        <f t="shared" si="12"/>
        <v>1.4379565684912734E-3</v>
      </c>
      <c r="AH27" s="10">
        <f t="shared" si="13"/>
        <v>1.3948150208708825E-3</v>
      </c>
      <c r="AI27" s="10">
        <f t="shared" si="14"/>
        <v>1.9631117108605764E-5</v>
      </c>
      <c r="AJ27" s="249">
        <f t="shared" si="15"/>
        <v>3.4660160760080143E-3</v>
      </c>
      <c r="AK27" s="190">
        <v>1.5877575187643891</v>
      </c>
      <c r="AL27" s="190">
        <v>1.5877575187643891</v>
      </c>
      <c r="AM27" s="190">
        <v>1.5877575187643891</v>
      </c>
      <c r="AN27" s="190">
        <v>1.1247575119286113</v>
      </c>
      <c r="AO27" s="190">
        <v>1.1340877779818888</v>
      </c>
      <c r="AP27" s="190">
        <v>1.1341649968620793</v>
      </c>
      <c r="AQ27" s="190">
        <v>0.55390741239332031</v>
      </c>
      <c r="AR27" s="190">
        <v>1.0612119987250432</v>
      </c>
      <c r="AS27" s="9">
        <f t="shared" si="16"/>
        <v>2.6322669779985803</v>
      </c>
      <c r="AT27" s="10">
        <f t="shared" si="17"/>
        <v>1172.5660725163357</v>
      </c>
      <c r="AU27" s="10">
        <f t="shared" si="18"/>
        <v>1.4743617820832588E-2</v>
      </c>
      <c r="AV27" s="10">
        <f t="shared" si="19"/>
        <v>17.761743220522096</v>
      </c>
      <c r="AW27" s="10">
        <f t="shared" si="20"/>
        <v>0.56407688854618809</v>
      </c>
      <c r="AX27" s="10">
        <f t="shared" si="21"/>
        <v>0.54719071880057468</v>
      </c>
      <c r="AY27" s="10">
        <f t="shared" si="22"/>
        <v>3.7612141195967346E-3</v>
      </c>
      <c r="AZ27" s="41">
        <f t="shared" si="23"/>
        <v>1.2722679634554772</v>
      </c>
      <c r="BA27" s="186">
        <f t="shared" si="24"/>
        <v>7.2116903506810421E-3</v>
      </c>
      <c r="BB27" s="7">
        <f t="shared" si="25"/>
        <v>3.2125097877159883</v>
      </c>
      <c r="BC27" s="7">
        <f t="shared" si="26"/>
        <v>4.0393473481733121E-5</v>
      </c>
      <c r="BD27" s="7">
        <f t="shared" si="27"/>
        <v>4.8662310193211218E-2</v>
      </c>
      <c r="BE27" s="7">
        <f t="shared" si="28"/>
        <v>1.5454161330032551E-3</v>
      </c>
      <c r="BF27" s="7">
        <f t="shared" si="29"/>
        <v>1.4991526542481499E-3</v>
      </c>
      <c r="BG27" s="7">
        <f t="shared" si="30"/>
        <v>1.0304696218073246E-5</v>
      </c>
      <c r="BH27" s="187">
        <f t="shared" si="31"/>
        <v>3.4856656533026774E-3</v>
      </c>
      <c r="BI27" s="9">
        <f t="shared" si="32"/>
        <v>-0.88285234459066864</v>
      </c>
      <c r="BJ27" s="10">
        <f t="shared" si="33"/>
        <v>-393.27420621126566</v>
      </c>
      <c r="BK27" s="10">
        <f t="shared" si="34"/>
        <v>-4.9449534069556048E-3</v>
      </c>
      <c r="BL27" s="10">
        <f t="shared" si="35"/>
        <v>-1.0979571206669547</v>
      </c>
      <c r="BM27" s="10">
        <f t="shared" si="36"/>
        <v>-3.9222741046873288E-2</v>
      </c>
      <c r="BN27" s="10">
        <f t="shared" si="37"/>
        <v>-3.8083236182702596E-2</v>
      </c>
      <c r="BO27" s="10">
        <f t="shared" si="38"/>
        <v>3.4041436250443692E-3</v>
      </c>
      <c r="BP27" s="41">
        <f t="shared" si="39"/>
        <v>-7.1720957125520624E-3</v>
      </c>
      <c r="BQ27" s="9">
        <f t="shared" si="40"/>
        <v>-2.4187735468237494E-3</v>
      </c>
      <c r="BR27" s="10">
        <f t="shared" si="41"/>
        <v>-1.0774635786610021</v>
      </c>
      <c r="BS27" s="10">
        <f t="shared" si="42"/>
        <v>-1.3547817553303028E-5</v>
      </c>
      <c r="BT27" s="10">
        <f t="shared" si="43"/>
        <v>-3.0081017004574065E-3</v>
      </c>
      <c r="BU27" s="10">
        <f t="shared" si="44"/>
        <v>-1.0745956451198172E-4</v>
      </c>
      <c r="BV27" s="10">
        <f t="shared" si="45"/>
        <v>-1.0433763337726744E-4</v>
      </c>
      <c r="BW27" s="10">
        <f t="shared" si="46"/>
        <v>9.3264208905325181E-6</v>
      </c>
      <c r="BX27" s="41">
        <f t="shared" si="47"/>
        <v>-1.9649577294663084E-5</v>
      </c>
    </row>
    <row r="28" spans="1:76" ht="43.5" x14ac:dyDescent="0.35">
      <c r="A28" s="10">
        <v>34007</v>
      </c>
      <c r="B28" s="10" t="s">
        <v>15</v>
      </c>
      <c r="C28" s="10" t="s">
        <v>5</v>
      </c>
      <c r="D28" s="10">
        <v>2280002202</v>
      </c>
      <c r="E28" s="10" t="s">
        <v>56</v>
      </c>
      <c r="F28" s="11" t="s">
        <v>57</v>
      </c>
      <c r="G28" s="11" t="s">
        <v>58</v>
      </c>
      <c r="H28" s="11" t="s">
        <v>59</v>
      </c>
      <c r="I28" s="11" t="s">
        <v>65</v>
      </c>
      <c r="J28" s="11" t="s">
        <v>63</v>
      </c>
      <c r="K28" s="10" t="s">
        <v>62</v>
      </c>
      <c r="L28" s="9">
        <v>7.220237</v>
      </c>
      <c r="M28" s="10">
        <v>3696.8359999999998</v>
      </c>
      <c r="N28" s="10">
        <v>2.3454860000000001E-2</v>
      </c>
      <c r="O28" s="10">
        <v>46.288130000000002</v>
      </c>
      <c r="P28" s="10">
        <v>1.2588550000000001</v>
      </c>
      <c r="Q28" s="10">
        <v>1.2186399999999999</v>
      </c>
      <c r="R28" s="10">
        <v>0.39042339999999998</v>
      </c>
      <c r="S28" s="41">
        <v>1.4098869999999999</v>
      </c>
      <c r="T28" s="249">
        <v>1.0552296787698248</v>
      </c>
      <c r="U28" s="9">
        <f t="shared" si="0"/>
        <v>7.6190083701520033</v>
      </c>
      <c r="V28" s="10">
        <f t="shared" si="1"/>
        <v>3901.0110647447236</v>
      </c>
      <c r="W28" s="10">
        <f t="shared" si="2"/>
        <v>2.4750264383391212E-2</v>
      </c>
      <c r="X28" s="10">
        <f t="shared" si="3"/>
        <v>48.844608550755893</v>
      </c>
      <c r="Y28" s="10">
        <f t="shared" si="4"/>
        <v>1.3283811572677877</v>
      </c>
      <c r="Z28" s="10">
        <f t="shared" si="5"/>
        <v>1.2859450957360592</v>
      </c>
      <c r="AA28" s="10">
        <f t="shared" si="6"/>
        <v>0.41198635896622277</v>
      </c>
      <c r="AB28" s="12">
        <f t="shared" si="7"/>
        <v>1.4877546061117519</v>
      </c>
      <c r="AC28" s="248">
        <f t="shared" si="8"/>
        <v>2.0873995534663022E-2</v>
      </c>
      <c r="AD28" s="10">
        <f t="shared" si="9"/>
        <v>10.687701547245819</v>
      </c>
      <c r="AE28" s="10">
        <f t="shared" si="10"/>
        <v>6.7808943516140311E-5</v>
      </c>
      <c r="AF28" s="10">
        <f t="shared" si="11"/>
        <v>0.1338208453445367</v>
      </c>
      <c r="AG28" s="10">
        <f t="shared" si="12"/>
        <v>3.6394004308706513E-3</v>
      </c>
      <c r="AH28" s="10">
        <f t="shared" si="13"/>
        <v>3.523137248591943E-3</v>
      </c>
      <c r="AI28" s="10">
        <f t="shared" si="14"/>
        <v>1.1287297505923912E-3</v>
      </c>
      <c r="AJ28" s="249">
        <f t="shared" si="15"/>
        <v>4.0760400167445254E-3</v>
      </c>
      <c r="AK28" s="190">
        <v>1.2901968765457832</v>
      </c>
      <c r="AL28" s="190">
        <v>1.2901968765457832</v>
      </c>
      <c r="AM28" s="190">
        <v>1.2901968765457832</v>
      </c>
      <c r="AN28" s="190">
        <v>0.92285688800697208</v>
      </c>
      <c r="AO28" s="190">
        <v>0.93160218504449166</v>
      </c>
      <c r="AP28" s="190">
        <v>0.93170011209409509</v>
      </c>
      <c r="AQ28" s="190">
        <v>0.39109263102383485</v>
      </c>
      <c r="AR28" s="190">
        <v>0.89372027865768799</v>
      </c>
      <c r="AS28" s="9">
        <f t="shared" si="16"/>
        <v>9.3155272253202952</v>
      </c>
      <c r="AT28" s="10">
        <f t="shared" si="17"/>
        <v>4769.6462603020063</v>
      </c>
      <c r="AU28" s="10">
        <f t="shared" si="18"/>
        <v>3.0261387111818628E-2</v>
      </c>
      <c r="AV28" s="10">
        <f t="shared" si="19"/>
        <v>42.717319603462165</v>
      </c>
      <c r="AW28" s="10">
        <f t="shared" si="20"/>
        <v>1.1727520686541837</v>
      </c>
      <c r="AX28" s="10">
        <f t="shared" si="21"/>
        <v>1.135407024602348</v>
      </c>
      <c r="AY28" s="10">
        <f t="shared" si="22"/>
        <v>0.15269171471927107</v>
      </c>
      <c r="AZ28" s="41">
        <f t="shared" si="23"/>
        <v>1.2600446025158516</v>
      </c>
      <c r="BA28" s="186">
        <f t="shared" si="24"/>
        <v>2.5521992398137794E-2</v>
      </c>
      <c r="BB28" s="7">
        <f t="shared" si="25"/>
        <v>13.067524000827415</v>
      </c>
      <c r="BC28" s="7">
        <f t="shared" si="26"/>
        <v>8.2907909895393498E-5</v>
      </c>
      <c r="BD28" s="7">
        <f t="shared" si="27"/>
        <v>0.11703375233825251</v>
      </c>
      <c r="BE28" s="7">
        <f t="shared" si="28"/>
        <v>3.2130193661758458E-3</v>
      </c>
      <c r="BF28" s="7">
        <f t="shared" si="29"/>
        <v>3.1107041769927344E-3</v>
      </c>
      <c r="BG28" s="7">
        <f t="shared" si="30"/>
        <v>4.1833346498430427E-4</v>
      </c>
      <c r="BH28" s="187">
        <f t="shared" si="31"/>
        <v>3.4521769931941141E-3</v>
      </c>
      <c r="BI28" s="9">
        <f t="shared" si="32"/>
        <v>-1.6965188551682919</v>
      </c>
      <c r="BJ28" s="10">
        <f t="shared" si="33"/>
        <v>-868.63519555728271</v>
      </c>
      <c r="BK28" s="10">
        <f t="shared" si="34"/>
        <v>-5.5111227284274159E-3</v>
      </c>
      <c r="BL28" s="10">
        <f t="shared" si="35"/>
        <v>6.127288947293728</v>
      </c>
      <c r="BM28" s="10">
        <f t="shared" si="36"/>
        <v>0.15562908861360403</v>
      </c>
      <c r="BN28" s="10">
        <f t="shared" si="37"/>
        <v>0.1505380711337112</v>
      </c>
      <c r="BO28" s="10">
        <f t="shared" si="38"/>
        <v>0.2592946442469517</v>
      </c>
      <c r="BP28" s="41">
        <f t="shared" si="39"/>
        <v>0.22771000359590032</v>
      </c>
      <c r="BQ28" s="9">
        <f t="shared" si="40"/>
        <v>-4.6479968634747723E-3</v>
      </c>
      <c r="BR28" s="10">
        <f t="shared" si="41"/>
        <v>-2.3798224535815962</v>
      </c>
      <c r="BS28" s="10">
        <f t="shared" si="42"/>
        <v>-1.5098966379253187E-5</v>
      </c>
      <c r="BT28" s="10">
        <f t="shared" si="43"/>
        <v>1.6787093006284184E-2</v>
      </c>
      <c r="BU28" s="10">
        <f t="shared" si="44"/>
        <v>4.2638106469480548E-4</v>
      </c>
      <c r="BV28" s="10">
        <f t="shared" si="45"/>
        <v>4.1243307159920858E-4</v>
      </c>
      <c r="BW28" s="10">
        <f t="shared" si="46"/>
        <v>7.1039628560808695E-4</v>
      </c>
      <c r="BX28" s="41">
        <f t="shared" si="47"/>
        <v>6.238630235504113E-4</v>
      </c>
    </row>
    <row r="29" spans="1:76" ht="43.5" x14ac:dyDescent="0.35">
      <c r="A29" s="10">
        <v>34007</v>
      </c>
      <c r="B29" s="10" t="s">
        <v>15</v>
      </c>
      <c r="C29" s="10" t="s">
        <v>5</v>
      </c>
      <c r="D29" s="10">
        <v>2280002203</v>
      </c>
      <c r="E29" s="10" t="s">
        <v>56</v>
      </c>
      <c r="F29" s="11" t="s">
        <v>57</v>
      </c>
      <c r="G29" s="11" t="s">
        <v>58</v>
      </c>
      <c r="H29" s="11" t="s">
        <v>59</v>
      </c>
      <c r="I29" s="11" t="s">
        <v>65</v>
      </c>
      <c r="J29" s="11" t="s">
        <v>61</v>
      </c>
      <c r="K29" s="10" t="s">
        <v>64</v>
      </c>
      <c r="L29" s="9">
        <v>7.088228</v>
      </c>
      <c r="M29" s="10">
        <v>1130.269</v>
      </c>
      <c r="N29" s="10">
        <v>1.265936E-2</v>
      </c>
      <c r="O29" s="10">
        <v>40.74098</v>
      </c>
      <c r="P29" s="10">
        <v>0.71493519999999999</v>
      </c>
      <c r="Q29" s="10">
        <v>0.65774010000000005</v>
      </c>
      <c r="R29" s="10">
        <v>0.69526140000000003</v>
      </c>
      <c r="S29" s="41">
        <v>6.7948300000000001</v>
      </c>
      <c r="T29" s="249">
        <v>1.3022601248475145</v>
      </c>
      <c r="U29" s="9">
        <f t="shared" si="0"/>
        <v>9.2307166802276477</v>
      </c>
      <c r="V29" s="10">
        <f t="shared" si="1"/>
        <v>1471.9042490512754</v>
      </c>
      <c r="W29" s="10">
        <f t="shared" si="2"/>
        <v>1.6485779734089632E-2</v>
      </c>
      <c r="X29" s="10">
        <f t="shared" si="3"/>
        <v>53.055353701210095</v>
      </c>
      <c r="Y29" s="10">
        <f t="shared" si="4"/>
        <v>0.93103160280988273</v>
      </c>
      <c r="Z29" s="10">
        <f t="shared" si="5"/>
        <v>0.85654870474321676</v>
      </c>
      <c r="AA29" s="10">
        <f t="shared" si="6"/>
        <v>0.9054111975656578</v>
      </c>
      <c r="AB29" s="12">
        <f t="shared" si="7"/>
        <v>8.8486361641176376</v>
      </c>
      <c r="AC29" s="248">
        <f t="shared" si="8"/>
        <v>2.5289634740349721E-2</v>
      </c>
      <c r="AD29" s="10">
        <f t="shared" si="9"/>
        <v>4.0326143809623982</v>
      </c>
      <c r="AE29" s="10">
        <f t="shared" si="10"/>
        <v>4.5166519819423651E-5</v>
      </c>
      <c r="AF29" s="10">
        <f t="shared" si="11"/>
        <v>0.14535713342797285</v>
      </c>
      <c r="AG29" s="10">
        <f t="shared" si="12"/>
        <v>2.550771514547624E-3</v>
      </c>
      <c r="AH29" s="10">
        <f t="shared" si="13"/>
        <v>2.346708780118402E-3</v>
      </c>
      <c r="AI29" s="10">
        <f t="shared" si="14"/>
        <v>2.4805786234675556E-3</v>
      </c>
      <c r="AJ29" s="249">
        <f t="shared" si="15"/>
        <v>2.4242838805801747E-2</v>
      </c>
      <c r="AK29" s="190">
        <v>1.646991728627182</v>
      </c>
      <c r="AL29" s="190">
        <v>1.646991728627182</v>
      </c>
      <c r="AM29" s="190">
        <v>1.646991728627182</v>
      </c>
      <c r="AN29" s="190">
        <v>1.3035047990318214</v>
      </c>
      <c r="AO29" s="190">
        <v>1.7280688580404551</v>
      </c>
      <c r="AP29" s="190">
        <v>1.728068595044566</v>
      </c>
      <c r="AQ29" s="190">
        <v>1.685645484911261</v>
      </c>
      <c r="AR29" s="190">
        <v>1.5656359188159168</v>
      </c>
      <c r="AS29" s="9">
        <f t="shared" si="16"/>
        <v>11.674252886623593</v>
      </c>
      <c r="AT29" s="10">
        <f t="shared" si="17"/>
        <v>1861.5436941237165</v>
      </c>
      <c r="AU29" s="10">
        <f t="shared" si="18"/>
        <v>2.0849861209713803E-2</v>
      </c>
      <c r="AV29" s="10">
        <f t="shared" si="19"/>
        <v>53.106062947259453</v>
      </c>
      <c r="AW29" s="10">
        <f t="shared" si="20"/>
        <v>1.2354572546369242</v>
      </c>
      <c r="AX29" s="10">
        <f t="shared" si="21"/>
        <v>1.1366200105114723</v>
      </c>
      <c r="AY29" s="10">
        <f t="shared" si="22"/>
        <v>1.1719642397430823</v>
      </c>
      <c r="AZ29" s="41">
        <f t="shared" si="23"/>
        <v>10.638229910247956</v>
      </c>
      <c r="BA29" s="186">
        <f t="shared" si="24"/>
        <v>3.1984254483900257E-2</v>
      </c>
      <c r="BB29" s="7">
        <f t="shared" si="25"/>
        <v>5.1001197099279905</v>
      </c>
      <c r="BC29" s="7">
        <f t="shared" si="26"/>
        <v>5.7122907423873434E-5</v>
      </c>
      <c r="BD29" s="7">
        <f t="shared" si="27"/>
        <v>0.14549606286920397</v>
      </c>
      <c r="BE29" s="7">
        <f t="shared" si="28"/>
        <v>3.3848143962655459E-3</v>
      </c>
      <c r="BF29" s="7">
        <f t="shared" si="29"/>
        <v>3.1140274260588281E-3</v>
      </c>
      <c r="BG29" s="7">
        <f t="shared" si="30"/>
        <v>3.2108609308029654E-3</v>
      </c>
      <c r="BH29" s="187">
        <f t="shared" si="31"/>
        <v>2.9145835370542345E-2</v>
      </c>
      <c r="BI29" s="9">
        <f t="shared" si="32"/>
        <v>-2.4435362063959456</v>
      </c>
      <c r="BJ29" s="10">
        <f t="shared" si="33"/>
        <v>-389.63944507244105</v>
      </c>
      <c r="BK29" s="10">
        <f t="shared" si="34"/>
        <v>-4.3640814756241708E-3</v>
      </c>
      <c r="BL29" s="10">
        <f t="shared" si="35"/>
        <v>-5.0709246049358114E-2</v>
      </c>
      <c r="BM29" s="10">
        <f t="shared" si="36"/>
        <v>-0.30442565182704151</v>
      </c>
      <c r="BN29" s="10">
        <f t="shared" si="37"/>
        <v>-0.28007130576825556</v>
      </c>
      <c r="BO29" s="10">
        <f t="shared" si="38"/>
        <v>-0.26655304217742448</v>
      </c>
      <c r="BP29" s="41">
        <f t="shared" si="39"/>
        <v>-1.7895937461303184</v>
      </c>
      <c r="BQ29" s="9">
        <f t="shared" si="40"/>
        <v>-6.694619743550536E-3</v>
      </c>
      <c r="BR29" s="10">
        <f t="shared" si="41"/>
        <v>-1.0675053289655922</v>
      </c>
      <c r="BS29" s="10">
        <f t="shared" si="42"/>
        <v>-1.1956387604449783E-5</v>
      </c>
      <c r="BT29" s="10">
        <f t="shared" si="43"/>
        <v>-1.3892944123111706E-4</v>
      </c>
      <c r="BU29" s="10">
        <f t="shared" si="44"/>
        <v>-8.3404288171792188E-4</v>
      </c>
      <c r="BV29" s="10">
        <f t="shared" si="45"/>
        <v>-7.6731864594042605E-4</v>
      </c>
      <c r="BW29" s="10">
        <f t="shared" si="46"/>
        <v>-7.3028230733540979E-4</v>
      </c>
      <c r="BX29" s="41">
        <f t="shared" si="47"/>
        <v>-4.9029965647405978E-3</v>
      </c>
    </row>
    <row r="30" spans="1:76" ht="43.5" x14ac:dyDescent="0.35">
      <c r="A30" s="10">
        <v>34007</v>
      </c>
      <c r="B30" s="10" t="s">
        <v>15</v>
      </c>
      <c r="C30" s="10" t="s">
        <v>5</v>
      </c>
      <c r="D30" s="10">
        <v>2280002204</v>
      </c>
      <c r="E30" s="10" t="s">
        <v>56</v>
      </c>
      <c r="F30" s="11" t="s">
        <v>57</v>
      </c>
      <c r="G30" s="11" t="s">
        <v>58</v>
      </c>
      <c r="H30" s="11" t="s">
        <v>59</v>
      </c>
      <c r="I30" s="11" t="s">
        <v>65</v>
      </c>
      <c r="J30" s="11" t="s">
        <v>63</v>
      </c>
      <c r="K30" s="10" t="s">
        <v>64</v>
      </c>
      <c r="L30" s="9">
        <v>14.42205</v>
      </c>
      <c r="M30" s="10">
        <v>12367.79</v>
      </c>
      <c r="N30" s="10">
        <v>5.5311579999999999E-2</v>
      </c>
      <c r="O30" s="10">
        <v>136.43790000000001</v>
      </c>
      <c r="P30" s="10">
        <v>3.1237149999999998</v>
      </c>
      <c r="Q30" s="10">
        <v>2.8738139999999999</v>
      </c>
      <c r="R30" s="10">
        <v>7.5420410000000002</v>
      </c>
      <c r="S30" s="41">
        <v>5.6339519999999998</v>
      </c>
      <c r="T30" s="249">
        <v>1.3022601248475145</v>
      </c>
      <c r="U30" s="9">
        <f t="shared" si="0"/>
        <v>18.781260633557096</v>
      </c>
      <c r="V30" s="10">
        <f t="shared" si="1"/>
        <v>16106.079749487842</v>
      </c>
      <c r="W30" s="10">
        <f t="shared" si="2"/>
        <v>7.2030065076313279E-2</v>
      </c>
      <c r="X30" s="10">
        <f t="shared" si="3"/>
        <v>177.67763668793273</v>
      </c>
      <c r="Y30" s="10">
        <f t="shared" si="4"/>
        <v>4.0678894858880534</v>
      </c>
      <c r="Z30" s="10">
        <f t="shared" si="5"/>
        <v>3.742453378428535</v>
      </c>
      <c r="AA30" s="10">
        <f t="shared" si="6"/>
        <v>9.8216992542650736</v>
      </c>
      <c r="AB30" s="12">
        <f t="shared" si="7"/>
        <v>7.3368710349049042</v>
      </c>
      <c r="AC30" s="248">
        <f t="shared" si="8"/>
        <v>5.1455508585087933E-2</v>
      </c>
      <c r="AD30" s="10">
        <f t="shared" si="9"/>
        <v>44.126245889007791</v>
      </c>
      <c r="AE30" s="10">
        <f t="shared" si="10"/>
        <v>1.9734264404469391E-4</v>
      </c>
      <c r="AF30" s="10">
        <f t="shared" si="11"/>
        <v>0.48678804572036366</v>
      </c>
      <c r="AG30" s="10">
        <f t="shared" si="12"/>
        <v>1.1144902701063161E-2</v>
      </c>
      <c r="AH30" s="10">
        <f t="shared" si="13"/>
        <v>1.0253296927201465E-2</v>
      </c>
      <c r="AI30" s="10">
        <f t="shared" si="14"/>
        <v>2.6908765080178285E-2</v>
      </c>
      <c r="AJ30" s="249">
        <f t="shared" si="15"/>
        <v>2.0101016533986039E-2</v>
      </c>
      <c r="AK30" s="190">
        <v>1.4705524855631926</v>
      </c>
      <c r="AL30" s="190">
        <v>1.4705524855631926</v>
      </c>
      <c r="AM30" s="190">
        <v>1.4705524855631926</v>
      </c>
      <c r="AN30" s="190">
        <v>1.0854241011464827</v>
      </c>
      <c r="AO30" s="190">
        <v>1.4229841729502521</v>
      </c>
      <c r="AP30" s="190">
        <v>1.4229845249802984</v>
      </c>
      <c r="AQ30" s="190">
        <v>1.4104913098083101</v>
      </c>
      <c r="AR30" s="190">
        <v>1.4660559665092461</v>
      </c>
      <c r="AS30" s="9">
        <f t="shared" si="16"/>
        <v>21.208381474416644</v>
      </c>
      <c r="AT30" s="10">
        <f t="shared" si="17"/>
        <v>18187.4843254236</v>
      </c>
      <c r="AU30" s="10">
        <f t="shared" si="18"/>
        <v>8.1338581449427377E-2</v>
      </c>
      <c r="AV30" s="10">
        <f t="shared" si="19"/>
        <v>148.0929849698137</v>
      </c>
      <c r="AW30" s="10">
        <f t="shared" si="20"/>
        <v>4.4449970058072967</v>
      </c>
      <c r="AX30" s="10">
        <f t="shared" si="21"/>
        <v>4.0893928496717313</v>
      </c>
      <c r="AY30" s="10">
        <f t="shared" si="22"/>
        <v>10.637983288717978</v>
      </c>
      <c r="AZ30" s="41">
        <f t="shared" si="23"/>
        <v>8.2596889446266992</v>
      </c>
      <c r="BA30" s="186">
        <f t="shared" si="24"/>
        <v>5.8105154724429162E-2</v>
      </c>
      <c r="BB30" s="7">
        <f t="shared" si="25"/>
        <v>49.828724179242741</v>
      </c>
      <c r="BC30" s="7">
        <f t="shared" si="26"/>
        <v>2.2284542862856816E-4</v>
      </c>
      <c r="BD30" s="7">
        <f t="shared" si="27"/>
        <v>0.40573420539674987</v>
      </c>
      <c r="BE30" s="7">
        <f t="shared" si="28"/>
        <v>1.2178073988513142E-2</v>
      </c>
      <c r="BF30" s="7">
        <f t="shared" si="29"/>
        <v>1.1203816026497894E-2</v>
      </c>
      <c r="BG30" s="7">
        <f t="shared" si="30"/>
        <v>2.9145159695117748E-2</v>
      </c>
      <c r="BH30" s="187">
        <f t="shared" si="31"/>
        <v>2.2629284779799176E-2</v>
      </c>
      <c r="BI30" s="9">
        <f t="shared" si="32"/>
        <v>-2.4271208408595477</v>
      </c>
      <c r="BJ30" s="10">
        <f t="shared" si="33"/>
        <v>-2081.4045759357577</v>
      </c>
      <c r="BK30" s="10">
        <f t="shared" si="34"/>
        <v>-9.308516373114098E-3</v>
      </c>
      <c r="BL30" s="10">
        <f t="shared" si="35"/>
        <v>29.584651718119034</v>
      </c>
      <c r="BM30" s="10">
        <f t="shared" si="36"/>
        <v>-0.37710751991924329</v>
      </c>
      <c r="BN30" s="10">
        <f t="shared" si="37"/>
        <v>-0.34693947124319635</v>
      </c>
      <c r="BO30" s="10">
        <f t="shared" si="38"/>
        <v>-0.81628403445290409</v>
      </c>
      <c r="BP30" s="41">
        <f t="shared" si="39"/>
        <v>-0.922817909721795</v>
      </c>
      <c r="BQ30" s="9">
        <f t="shared" si="40"/>
        <v>-6.6496461393412282E-3</v>
      </c>
      <c r="BR30" s="10">
        <f t="shared" si="41"/>
        <v>-5.70247829023495</v>
      </c>
      <c r="BS30" s="10">
        <f t="shared" si="42"/>
        <v>-2.5502784583874243E-5</v>
      </c>
      <c r="BT30" s="10">
        <f t="shared" si="43"/>
        <v>8.1053840323613791E-2</v>
      </c>
      <c r="BU30" s="10">
        <f t="shared" si="44"/>
        <v>-1.0331712874499816E-3</v>
      </c>
      <c r="BV30" s="10">
        <f t="shared" si="45"/>
        <v>-9.5051909929642908E-4</v>
      </c>
      <c r="BW30" s="10">
        <f t="shared" si="46"/>
        <v>-2.2363946149394631E-3</v>
      </c>
      <c r="BX30" s="41">
        <f t="shared" si="47"/>
        <v>-2.5282682458131374E-3</v>
      </c>
    </row>
    <row r="31" spans="1:76" ht="43.5" x14ac:dyDescent="0.35">
      <c r="A31" s="10">
        <v>34009</v>
      </c>
      <c r="B31" s="10" t="s">
        <v>16</v>
      </c>
      <c r="C31" s="10" t="s">
        <v>5</v>
      </c>
      <c r="D31" s="10">
        <v>2280002101</v>
      </c>
      <c r="E31" s="10" t="s">
        <v>56</v>
      </c>
      <c r="F31" s="11" t="s">
        <v>57</v>
      </c>
      <c r="G31" s="11" t="s">
        <v>58</v>
      </c>
      <c r="H31" s="11" t="s">
        <v>59</v>
      </c>
      <c r="I31" s="11" t="s">
        <v>60</v>
      </c>
      <c r="J31" s="11" t="s">
        <v>61</v>
      </c>
      <c r="K31" s="10" t="s">
        <v>62</v>
      </c>
      <c r="L31" s="9">
        <v>0.12676817000000001</v>
      </c>
      <c r="M31" s="10">
        <v>53.410266999999997</v>
      </c>
      <c r="N31" s="10">
        <v>1.8930061299999999E-3</v>
      </c>
      <c r="O31" s="10">
        <v>2.6652865800000001</v>
      </c>
      <c r="P31" s="10">
        <v>0.10138875</v>
      </c>
      <c r="Q31" s="10">
        <v>9.8354570000000002E-2</v>
      </c>
      <c r="R31" s="10">
        <v>4.9651000000000003E-4</v>
      </c>
      <c r="S31" s="41">
        <v>0.32005203999999998</v>
      </c>
      <c r="T31" s="249">
        <v>1.0552296787698248</v>
      </c>
      <c r="U31" s="9">
        <f t="shared" si="0"/>
        <v>0.13376953530733854</v>
      </c>
      <c r="V31" s="10">
        <f t="shared" si="1"/>
        <v>56.36009888942057</v>
      </c>
      <c r="W31" s="10">
        <f t="shared" si="2"/>
        <v>1.9975562504692089E-3</v>
      </c>
      <c r="X31" s="10">
        <f t="shared" si="3"/>
        <v>2.8124895016429248</v>
      </c>
      <c r="Y31" s="10">
        <f t="shared" si="4"/>
        <v>0.10698841809337407</v>
      </c>
      <c r="Z31" s="10">
        <f t="shared" si="5"/>
        <v>0.10378666130664424</v>
      </c>
      <c r="AA31" s="10">
        <f t="shared" si="6"/>
        <v>5.239320878060057E-4</v>
      </c>
      <c r="AB31" s="12">
        <f t="shared" si="7"/>
        <v>0.33772841135882709</v>
      </c>
      <c r="AC31" s="248">
        <f t="shared" si="8"/>
        <v>3.6649187755435214E-4</v>
      </c>
      <c r="AD31" s="10">
        <f t="shared" si="9"/>
        <v>0.15441122983402897</v>
      </c>
      <c r="AE31" s="10">
        <f t="shared" si="10"/>
        <v>5.4727568506005721E-6</v>
      </c>
      <c r="AF31" s="10">
        <f t="shared" si="11"/>
        <v>7.7054506894326706E-3</v>
      </c>
      <c r="AG31" s="10">
        <f t="shared" si="12"/>
        <v>2.9311895368047691E-4</v>
      </c>
      <c r="AH31" s="10">
        <f t="shared" si="13"/>
        <v>2.8434701727847738E-4</v>
      </c>
      <c r="AI31" s="10">
        <f t="shared" si="14"/>
        <v>1.4354303775507006E-6</v>
      </c>
      <c r="AJ31" s="249">
        <f t="shared" si="15"/>
        <v>9.252833187913071E-4</v>
      </c>
      <c r="AK31" s="190">
        <v>1.1597445905621306</v>
      </c>
      <c r="AL31" s="190">
        <v>1.1597445905621306</v>
      </c>
      <c r="AM31" s="190">
        <v>1.1597445905621306</v>
      </c>
      <c r="AN31" s="190">
        <v>0.86869840435002021</v>
      </c>
      <c r="AO31" s="190">
        <v>0.89860223520805105</v>
      </c>
      <c r="AP31" s="190">
        <v>0.8985430866447649</v>
      </c>
      <c r="AQ31" s="190">
        <v>0.39204032683617962</v>
      </c>
      <c r="AR31" s="190">
        <v>0.87831601435639584</v>
      </c>
      <c r="AS31" s="9">
        <f t="shared" si="16"/>
        <v>0.14701869941296059</v>
      </c>
      <c r="AT31" s="10">
        <f t="shared" si="17"/>
        <v>61.942268233729074</v>
      </c>
      <c r="AU31" s="10">
        <f t="shared" si="18"/>
        <v>2.1954036191684533E-3</v>
      </c>
      <c r="AV31" s="10">
        <f t="shared" si="19"/>
        <v>2.3153301991815227</v>
      </c>
      <c r="AW31" s="10">
        <f t="shared" si="20"/>
        <v>9.1108157374950288E-2</v>
      </c>
      <c r="AX31" s="10">
        <f t="shared" si="21"/>
        <v>8.83758189134186E-2</v>
      </c>
      <c r="AY31" s="10">
        <f t="shared" si="22"/>
        <v>1.9465194267743156E-4</v>
      </c>
      <c r="AZ31" s="41">
        <f t="shared" si="23"/>
        <v>0.28110683215943377</v>
      </c>
      <c r="BA31" s="186">
        <f t="shared" si="24"/>
        <v>4.0279095729578245E-4</v>
      </c>
      <c r="BB31" s="7">
        <f t="shared" si="25"/>
        <v>0.16970484447597006</v>
      </c>
      <c r="BC31" s="7">
        <f t="shared" si="26"/>
        <v>6.0148044360779541E-6</v>
      </c>
      <c r="BD31" s="7">
        <f t="shared" si="27"/>
        <v>6.3433704087165008E-3</v>
      </c>
      <c r="BE31" s="7">
        <f t="shared" si="28"/>
        <v>2.4961139006835696E-4</v>
      </c>
      <c r="BF31" s="7">
        <f t="shared" si="29"/>
        <v>2.4212553126964001E-4</v>
      </c>
      <c r="BG31" s="7">
        <f t="shared" si="30"/>
        <v>5.3329299363679877E-7</v>
      </c>
      <c r="BH31" s="187">
        <f t="shared" si="31"/>
        <v>7.701557045463939E-4</v>
      </c>
      <c r="BI31" s="9">
        <f t="shared" si="32"/>
        <v>-1.3249164105622047E-2</v>
      </c>
      <c r="BJ31" s="10">
        <f t="shared" si="33"/>
        <v>-5.5821693443085039</v>
      </c>
      <c r="BK31" s="10">
        <f t="shared" si="34"/>
        <v>-1.9784736869924444E-4</v>
      </c>
      <c r="BL31" s="10">
        <f t="shared" si="35"/>
        <v>0.49715930246140205</v>
      </c>
      <c r="BM31" s="10">
        <f t="shared" si="36"/>
        <v>1.5880260718423786E-2</v>
      </c>
      <c r="BN31" s="10">
        <f t="shared" si="37"/>
        <v>1.5410842393225641E-2</v>
      </c>
      <c r="BO31" s="10">
        <f t="shared" si="38"/>
        <v>3.2928014512857413E-4</v>
      </c>
      <c r="BP31" s="41">
        <f t="shared" si="39"/>
        <v>5.6621579199393313E-2</v>
      </c>
      <c r="BQ31" s="9">
        <f t="shared" si="40"/>
        <v>-3.6299079741430309E-5</v>
      </c>
      <c r="BR31" s="10">
        <f t="shared" si="41"/>
        <v>-1.5293614641941095E-2</v>
      </c>
      <c r="BS31" s="10">
        <f t="shared" si="42"/>
        <v>-5.4204758547738204E-7</v>
      </c>
      <c r="BT31" s="10">
        <f t="shared" si="43"/>
        <v>1.3620802807161698E-3</v>
      </c>
      <c r="BU31" s="10">
        <f t="shared" si="44"/>
        <v>4.3507563612119949E-5</v>
      </c>
      <c r="BV31" s="10">
        <f t="shared" si="45"/>
        <v>4.222148600883737E-5</v>
      </c>
      <c r="BW31" s="10">
        <f t="shared" si="46"/>
        <v>9.0213738391390184E-7</v>
      </c>
      <c r="BX31" s="41">
        <f t="shared" si="47"/>
        <v>1.551276142449132E-4</v>
      </c>
    </row>
    <row r="32" spans="1:76" ht="43.5" x14ac:dyDescent="0.35">
      <c r="A32" s="10">
        <v>34009</v>
      </c>
      <c r="B32" s="10" t="s">
        <v>16</v>
      </c>
      <c r="C32" s="10" t="s">
        <v>5</v>
      </c>
      <c r="D32" s="10">
        <v>2280002102</v>
      </c>
      <c r="E32" s="10" t="s">
        <v>56</v>
      </c>
      <c r="F32" s="11" t="s">
        <v>57</v>
      </c>
      <c r="G32" s="11" t="s">
        <v>58</v>
      </c>
      <c r="H32" s="11" t="s">
        <v>59</v>
      </c>
      <c r="I32" s="11" t="s">
        <v>60</v>
      </c>
      <c r="J32" s="11" t="s">
        <v>63</v>
      </c>
      <c r="K32" s="10" t="s">
        <v>62</v>
      </c>
      <c r="L32" s="9">
        <v>46.319938999999998</v>
      </c>
      <c r="M32" s="10">
        <v>20045.054</v>
      </c>
      <c r="N32" s="10">
        <v>0.14067593</v>
      </c>
      <c r="O32" s="10">
        <v>295.75484999999998</v>
      </c>
      <c r="P32" s="10">
        <v>7.5376099999999999</v>
      </c>
      <c r="Q32" s="10">
        <v>7.309075</v>
      </c>
      <c r="R32" s="10">
        <v>0.53428449</v>
      </c>
      <c r="S32" s="41">
        <v>8.5351680000000005</v>
      </c>
      <c r="T32" s="249">
        <v>1.0552296787698248</v>
      </c>
      <c r="U32" s="9">
        <f t="shared" si="0"/>
        <v>48.878174351607875</v>
      </c>
      <c r="V32" s="10">
        <f t="shared" si="1"/>
        <v>21152.135893343791</v>
      </c>
      <c r="W32" s="10">
        <f t="shared" si="2"/>
        <v>0.14844541642454637</v>
      </c>
      <c r="X32" s="10">
        <f t="shared" si="3"/>
        <v>312.08929536011766</v>
      </c>
      <c r="Y32" s="10">
        <f t="shared" si="4"/>
        <v>7.9539097789922186</v>
      </c>
      <c r="Z32" s="10">
        <f t="shared" si="5"/>
        <v>7.7127528643545569</v>
      </c>
      <c r="AA32" s="10">
        <f t="shared" si="6"/>
        <v>0.56379285075439967</v>
      </c>
      <c r="AB32" s="12">
        <f t="shared" si="7"/>
        <v>9.0065625868864885</v>
      </c>
      <c r="AC32" s="248">
        <f t="shared" si="8"/>
        <v>0.1339128064427613</v>
      </c>
      <c r="AD32" s="10">
        <f t="shared" si="9"/>
        <v>57.951057242037784</v>
      </c>
      <c r="AE32" s="10">
        <f t="shared" si="10"/>
        <v>4.0669977102615444E-4</v>
      </c>
      <c r="AF32" s="10">
        <f t="shared" si="11"/>
        <v>0.85503916537018532</v>
      </c>
      <c r="AG32" s="10">
        <f t="shared" si="12"/>
        <v>2.179153364107457E-2</v>
      </c>
      <c r="AH32" s="10">
        <f t="shared" si="13"/>
        <v>2.113082976535495E-2</v>
      </c>
      <c r="AI32" s="10">
        <f t="shared" si="14"/>
        <v>1.5446379472723278E-3</v>
      </c>
      <c r="AJ32" s="249">
        <f t="shared" si="15"/>
        <v>2.467551393667531E-2</v>
      </c>
      <c r="AK32" s="190">
        <v>1.1312978872511139</v>
      </c>
      <c r="AL32" s="190">
        <v>1.1312978872511139</v>
      </c>
      <c r="AM32" s="190">
        <v>1.1312978872511139</v>
      </c>
      <c r="AN32" s="190">
        <v>0.81094795054933422</v>
      </c>
      <c r="AO32" s="190">
        <v>0.82789505914299011</v>
      </c>
      <c r="AP32" s="190">
        <v>0.82772171340856204</v>
      </c>
      <c r="AQ32" s="190">
        <v>0.51571983071123639</v>
      </c>
      <c r="AR32" s="190">
        <v>0.78775526987112499</v>
      </c>
      <c r="AS32" s="9">
        <f t="shared" si="16"/>
        <v>52.40164912830047</v>
      </c>
      <c r="AT32" s="10">
        <f t="shared" si="17"/>
        <v>22676.927240034489</v>
      </c>
      <c r="AU32" s="10">
        <f t="shared" si="18"/>
        <v>0.15914638239608561</v>
      </c>
      <c r="AV32" s="10">
        <f t="shared" si="19"/>
        <v>239.84178947252573</v>
      </c>
      <c r="AW32" s="10">
        <f t="shared" si="20"/>
        <v>6.2403500767467932</v>
      </c>
      <c r="AX32" s="10">
        <f t="shared" si="21"/>
        <v>6.0498800824316854</v>
      </c>
      <c r="AY32" s="10">
        <f t="shared" si="22"/>
        <v>0.27554110673443927</v>
      </c>
      <c r="AZ32" s="41">
        <f t="shared" si="23"/>
        <v>6.7236235712353905</v>
      </c>
      <c r="BA32" s="186">
        <f t="shared" si="24"/>
        <v>0.14356616199534375</v>
      </c>
      <c r="BB32" s="7">
        <f t="shared" si="25"/>
        <v>62.128567780916406</v>
      </c>
      <c r="BC32" s="7">
        <f t="shared" si="26"/>
        <v>4.3601748601667289E-4</v>
      </c>
      <c r="BD32" s="7">
        <f t="shared" si="27"/>
        <v>0.65710079307541291</v>
      </c>
      <c r="BE32" s="7">
        <f t="shared" si="28"/>
        <v>1.709684952533368E-2</v>
      </c>
      <c r="BF32" s="7">
        <f t="shared" si="29"/>
        <v>1.6575013924470371E-2</v>
      </c>
      <c r="BG32" s="7">
        <f t="shared" si="30"/>
        <v>7.5490714173818974E-4</v>
      </c>
      <c r="BH32" s="187">
        <f t="shared" si="31"/>
        <v>1.8420886496535317E-2</v>
      </c>
      <c r="BI32" s="9">
        <f t="shared" si="32"/>
        <v>-3.5234747766925949</v>
      </c>
      <c r="BJ32" s="10">
        <f t="shared" si="33"/>
        <v>-1524.7913466906975</v>
      </c>
      <c r="BK32" s="10">
        <f t="shared" si="34"/>
        <v>-1.0700965971539245E-2</v>
      </c>
      <c r="BL32" s="10">
        <f t="shared" si="35"/>
        <v>72.247505887591927</v>
      </c>
      <c r="BM32" s="10">
        <f t="shared" si="36"/>
        <v>1.7135597022454254</v>
      </c>
      <c r="BN32" s="10">
        <f t="shared" si="37"/>
        <v>1.6628727819228715</v>
      </c>
      <c r="BO32" s="10">
        <f t="shared" si="38"/>
        <v>0.2882517440199604</v>
      </c>
      <c r="BP32" s="41">
        <f t="shared" si="39"/>
        <v>2.282939015651098</v>
      </c>
      <c r="BQ32" s="9">
        <f t="shared" si="40"/>
        <v>-9.6533555525824544E-3</v>
      </c>
      <c r="BR32" s="10">
        <f t="shared" si="41"/>
        <v>-4.1775105388786216</v>
      </c>
      <c r="BS32" s="10">
        <f t="shared" si="42"/>
        <v>-2.9317714990518455E-5</v>
      </c>
      <c r="BT32" s="10">
        <f t="shared" si="43"/>
        <v>0.1979383722947724</v>
      </c>
      <c r="BU32" s="10">
        <f t="shared" si="44"/>
        <v>4.6946841157408901E-3</v>
      </c>
      <c r="BV32" s="10">
        <f t="shared" si="45"/>
        <v>4.5558158408845785E-3</v>
      </c>
      <c r="BW32" s="10">
        <f t="shared" si="46"/>
        <v>7.8973080553413808E-4</v>
      </c>
      <c r="BX32" s="41">
        <f t="shared" si="47"/>
        <v>6.2546274401399926E-3</v>
      </c>
    </row>
    <row r="33" spans="1:76" ht="43.5" x14ac:dyDescent="0.35">
      <c r="A33" s="10">
        <v>34009</v>
      </c>
      <c r="B33" s="10" t="s">
        <v>16</v>
      </c>
      <c r="C33" s="10" t="s">
        <v>5</v>
      </c>
      <c r="D33" s="10">
        <v>2280002104</v>
      </c>
      <c r="E33" s="10" t="s">
        <v>56</v>
      </c>
      <c r="F33" s="11" t="s">
        <v>57</v>
      </c>
      <c r="G33" s="11" t="s">
        <v>58</v>
      </c>
      <c r="H33" s="11" t="s">
        <v>59</v>
      </c>
      <c r="I33" s="11" t="s">
        <v>60</v>
      </c>
      <c r="J33" s="11" t="s">
        <v>63</v>
      </c>
      <c r="K33" s="10" t="s">
        <v>64</v>
      </c>
      <c r="L33" s="9">
        <v>3.5324929999999997E-2</v>
      </c>
      <c r="M33" s="10">
        <v>22.341750000000001</v>
      </c>
      <c r="N33" s="10">
        <v>1.0727480000000001E-4</v>
      </c>
      <c r="O33" s="10">
        <v>0.35004160000000001</v>
      </c>
      <c r="P33" s="10">
        <v>6.0581799999999998E-3</v>
      </c>
      <c r="Q33" s="10">
        <v>5.5736600000000002E-3</v>
      </c>
      <c r="R33" s="10">
        <v>1.3623690000000001E-2</v>
      </c>
      <c r="S33" s="41">
        <v>1.352706E-2</v>
      </c>
      <c r="T33" s="249">
        <v>1.3022601248475145</v>
      </c>
      <c r="U33" s="9">
        <f t="shared" si="0"/>
        <v>4.6002247752029705E-2</v>
      </c>
      <c r="V33" s="10">
        <f t="shared" si="1"/>
        <v>29.094770144311958</v>
      </c>
      <c r="W33" s="10">
        <f t="shared" si="2"/>
        <v>1.3969969444099217E-4</v>
      </c>
      <c r="X33" s="10">
        <f t="shared" si="3"/>
        <v>0.45584521771782377</v>
      </c>
      <c r="Y33" s="10">
        <f t="shared" si="4"/>
        <v>7.889326243148715E-3</v>
      </c>
      <c r="Z33" s="10">
        <f t="shared" si="5"/>
        <v>7.2583551674575983E-3</v>
      </c>
      <c r="AA33" s="10">
        <f t="shared" si="6"/>
        <v>1.7741588240283837E-2</v>
      </c>
      <c r="AB33" s="12">
        <f t="shared" si="7"/>
        <v>1.7615750844419822E-2</v>
      </c>
      <c r="AC33" s="248">
        <f t="shared" si="8"/>
        <v>1.2603355548501289E-4</v>
      </c>
      <c r="AD33" s="10">
        <f t="shared" si="9"/>
        <v>7.9711699025512214E-2</v>
      </c>
      <c r="AE33" s="10">
        <f t="shared" si="10"/>
        <v>3.8273888887943062E-7</v>
      </c>
      <c r="AF33" s="10">
        <f t="shared" si="11"/>
        <v>1.2488910074460926E-3</v>
      </c>
      <c r="AG33" s="10">
        <f t="shared" si="12"/>
        <v>2.1614592446982782E-5</v>
      </c>
      <c r="AH33" s="10">
        <f t="shared" si="13"/>
        <v>1.9885904568376983E-5</v>
      </c>
      <c r="AI33" s="10">
        <f t="shared" si="14"/>
        <v>4.8607091069270788E-5</v>
      </c>
      <c r="AJ33" s="249">
        <f t="shared" si="15"/>
        <v>4.8262331080602251E-5</v>
      </c>
      <c r="AK33" s="190">
        <v>1.7770241216904925</v>
      </c>
      <c r="AL33" s="190">
        <v>1.7770241216904925</v>
      </c>
      <c r="AM33" s="190">
        <v>1.7770241216904925</v>
      </c>
      <c r="AN33" s="190">
        <v>1.3210995690694183</v>
      </c>
      <c r="AO33" s="190">
        <v>1.7076777957506144</v>
      </c>
      <c r="AP33" s="190">
        <v>1.7076780060849179</v>
      </c>
      <c r="AQ33" s="190">
        <v>1.6907922388690342</v>
      </c>
      <c r="AR33" s="190">
        <v>1.7701016002975092</v>
      </c>
      <c r="AS33" s="9">
        <f t="shared" si="16"/>
        <v>6.2773252707028118E-2</v>
      </c>
      <c r="AT33" s="10">
        <f t="shared" si="17"/>
        <v>39.701828670778561</v>
      </c>
      <c r="AU33" s="10">
        <f t="shared" si="18"/>
        <v>1.9062990724952325E-4</v>
      </c>
      <c r="AV33" s="10">
        <f t="shared" si="19"/>
        <v>0.46243980691636971</v>
      </c>
      <c r="AW33" s="10">
        <f t="shared" si="20"/>
        <v>1.0345419468660457E-2</v>
      </c>
      <c r="AX33" s="10">
        <f t="shared" si="21"/>
        <v>9.5180165953952633E-3</v>
      </c>
      <c r="AY33" s="10">
        <f t="shared" si="22"/>
        <v>2.3034829316757675E-2</v>
      </c>
      <c r="AZ33" s="41">
        <f t="shared" si="23"/>
        <v>2.3944270553320424E-2</v>
      </c>
      <c r="BA33" s="186">
        <f t="shared" si="24"/>
        <v>1.7198151426583047E-4</v>
      </c>
      <c r="BB33" s="7">
        <f t="shared" si="25"/>
        <v>0.1087721333445988</v>
      </c>
      <c r="BC33" s="7">
        <f t="shared" si="26"/>
        <v>5.2227371849184452E-7</v>
      </c>
      <c r="BD33" s="7">
        <f t="shared" si="27"/>
        <v>1.2669583751133418E-3</v>
      </c>
      <c r="BE33" s="7">
        <f t="shared" si="28"/>
        <v>2.8343614982631391E-5</v>
      </c>
      <c r="BF33" s="7">
        <f t="shared" si="29"/>
        <v>2.6076757795603461E-5</v>
      </c>
      <c r="BG33" s="7">
        <f t="shared" si="30"/>
        <v>6.3109121415774456E-5</v>
      </c>
      <c r="BH33" s="187">
        <f t="shared" si="31"/>
        <v>6.5600741241973761E-5</v>
      </c>
      <c r="BI33" s="9">
        <f t="shared" si="32"/>
        <v>-1.6771004954998413E-2</v>
      </c>
      <c r="BJ33" s="10">
        <f t="shared" si="33"/>
        <v>-10.607058526466602</v>
      </c>
      <c r="BK33" s="10">
        <f t="shared" si="34"/>
        <v>-5.093021280853108E-5</v>
      </c>
      <c r="BL33" s="10">
        <f t="shared" si="35"/>
        <v>-6.5945891985459415E-3</v>
      </c>
      <c r="BM33" s="10">
        <f t="shared" si="36"/>
        <v>-2.4560932255117424E-3</v>
      </c>
      <c r="BN33" s="10">
        <f t="shared" si="37"/>
        <v>-2.259661427937665E-3</v>
      </c>
      <c r="BO33" s="10">
        <f t="shared" si="38"/>
        <v>-5.2932410764738383E-3</v>
      </c>
      <c r="BP33" s="41">
        <f t="shared" si="39"/>
        <v>-6.3285197089006026E-3</v>
      </c>
      <c r="BQ33" s="9">
        <f t="shared" si="40"/>
        <v>-4.5947958780817583E-5</v>
      </c>
      <c r="BR33" s="10">
        <f t="shared" si="41"/>
        <v>-2.9060434319086587E-2</v>
      </c>
      <c r="BS33" s="10">
        <f t="shared" si="42"/>
        <v>-1.395348296124139E-7</v>
      </c>
      <c r="BT33" s="10">
        <f t="shared" si="43"/>
        <v>-1.806736766724916E-5</v>
      </c>
      <c r="BU33" s="10">
        <f t="shared" si="44"/>
        <v>-6.7290225356486091E-6</v>
      </c>
      <c r="BV33" s="10">
        <f t="shared" si="45"/>
        <v>-6.1908532272264781E-6</v>
      </c>
      <c r="BW33" s="10">
        <f t="shared" si="46"/>
        <v>-1.4502030346503669E-5</v>
      </c>
      <c r="BX33" s="41">
        <f t="shared" si="47"/>
        <v>-1.733841016137151E-5</v>
      </c>
    </row>
    <row r="34" spans="1:76" ht="43.5" x14ac:dyDescent="0.35">
      <c r="A34" s="10">
        <v>34009</v>
      </c>
      <c r="B34" s="10" t="s">
        <v>16</v>
      </c>
      <c r="C34" s="10" t="s">
        <v>5</v>
      </c>
      <c r="D34" s="10">
        <v>2280002201</v>
      </c>
      <c r="E34" s="10" t="s">
        <v>56</v>
      </c>
      <c r="F34" s="11" t="s">
        <v>57</v>
      </c>
      <c r="G34" s="11" t="s">
        <v>58</v>
      </c>
      <c r="H34" s="11" t="s">
        <v>59</v>
      </c>
      <c r="I34" s="11" t="s">
        <v>65</v>
      </c>
      <c r="J34" s="11" t="s">
        <v>61</v>
      </c>
      <c r="K34" s="10" t="s">
        <v>62</v>
      </c>
      <c r="L34" s="9">
        <v>16.272480000000002</v>
      </c>
      <c r="M34" s="10">
        <v>6910.6260000000002</v>
      </c>
      <c r="N34" s="10">
        <v>6.6511000000000001E-2</v>
      </c>
      <c r="O34" s="10">
        <v>125.36239999999999</v>
      </c>
      <c r="P34" s="10">
        <v>3.5625770000000001</v>
      </c>
      <c r="Q34" s="10">
        <v>3.4557000000000002</v>
      </c>
      <c r="R34" s="10">
        <v>6.3529329999999995E-2</v>
      </c>
      <c r="S34" s="41">
        <v>6.4858320000000003</v>
      </c>
      <c r="T34" s="249">
        <v>1.0552296787698248</v>
      </c>
      <c r="U34" s="9">
        <f t="shared" si="0"/>
        <v>17.171203843188401</v>
      </c>
      <c r="V34" s="10">
        <f t="shared" si="1"/>
        <v>7292.2976540783993</v>
      </c>
      <c r="W34" s="10">
        <f t="shared" si="2"/>
        <v>7.0184381164659818E-2</v>
      </c>
      <c r="X34" s="10">
        <f t="shared" si="3"/>
        <v>132.28612508181428</v>
      </c>
      <c r="Y34" s="10">
        <f t="shared" si="4"/>
        <v>3.7593369833027661</v>
      </c>
      <c r="Z34" s="10">
        <f t="shared" si="5"/>
        <v>3.6465572009248834</v>
      </c>
      <c r="AA34" s="10">
        <f t="shared" si="6"/>
        <v>6.703803448836218E-2</v>
      </c>
      <c r="AB34" s="12">
        <f t="shared" si="7"/>
        <v>6.8440424179150501</v>
      </c>
      <c r="AC34" s="248">
        <f t="shared" si="8"/>
        <v>4.7044394090927123E-2</v>
      </c>
      <c r="AD34" s="10">
        <f t="shared" si="9"/>
        <v>19.978897682406572</v>
      </c>
      <c r="AE34" s="10">
        <f t="shared" si="10"/>
        <v>1.9228597579358853E-4</v>
      </c>
      <c r="AF34" s="10">
        <f t="shared" si="11"/>
        <v>0.36242773995017608</v>
      </c>
      <c r="AG34" s="10">
        <f t="shared" si="12"/>
        <v>1.0299553378911688E-2</v>
      </c>
      <c r="AH34" s="10">
        <f t="shared" si="13"/>
        <v>9.9905676737668033E-3</v>
      </c>
      <c r="AI34" s="10">
        <f t="shared" si="14"/>
        <v>1.8366584791332106E-4</v>
      </c>
      <c r="AJ34" s="249">
        <f t="shared" si="15"/>
        <v>1.875080114497274E-2</v>
      </c>
      <c r="AK34" s="190">
        <v>1.5877575187643891</v>
      </c>
      <c r="AL34" s="190">
        <v>1.5877575187643891</v>
      </c>
      <c r="AM34" s="190">
        <v>1.5877575187643891</v>
      </c>
      <c r="AN34" s="190">
        <v>1.1247575119286113</v>
      </c>
      <c r="AO34" s="190">
        <v>1.1340877779818888</v>
      </c>
      <c r="AP34" s="190">
        <v>1.1341649968620793</v>
      </c>
      <c r="AQ34" s="190">
        <v>0.55390741239332031</v>
      </c>
      <c r="AR34" s="190">
        <v>1.0612119987250432</v>
      </c>
      <c r="AS34" s="9">
        <f t="shared" si="16"/>
        <v>25.83675246894315</v>
      </c>
      <c r="AT34" s="10">
        <f t="shared" si="17"/>
        <v>10972.398390868675</v>
      </c>
      <c r="AU34" s="10">
        <f t="shared" si="18"/>
        <v>0.10560334033053828</v>
      </c>
      <c r="AV34" s="10">
        <f t="shared" si="19"/>
        <v>141.00230111339934</v>
      </c>
      <c r="AW34" s="10">
        <f t="shared" si="20"/>
        <v>4.0402750338193831</v>
      </c>
      <c r="AX34" s="10">
        <f t="shared" si="21"/>
        <v>3.9193339796562876</v>
      </c>
      <c r="AY34" s="10">
        <f t="shared" si="22"/>
        <v>3.5189366791381335E-2</v>
      </c>
      <c r="AZ34" s="41">
        <f t="shared" si="23"/>
        <v>6.8828427401148451</v>
      </c>
      <c r="BA34" s="186">
        <f t="shared" si="24"/>
        <v>7.0785623202583969E-2</v>
      </c>
      <c r="BB34" s="7">
        <f t="shared" si="25"/>
        <v>30.061365454434725</v>
      </c>
      <c r="BC34" s="7">
        <f t="shared" si="26"/>
        <v>2.893242200836665E-4</v>
      </c>
      <c r="BD34" s="7">
        <f t="shared" si="27"/>
        <v>0.38630767428328588</v>
      </c>
      <c r="BE34" s="7">
        <f t="shared" si="28"/>
        <v>1.1069246667998311E-2</v>
      </c>
      <c r="BF34" s="7">
        <f t="shared" si="29"/>
        <v>1.0737901314126816E-2</v>
      </c>
      <c r="BG34" s="7">
        <f t="shared" si="30"/>
        <v>9.6409224085976261E-5</v>
      </c>
      <c r="BH34" s="187">
        <f t="shared" si="31"/>
        <v>1.8857103397574917E-2</v>
      </c>
      <c r="BI34" s="9">
        <f t="shared" si="32"/>
        <v>-8.6655486257547487</v>
      </c>
      <c r="BJ34" s="10">
        <f t="shared" si="33"/>
        <v>-3680.1007367902757</v>
      </c>
      <c r="BK34" s="10">
        <f t="shared" si="34"/>
        <v>-3.5418959165878464E-2</v>
      </c>
      <c r="BL34" s="10">
        <f t="shared" si="35"/>
        <v>-8.7161760315850643</v>
      </c>
      <c r="BM34" s="10">
        <f t="shared" si="36"/>
        <v>-0.28093805051661702</v>
      </c>
      <c r="BN34" s="10">
        <f t="shared" si="37"/>
        <v>-0.27277677873140416</v>
      </c>
      <c r="BO34" s="10">
        <f t="shared" si="38"/>
        <v>3.1848667696980845E-2</v>
      </c>
      <c r="BP34" s="41">
        <f t="shared" si="39"/>
        <v>-3.8800322199795012E-2</v>
      </c>
      <c r="BQ34" s="9">
        <f t="shared" si="40"/>
        <v>-2.3741229111656846E-2</v>
      </c>
      <c r="BR34" s="10">
        <f t="shared" si="41"/>
        <v>-10.082467772028153</v>
      </c>
      <c r="BS34" s="10">
        <f t="shared" si="42"/>
        <v>-9.7038244290077968E-5</v>
      </c>
      <c r="BT34" s="10">
        <f t="shared" si="43"/>
        <v>-2.3879934333109809E-2</v>
      </c>
      <c r="BU34" s="10">
        <f t="shared" si="44"/>
        <v>-7.6969328908662281E-4</v>
      </c>
      <c r="BV34" s="10">
        <f t="shared" si="45"/>
        <v>-7.4733364036001261E-4</v>
      </c>
      <c r="BW34" s="10">
        <f t="shared" si="46"/>
        <v>8.7256623827344795E-5</v>
      </c>
      <c r="BX34" s="41">
        <f t="shared" si="47"/>
        <v>-1.0630225260217785E-4</v>
      </c>
    </row>
    <row r="35" spans="1:76" ht="43.5" x14ac:dyDescent="0.35">
      <c r="A35" s="10">
        <v>34009</v>
      </c>
      <c r="B35" s="10" t="s">
        <v>16</v>
      </c>
      <c r="C35" s="10" t="s">
        <v>5</v>
      </c>
      <c r="D35" s="10">
        <v>2280002202</v>
      </c>
      <c r="E35" s="10" t="s">
        <v>56</v>
      </c>
      <c r="F35" s="11" t="s">
        <v>57</v>
      </c>
      <c r="G35" s="11" t="s">
        <v>58</v>
      </c>
      <c r="H35" s="11" t="s">
        <v>59</v>
      </c>
      <c r="I35" s="11" t="s">
        <v>65</v>
      </c>
      <c r="J35" s="11" t="s">
        <v>63</v>
      </c>
      <c r="K35" s="10" t="s">
        <v>62</v>
      </c>
      <c r="L35" s="9">
        <v>43.256689999999999</v>
      </c>
      <c r="M35" s="10">
        <v>19728.09</v>
      </c>
      <c r="N35" s="10">
        <v>0.1348589</v>
      </c>
      <c r="O35" s="10">
        <v>277.01010000000002</v>
      </c>
      <c r="P35" s="10">
        <v>7.2305679999999999</v>
      </c>
      <c r="Q35" s="10">
        <v>7.0068400000000004</v>
      </c>
      <c r="R35" s="10">
        <v>1.1719630000000001</v>
      </c>
      <c r="S35" s="41">
        <v>8.0564359999999997</v>
      </c>
      <c r="T35" s="249">
        <v>1.0552296787698248</v>
      </c>
      <c r="U35" s="9">
        <f t="shared" si="0"/>
        <v>45.645743093345892</v>
      </c>
      <c r="V35" s="10">
        <f t="shared" si="1"/>
        <v>20817.666073442193</v>
      </c>
      <c r="W35" s="10">
        <f t="shared" si="2"/>
        <v>0.14230711372625193</v>
      </c>
      <c r="X35" s="10">
        <f t="shared" si="3"/>
        <v>292.30927883899705</v>
      </c>
      <c r="Y35" s="10">
        <f t="shared" si="4"/>
        <v>7.6299099479633741</v>
      </c>
      <c r="Z35" s="10">
        <f t="shared" si="5"/>
        <v>7.393825522391559</v>
      </c>
      <c r="AA35" s="10">
        <f t="shared" si="6"/>
        <v>1.2366901400201202</v>
      </c>
      <c r="AB35" s="12">
        <f t="shared" si="7"/>
        <v>8.5013903723096522</v>
      </c>
      <c r="AC35" s="248">
        <f t="shared" si="8"/>
        <v>0.12505683039272847</v>
      </c>
      <c r="AD35" s="10">
        <f t="shared" si="9"/>
        <v>57.0347015710745</v>
      </c>
      <c r="AE35" s="10">
        <f t="shared" si="10"/>
        <v>3.8988250335959433E-4</v>
      </c>
      <c r="AF35" s="10">
        <f t="shared" si="11"/>
        <v>0.80084733928492347</v>
      </c>
      <c r="AG35" s="10">
        <f t="shared" si="12"/>
        <v>2.0903862871132533E-2</v>
      </c>
      <c r="AH35" s="10">
        <f t="shared" si="13"/>
        <v>2.0257056225730298E-2</v>
      </c>
      <c r="AI35" s="10">
        <f t="shared" si="14"/>
        <v>3.3881921644386857E-3</v>
      </c>
      <c r="AJ35" s="249">
        <f t="shared" si="15"/>
        <v>2.3291480472081239E-2</v>
      </c>
      <c r="AK35" s="190">
        <v>1.2901968765457832</v>
      </c>
      <c r="AL35" s="190">
        <v>1.2901968765457832</v>
      </c>
      <c r="AM35" s="190">
        <v>1.2901968765457832</v>
      </c>
      <c r="AN35" s="190">
        <v>0.92285688800697208</v>
      </c>
      <c r="AO35" s="190">
        <v>0.93160218504449166</v>
      </c>
      <c r="AP35" s="190">
        <v>0.93170011209409509</v>
      </c>
      <c r="AQ35" s="190">
        <v>0.39109263102383485</v>
      </c>
      <c r="AR35" s="190">
        <v>0.89372027865768799</v>
      </c>
      <c r="AS35" s="9">
        <f t="shared" si="16"/>
        <v>55.80964632770921</v>
      </c>
      <c r="AT35" s="10">
        <f t="shared" si="17"/>
        <v>25453.120098214102</v>
      </c>
      <c r="AU35" s="10">
        <f t="shared" si="18"/>
        <v>0.17399453155440012</v>
      </c>
      <c r="AV35" s="10">
        <f t="shared" si="19"/>
        <v>255.64067883250016</v>
      </c>
      <c r="AW35" s="10">
        <f t="shared" si="20"/>
        <v>6.7360129479127799</v>
      </c>
      <c r="AX35" s="10">
        <f t="shared" si="21"/>
        <v>6.52827361342539</v>
      </c>
      <c r="AY35" s="10">
        <f t="shared" si="22"/>
        <v>0.45834609313258662</v>
      </c>
      <c r="AZ35" s="41">
        <f t="shared" si="23"/>
        <v>7.2002002269078291</v>
      </c>
      <c r="BA35" s="186">
        <f t="shared" si="24"/>
        <v>0.15290314062386084</v>
      </c>
      <c r="BB35" s="7">
        <f t="shared" si="25"/>
        <v>69.73457561154548</v>
      </c>
      <c r="BC35" s="7">
        <f t="shared" si="26"/>
        <v>4.766973467243839E-4</v>
      </c>
      <c r="BD35" s="7">
        <f t="shared" si="27"/>
        <v>0.70038542145890459</v>
      </c>
      <c r="BE35" s="7">
        <f t="shared" si="28"/>
        <v>1.845482999428159E-2</v>
      </c>
      <c r="BF35" s="7">
        <f t="shared" si="29"/>
        <v>1.7885681132672301E-2</v>
      </c>
      <c r="BG35" s="7">
        <f t="shared" si="30"/>
        <v>1.2557427209111962E-3</v>
      </c>
      <c r="BH35" s="187">
        <f t="shared" si="31"/>
        <v>1.9726575964131039E-2</v>
      </c>
      <c r="BI35" s="9">
        <f t="shared" si="32"/>
        <v>-10.163903234363318</v>
      </c>
      <c r="BJ35" s="10">
        <f t="shared" si="33"/>
        <v>-4635.4540247719087</v>
      </c>
      <c r="BK35" s="10">
        <f t="shared" si="34"/>
        <v>-3.1687417828148184E-2</v>
      </c>
      <c r="BL35" s="10">
        <f t="shared" si="35"/>
        <v>36.668600006496888</v>
      </c>
      <c r="BM35" s="10">
        <f t="shared" si="36"/>
        <v>0.89389700005059414</v>
      </c>
      <c r="BN35" s="10">
        <f t="shared" si="37"/>
        <v>0.86555190896616896</v>
      </c>
      <c r="BO35" s="10">
        <f t="shared" si="38"/>
        <v>0.77834404688753356</v>
      </c>
      <c r="BP35" s="41">
        <f t="shared" si="39"/>
        <v>1.3011901454018231</v>
      </c>
      <c r="BQ35" s="9">
        <f t="shared" si="40"/>
        <v>-2.7846310231132376E-2</v>
      </c>
      <c r="BR35" s="10">
        <f t="shared" si="41"/>
        <v>-12.699874040470981</v>
      </c>
      <c r="BS35" s="10">
        <f t="shared" si="42"/>
        <v>-8.6814843364789571E-5</v>
      </c>
      <c r="BT35" s="10">
        <f t="shared" si="43"/>
        <v>0.10046191782601888</v>
      </c>
      <c r="BU35" s="10">
        <f t="shared" si="44"/>
        <v>2.4490328768509428E-3</v>
      </c>
      <c r="BV35" s="10">
        <f t="shared" si="45"/>
        <v>2.3713750930579973E-3</v>
      </c>
      <c r="BW35" s="10">
        <f t="shared" si="46"/>
        <v>2.1324494435274897E-3</v>
      </c>
      <c r="BX35" s="41">
        <f t="shared" si="47"/>
        <v>3.5649045079501999E-3</v>
      </c>
    </row>
    <row r="36" spans="1:76" ht="43.5" x14ac:dyDescent="0.35">
      <c r="A36" s="10">
        <v>34009</v>
      </c>
      <c r="B36" s="10" t="s">
        <v>16</v>
      </c>
      <c r="C36" s="10" t="s">
        <v>5</v>
      </c>
      <c r="D36" s="10">
        <v>2280002203</v>
      </c>
      <c r="E36" s="10" t="s">
        <v>56</v>
      </c>
      <c r="F36" s="11" t="s">
        <v>57</v>
      </c>
      <c r="G36" s="11" t="s">
        <v>58</v>
      </c>
      <c r="H36" s="11" t="s">
        <v>59</v>
      </c>
      <c r="I36" s="11" t="s">
        <v>65</v>
      </c>
      <c r="J36" s="11" t="s">
        <v>61</v>
      </c>
      <c r="K36" s="10" t="s">
        <v>64</v>
      </c>
      <c r="L36" s="9">
        <v>1.097278</v>
      </c>
      <c r="M36" s="10">
        <v>320.06619999999998</v>
      </c>
      <c r="N36" s="10">
        <v>2.2658309999999998E-3</v>
      </c>
      <c r="O36" s="10">
        <v>7.8167879999999998</v>
      </c>
      <c r="P36" s="10">
        <v>0.12796199999999999</v>
      </c>
      <c r="Q36" s="10">
        <v>0.11772539999999999</v>
      </c>
      <c r="R36" s="10">
        <v>0.1957535</v>
      </c>
      <c r="S36" s="41">
        <v>0.81311909999999998</v>
      </c>
      <c r="T36" s="249">
        <v>1.3022601248475145</v>
      </c>
      <c r="U36" s="9">
        <f t="shared" si="0"/>
        <v>1.4289413852724311</v>
      </c>
      <c r="V36" s="10">
        <f t="shared" si="1"/>
        <v>416.80944957146954</v>
      </c>
      <c r="W36" s="10">
        <f t="shared" si="2"/>
        <v>2.9507013609433685E-3</v>
      </c>
      <c r="X36" s="10">
        <f t="shared" si="3"/>
        <v>10.179491316786553</v>
      </c>
      <c r="Y36" s="10">
        <f t="shared" si="4"/>
        <v>0.16663981009573764</v>
      </c>
      <c r="Z36" s="10">
        <f t="shared" si="5"/>
        <v>0.15330909410172358</v>
      </c>
      <c r="AA36" s="10">
        <f t="shared" si="6"/>
        <v>0.25492197734933791</v>
      </c>
      <c r="AB36" s="12">
        <f t="shared" si="7"/>
        <v>1.0588925806818987</v>
      </c>
      <c r="AC36" s="248">
        <f t="shared" si="8"/>
        <v>3.9149079048559753E-3</v>
      </c>
      <c r="AD36" s="10">
        <f t="shared" si="9"/>
        <v>1.141943697456081</v>
      </c>
      <c r="AE36" s="10">
        <f t="shared" si="10"/>
        <v>8.0841133176530643E-6</v>
      </c>
      <c r="AF36" s="10">
        <f t="shared" si="11"/>
        <v>2.788901730626453E-2</v>
      </c>
      <c r="AG36" s="10">
        <f t="shared" si="12"/>
        <v>4.5654742491982916E-4</v>
      </c>
      <c r="AH36" s="10">
        <f t="shared" si="13"/>
        <v>4.2002491534718787E-4</v>
      </c>
      <c r="AI36" s="10">
        <f t="shared" si="14"/>
        <v>6.9841637629955596E-4</v>
      </c>
      <c r="AJ36" s="249">
        <f t="shared" si="15"/>
        <v>2.9010755635120512E-3</v>
      </c>
      <c r="AK36" s="190">
        <v>1.646991728627182</v>
      </c>
      <c r="AL36" s="190">
        <v>1.646991728627182</v>
      </c>
      <c r="AM36" s="190">
        <v>1.646991728627182</v>
      </c>
      <c r="AN36" s="190">
        <v>1.3035047990318214</v>
      </c>
      <c r="AO36" s="190">
        <v>1.7280688580404551</v>
      </c>
      <c r="AP36" s="190">
        <v>1.728068595044566</v>
      </c>
      <c r="AQ36" s="190">
        <v>1.685645484911261</v>
      </c>
      <c r="AR36" s="190">
        <v>1.5656359188159168</v>
      </c>
      <c r="AS36" s="9">
        <f t="shared" si="16"/>
        <v>1.8072077900045771</v>
      </c>
      <c r="AT36" s="10">
        <f t="shared" si="17"/>
        <v>527.14638401313334</v>
      </c>
      <c r="AU36" s="10">
        <f t="shared" si="18"/>
        <v>3.7318049154670564E-3</v>
      </c>
      <c r="AV36" s="10">
        <f t="shared" si="19"/>
        <v>10.189220671014352</v>
      </c>
      <c r="AW36" s="10">
        <f t="shared" si="20"/>
        <v>0.22112714721257271</v>
      </c>
      <c r="AX36" s="10">
        <f t="shared" si="21"/>
        <v>0.20343756657905954</v>
      </c>
      <c r="AY36" s="10">
        <f t="shared" si="22"/>
        <v>0.3299710034305765</v>
      </c>
      <c r="AZ36" s="41">
        <f t="shared" si="23"/>
        <v>1.2730484692352713</v>
      </c>
      <c r="BA36" s="186">
        <f t="shared" si="24"/>
        <v>4.9512542191906218E-3</v>
      </c>
      <c r="BB36" s="7">
        <f t="shared" si="25"/>
        <v>1.4442366685291324</v>
      </c>
      <c r="BC36" s="7">
        <f t="shared" si="26"/>
        <v>1.0224123056074127E-5</v>
      </c>
      <c r="BD36" s="7">
        <f t="shared" si="27"/>
        <v>2.7915673071272198E-2</v>
      </c>
      <c r="BE36" s="7">
        <f t="shared" si="28"/>
        <v>6.0582780058239093E-4</v>
      </c>
      <c r="BF36" s="7">
        <f t="shared" si="29"/>
        <v>5.5736319610701242E-4</v>
      </c>
      <c r="BG36" s="7">
        <f t="shared" si="30"/>
        <v>9.040301463851411E-4</v>
      </c>
      <c r="BH36" s="187">
        <f t="shared" si="31"/>
        <v>3.487804025302113E-3</v>
      </c>
      <c r="BI36" s="9">
        <f t="shared" si="32"/>
        <v>-0.37826640473214601</v>
      </c>
      <c r="BJ36" s="10">
        <f t="shared" si="33"/>
        <v>-110.3369344416638</v>
      </c>
      <c r="BK36" s="10">
        <f t="shared" si="34"/>
        <v>-7.8110355452368782E-4</v>
      </c>
      <c r="BL36" s="10">
        <f t="shared" si="35"/>
        <v>-9.7293542277991918E-3</v>
      </c>
      <c r="BM36" s="10">
        <f t="shared" si="36"/>
        <v>-5.4487337116835066E-2</v>
      </c>
      <c r="BN36" s="10">
        <f t="shared" si="37"/>
        <v>-5.0128472477335956E-2</v>
      </c>
      <c r="BO36" s="10">
        <f t="shared" si="38"/>
        <v>-7.504902608123859E-2</v>
      </c>
      <c r="BP36" s="41">
        <f t="shared" si="39"/>
        <v>-0.21415588855337253</v>
      </c>
      <c r="BQ36" s="9">
        <f t="shared" si="40"/>
        <v>-1.0363463143346465E-3</v>
      </c>
      <c r="BR36" s="10">
        <f t="shared" si="41"/>
        <v>-0.30229297107305131</v>
      </c>
      <c r="BS36" s="10">
        <f t="shared" si="42"/>
        <v>-2.1400097384210628E-6</v>
      </c>
      <c r="BT36" s="10">
        <f t="shared" si="43"/>
        <v>-2.6655765007668752E-5</v>
      </c>
      <c r="BU36" s="10">
        <f t="shared" si="44"/>
        <v>-1.4928037566256177E-4</v>
      </c>
      <c r="BV36" s="10">
        <f t="shared" si="45"/>
        <v>-1.3733828075982455E-4</v>
      </c>
      <c r="BW36" s="10">
        <f t="shared" si="46"/>
        <v>-2.0561377008558514E-4</v>
      </c>
      <c r="BX36" s="41">
        <f t="shared" si="47"/>
        <v>-5.8672846179006182E-4</v>
      </c>
    </row>
    <row r="37" spans="1:76" ht="43.5" x14ac:dyDescent="0.35">
      <c r="A37" s="10">
        <v>34009</v>
      </c>
      <c r="B37" s="10" t="s">
        <v>16</v>
      </c>
      <c r="C37" s="10" t="s">
        <v>5</v>
      </c>
      <c r="D37" s="10">
        <v>2280002204</v>
      </c>
      <c r="E37" s="10" t="s">
        <v>56</v>
      </c>
      <c r="F37" s="11" t="s">
        <v>57</v>
      </c>
      <c r="G37" s="11" t="s">
        <v>58</v>
      </c>
      <c r="H37" s="11" t="s">
        <v>59</v>
      </c>
      <c r="I37" s="11" t="s">
        <v>65</v>
      </c>
      <c r="J37" s="11" t="s">
        <v>63</v>
      </c>
      <c r="K37" s="10" t="s">
        <v>64</v>
      </c>
      <c r="L37" s="9">
        <v>0.36952210000000002</v>
      </c>
      <c r="M37" s="10">
        <v>296.84370000000001</v>
      </c>
      <c r="N37" s="10">
        <v>1.346079E-3</v>
      </c>
      <c r="O37" s="10">
        <v>3.088384</v>
      </c>
      <c r="P37" s="10">
        <v>7.601898E-2</v>
      </c>
      <c r="Q37" s="10">
        <v>6.9938009999999995E-2</v>
      </c>
      <c r="R37" s="10">
        <v>0.18101929999999999</v>
      </c>
      <c r="S37" s="41">
        <v>0.14366380000000001</v>
      </c>
      <c r="T37" s="249">
        <v>1.3022601248475145</v>
      </c>
      <c r="U37" s="9">
        <f t="shared" si="0"/>
        <v>0.48121389607991577</v>
      </c>
      <c r="V37" s="10">
        <f t="shared" si="1"/>
        <v>386.56771382219819</v>
      </c>
      <c r="W37" s="10">
        <f t="shared" si="2"/>
        <v>1.7529450065946175E-3</v>
      </c>
      <c r="X37" s="10">
        <f t="shared" si="3"/>
        <v>4.0218793334170666</v>
      </c>
      <c r="Y37" s="10">
        <f t="shared" si="4"/>
        <v>9.8996486385580715E-2</v>
      </c>
      <c r="Z37" s="10">
        <f t="shared" si="5"/>
        <v>9.1077481634186719E-2</v>
      </c>
      <c r="AA37" s="10">
        <f t="shared" si="6"/>
        <v>0.23573421621780968</v>
      </c>
      <c r="AB37" s="12">
        <f t="shared" si="7"/>
        <v>0.18708763812406837</v>
      </c>
      <c r="AC37" s="248">
        <f t="shared" si="8"/>
        <v>1.3183942358353856E-3</v>
      </c>
      <c r="AD37" s="10">
        <f t="shared" si="9"/>
        <v>1.059089626910132</v>
      </c>
      <c r="AE37" s="10">
        <f t="shared" si="10"/>
        <v>4.8025890591633357E-6</v>
      </c>
      <c r="AF37" s="10">
        <f t="shared" si="11"/>
        <v>1.1018847488813882E-2</v>
      </c>
      <c r="AG37" s="10">
        <f t="shared" si="12"/>
        <v>2.71223250371454E-4</v>
      </c>
      <c r="AH37" s="10">
        <f t="shared" si="13"/>
        <v>2.4952734694297732E-4</v>
      </c>
      <c r="AI37" s="10">
        <f t="shared" si="14"/>
        <v>6.4584716772002652E-4</v>
      </c>
      <c r="AJ37" s="249">
        <f t="shared" si="15"/>
        <v>5.125688715727901E-4</v>
      </c>
      <c r="AK37" s="190">
        <v>1.4705524855631926</v>
      </c>
      <c r="AL37" s="190">
        <v>1.4705524855631926</v>
      </c>
      <c r="AM37" s="190">
        <v>1.4705524855631926</v>
      </c>
      <c r="AN37" s="190">
        <v>1.0854241011464827</v>
      </c>
      <c r="AO37" s="190">
        <v>1.4229841729502521</v>
      </c>
      <c r="AP37" s="190">
        <v>1.4229845249802984</v>
      </c>
      <c r="AQ37" s="190">
        <v>1.4104913098083101</v>
      </c>
      <c r="AR37" s="190">
        <v>1.4660559665092461</v>
      </c>
      <c r="AS37" s="9">
        <f t="shared" si="16"/>
        <v>0.5434016426255307</v>
      </c>
      <c r="AT37" s="10">
        <f t="shared" si="17"/>
        <v>436.5242408587747</v>
      </c>
      <c r="AU37" s="10">
        <f t="shared" si="18"/>
        <v>1.9794798192144169E-3</v>
      </c>
      <c r="AV37" s="10">
        <f t="shared" si="19"/>
        <v>3.352206427195179</v>
      </c>
      <c r="AW37" s="10">
        <f t="shared" si="20"/>
        <v>0.10817380538382176</v>
      </c>
      <c r="AX37" s="10">
        <f t="shared" si="21"/>
        <v>9.9520705937917356E-2</v>
      </c>
      <c r="AY37" s="10">
        <f t="shared" si="22"/>
        <v>0.25532614955758343</v>
      </c>
      <c r="AZ37" s="41">
        <f t="shared" si="23"/>
        <v>0.21061917116139103</v>
      </c>
      <c r="BA37" s="186">
        <f t="shared" si="24"/>
        <v>1.4887716236315909E-3</v>
      </c>
      <c r="BB37" s="7">
        <f t="shared" si="25"/>
        <v>1.1959568242706156</v>
      </c>
      <c r="BC37" s="7">
        <f t="shared" si="26"/>
        <v>5.4232323814093613E-6</v>
      </c>
      <c r="BD37" s="7">
        <f t="shared" si="27"/>
        <v>9.1841271977950115E-3</v>
      </c>
      <c r="BE37" s="7">
        <f t="shared" si="28"/>
        <v>2.9636659009266234E-4</v>
      </c>
      <c r="BF37" s="7">
        <f t="shared" si="29"/>
        <v>2.7265946832306123E-4</v>
      </c>
      <c r="BG37" s="7">
        <f t="shared" si="30"/>
        <v>6.995236974180368E-4</v>
      </c>
      <c r="BH37" s="187">
        <f t="shared" si="31"/>
        <v>5.7703882509970144E-4</v>
      </c>
      <c r="BI37" s="9">
        <f t="shared" si="32"/>
        <v>-6.218774654561493E-2</v>
      </c>
      <c r="BJ37" s="10">
        <f t="shared" si="33"/>
        <v>-49.956527036576517</v>
      </c>
      <c r="BK37" s="10">
        <f t="shared" si="34"/>
        <v>-2.2653481261979938E-4</v>
      </c>
      <c r="BL37" s="10">
        <f t="shared" si="35"/>
        <v>0.66967290622188758</v>
      </c>
      <c r="BM37" s="10">
        <f t="shared" si="36"/>
        <v>-9.1773189982410491E-3</v>
      </c>
      <c r="BN37" s="10">
        <f t="shared" si="37"/>
        <v>-8.443224303730637E-3</v>
      </c>
      <c r="BO37" s="10">
        <f t="shared" si="38"/>
        <v>-1.9591933339773743E-2</v>
      </c>
      <c r="BP37" s="41">
        <f t="shared" si="39"/>
        <v>-2.3531533037322666E-2</v>
      </c>
      <c r="BQ37" s="9">
        <f t="shared" si="40"/>
        <v>-1.7037738779620529E-4</v>
      </c>
      <c r="BR37" s="10">
        <f t="shared" si="41"/>
        <v>-0.13686719736048358</v>
      </c>
      <c r="BS37" s="10">
        <f t="shared" si="42"/>
        <v>-6.2064332224602565E-7</v>
      </c>
      <c r="BT37" s="10">
        <f t="shared" si="43"/>
        <v>1.8347202910188702E-3</v>
      </c>
      <c r="BU37" s="10">
        <f t="shared" si="44"/>
        <v>-2.5143339721208345E-5</v>
      </c>
      <c r="BV37" s="10">
        <f t="shared" si="45"/>
        <v>-2.3132121380083916E-5</v>
      </c>
      <c r="BW37" s="10">
        <f t="shared" si="46"/>
        <v>-5.3676529698010286E-5</v>
      </c>
      <c r="BX37" s="41">
        <f t="shared" si="47"/>
        <v>-6.4469953526911342E-5</v>
      </c>
    </row>
    <row r="38" spans="1:76" ht="43.5" x14ac:dyDescent="0.35">
      <c r="A38" s="10">
        <v>34011</v>
      </c>
      <c r="B38" s="10" t="s">
        <v>4</v>
      </c>
      <c r="C38" s="10" t="s">
        <v>5</v>
      </c>
      <c r="D38" s="10">
        <v>2280002201</v>
      </c>
      <c r="E38" s="10" t="s">
        <v>56</v>
      </c>
      <c r="F38" s="11" t="s">
        <v>57</v>
      </c>
      <c r="G38" s="11" t="s">
        <v>58</v>
      </c>
      <c r="H38" s="11" t="s">
        <v>59</v>
      </c>
      <c r="I38" s="11" t="s">
        <v>65</v>
      </c>
      <c r="J38" s="11" t="s">
        <v>61</v>
      </c>
      <c r="K38" s="10" t="s">
        <v>62</v>
      </c>
      <c r="L38" s="9">
        <v>11.18838</v>
      </c>
      <c r="M38" s="10">
        <v>4899.2520000000004</v>
      </c>
      <c r="N38" s="10">
        <v>3.7205920000000003E-2</v>
      </c>
      <c r="O38" s="10">
        <v>74.684629999999999</v>
      </c>
      <c r="P38" s="10">
        <v>1.9928870000000001</v>
      </c>
      <c r="Q38" s="10">
        <v>1.933101</v>
      </c>
      <c r="R38" s="10">
        <v>4.5038590000000003E-2</v>
      </c>
      <c r="S38" s="41">
        <v>2.8638319999999999</v>
      </c>
      <c r="T38" s="249">
        <v>1.0552296787698248</v>
      </c>
      <c r="U38" s="9">
        <f t="shared" si="0"/>
        <v>11.806310633354732</v>
      </c>
      <c r="V38" s="10">
        <f t="shared" si="1"/>
        <v>5169.8361141724217</v>
      </c>
      <c r="W38" s="10">
        <f t="shared" si="2"/>
        <v>3.9260791009935805E-2</v>
      </c>
      <c r="X38" s="10">
        <f t="shared" si="3"/>
        <v>78.80943812394321</v>
      </c>
      <c r="Y38" s="10">
        <f t="shared" si="4"/>
        <v>2.1029535088345597</v>
      </c>
      <c r="Z38" s="10">
        <f t="shared" si="5"/>
        <v>2.0398655472596268</v>
      </c>
      <c r="AA38" s="10">
        <f t="shared" si="6"/>
        <v>4.7526056857945843E-2</v>
      </c>
      <c r="AB38" s="12">
        <f t="shared" si="7"/>
        <v>3.0220005214107446</v>
      </c>
      <c r="AC38" s="248">
        <f t="shared" si="8"/>
        <v>3.2346056529738994E-2</v>
      </c>
      <c r="AD38" s="10">
        <f t="shared" si="9"/>
        <v>14.163934559376498</v>
      </c>
      <c r="AE38" s="10">
        <f t="shared" si="10"/>
        <v>1.0756381098612549E-4</v>
      </c>
      <c r="AF38" s="10">
        <f t="shared" si="11"/>
        <v>0.21591626883272111</v>
      </c>
      <c r="AG38" s="10">
        <f t="shared" si="12"/>
        <v>5.7615164625604374E-3</v>
      </c>
      <c r="AH38" s="10">
        <f t="shared" si="13"/>
        <v>5.5886727322181553E-3</v>
      </c>
      <c r="AI38" s="10">
        <f t="shared" si="14"/>
        <v>1.3020837495327628E-4</v>
      </c>
      <c r="AJ38" s="249">
        <f t="shared" si="15"/>
        <v>8.2794534833171077E-3</v>
      </c>
      <c r="AK38" s="190">
        <v>1.5877575187643891</v>
      </c>
      <c r="AL38" s="190">
        <v>1.5877575187643891</v>
      </c>
      <c r="AM38" s="190">
        <v>1.5877575187643891</v>
      </c>
      <c r="AN38" s="190">
        <v>1.1247575119286113</v>
      </c>
      <c r="AO38" s="190">
        <v>1.1340877779818888</v>
      </c>
      <c r="AP38" s="190">
        <v>1.1341649968620793</v>
      </c>
      <c r="AQ38" s="190">
        <v>0.55390741239332031</v>
      </c>
      <c r="AR38" s="190">
        <v>1.0612119987250432</v>
      </c>
      <c r="AS38" s="9">
        <f t="shared" si="16"/>
        <v>17.764434467793116</v>
      </c>
      <c r="AT38" s="10">
        <f t="shared" si="17"/>
        <v>7778.8241993214715</v>
      </c>
      <c r="AU38" s="10">
        <f t="shared" si="18"/>
        <v>5.9073979222546362E-2</v>
      </c>
      <c r="AV38" s="10">
        <f t="shared" si="19"/>
        <v>84.002098618108917</v>
      </c>
      <c r="AW38" s="10">
        <f t="shared" si="20"/>
        <v>2.2601087895989926</v>
      </c>
      <c r="AX38" s="10">
        <f t="shared" si="21"/>
        <v>2.1924554895990824</v>
      </c>
      <c r="AY38" s="10">
        <f t="shared" si="22"/>
        <v>2.4947208844743673E-2</v>
      </c>
      <c r="AZ38" s="41">
        <f t="shared" si="23"/>
        <v>3.0391328807327378</v>
      </c>
      <c r="BA38" s="186">
        <f t="shared" si="24"/>
        <v>4.8669683473405799E-2</v>
      </c>
      <c r="BB38" s="7">
        <f t="shared" si="25"/>
        <v>21.311847121428688</v>
      </c>
      <c r="BC38" s="7">
        <f t="shared" si="26"/>
        <v>1.6184651841793523E-4</v>
      </c>
      <c r="BD38" s="7">
        <f t="shared" si="27"/>
        <v>0.23014273594002443</v>
      </c>
      <c r="BE38" s="7">
        <f t="shared" si="28"/>
        <v>6.1920788756136781E-3</v>
      </c>
      <c r="BF38" s="7">
        <f t="shared" si="29"/>
        <v>6.006727368764609E-3</v>
      </c>
      <c r="BG38" s="7">
        <f t="shared" si="30"/>
        <v>6.8348517382859378E-5</v>
      </c>
      <c r="BH38" s="187">
        <f t="shared" si="31"/>
        <v>8.3263914540622954E-3</v>
      </c>
      <c r="BI38" s="9">
        <f t="shared" si="32"/>
        <v>-5.9581238344383838</v>
      </c>
      <c r="BJ38" s="10">
        <f t="shared" si="33"/>
        <v>-2608.9880851490498</v>
      </c>
      <c r="BK38" s="10">
        <f t="shared" si="34"/>
        <v>-1.9813188212610557E-2</v>
      </c>
      <c r="BL38" s="10">
        <f t="shared" si="35"/>
        <v>-5.1926604941657075</v>
      </c>
      <c r="BM38" s="10">
        <f t="shared" si="36"/>
        <v>-0.15715528076443297</v>
      </c>
      <c r="BN38" s="10">
        <f t="shared" si="37"/>
        <v>-0.15258994233945566</v>
      </c>
      <c r="BO38" s="10">
        <f t="shared" si="38"/>
        <v>2.2578848013202171E-2</v>
      </c>
      <c r="BP38" s="41">
        <f t="shared" si="39"/>
        <v>-1.7132359321993196E-2</v>
      </c>
      <c r="BQ38" s="9">
        <f t="shared" si="40"/>
        <v>-1.6323626943666805E-2</v>
      </c>
      <c r="BR38" s="10">
        <f t="shared" si="41"/>
        <v>-7.1479125620521895</v>
      </c>
      <c r="BS38" s="10">
        <f t="shared" si="42"/>
        <v>-5.428270743180974E-5</v>
      </c>
      <c r="BT38" s="10">
        <f t="shared" si="43"/>
        <v>-1.4226467107303326E-2</v>
      </c>
      <c r="BU38" s="10">
        <f t="shared" si="44"/>
        <v>-4.305624130532407E-4</v>
      </c>
      <c r="BV38" s="10">
        <f t="shared" si="45"/>
        <v>-4.1805463654645374E-4</v>
      </c>
      <c r="BW38" s="10">
        <f t="shared" si="46"/>
        <v>6.1859857570416906E-5</v>
      </c>
      <c r="BX38" s="41">
        <f t="shared" si="47"/>
        <v>-4.6937970745187726E-5</v>
      </c>
    </row>
    <row r="39" spans="1:76" ht="43.5" x14ac:dyDescent="0.35">
      <c r="A39" s="10">
        <v>34011</v>
      </c>
      <c r="B39" s="10" t="s">
        <v>4</v>
      </c>
      <c r="C39" s="10" t="s">
        <v>5</v>
      </c>
      <c r="D39" s="10">
        <v>2280002202</v>
      </c>
      <c r="E39" s="10" t="s">
        <v>56</v>
      </c>
      <c r="F39" s="11" t="s">
        <v>57</v>
      </c>
      <c r="G39" s="11" t="s">
        <v>58</v>
      </c>
      <c r="H39" s="11" t="s">
        <v>59</v>
      </c>
      <c r="I39" s="11" t="s">
        <v>65</v>
      </c>
      <c r="J39" s="11" t="s">
        <v>63</v>
      </c>
      <c r="K39" s="10" t="s">
        <v>62</v>
      </c>
      <c r="L39" s="9">
        <v>6.0877530000000002</v>
      </c>
      <c r="M39" s="10">
        <v>2651.248</v>
      </c>
      <c r="N39" s="10">
        <v>1.8485430000000001E-2</v>
      </c>
      <c r="O39" s="10">
        <v>38.828830000000004</v>
      </c>
      <c r="P39" s="10">
        <v>0.99048550000000002</v>
      </c>
      <c r="Q39" s="10">
        <v>0.96044450000000003</v>
      </c>
      <c r="R39" s="10">
        <v>7.2585839999999999E-2</v>
      </c>
      <c r="S39" s="41">
        <v>1.125664</v>
      </c>
      <c r="T39" s="249">
        <v>1.0552296787698248</v>
      </c>
      <c r="U39" s="9">
        <f t="shared" si="0"/>
        <v>6.423977642620037</v>
      </c>
      <c r="V39" s="10">
        <f t="shared" si="1"/>
        <v>2797.6755753791404</v>
      </c>
      <c r="W39" s="10">
        <f t="shared" si="2"/>
        <v>1.9506374360822084E-2</v>
      </c>
      <c r="X39" s="10">
        <f t="shared" si="3"/>
        <v>40.973333807908141</v>
      </c>
      <c r="Y39" s="10">
        <f t="shared" si="4"/>
        <v>1.0451896959911693</v>
      </c>
      <c r="Z39" s="10">
        <f t="shared" si="5"/>
        <v>1.013489541211245</v>
      </c>
      <c r="AA39" s="10">
        <f t="shared" si="6"/>
        <v>7.65947326264379E-2</v>
      </c>
      <c r="AB39" s="12">
        <f t="shared" si="7"/>
        <v>1.187834061122756</v>
      </c>
      <c r="AC39" s="248">
        <f t="shared" si="8"/>
        <v>1.7599938746904211E-2</v>
      </c>
      <c r="AD39" s="10">
        <f t="shared" si="9"/>
        <v>7.6648645900798362</v>
      </c>
      <c r="AE39" s="10">
        <f t="shared" si="10"/>
        <v>5.3442121536498863E-5</v>
      </c>
      <c r="AF39" s="10">
        <f t="shared" si="11"/>
        <v>0.11225570906276203</v>
      </c>
      <c r="AG39" s="10">
        <f t="shared" si="12"/>
        <v>2.8635334136744364E-3</v>
      </c>
      <c r="AH39" s="10">
        <f t="shared" si="13"/>
        <v>2.776683674551356E-3</v>
      </c>
      <c r="AI39" s="10">
        <f t="shared" si="14"/>
        <v>2.0984858253818604E-4</v>
      </c>
      <c r="AJ39" s="249">
        <f t="shared" si="15"/>
        <v>3.2543398934870029E-3</v>
      </c>
      <c r="AK39" s="190">
        <v>1.2901968765457832</v>
      </c>
      <c r="AL39" s="190">
        <v>1.2901968765457832</v>
      </c>
      <c r="AM39" s="190">
        <v>1.2901968765457832</v>
      </c>
      <c r="AN39" s="190">
        <v>0.92285688800697208</v>
      </c>
      <c r="AO39" s="190">
        <v>0.93160218504449166</v>
      </c>
      <c r="AP39" s="190">
        <v>0.93170011209409509</v>
      </c>
      <c r="AQ39" s="190">
        <v>0.39109263102383485</v>
      </c>
      <c r="AR39" s="190">
        <v>0.89372027865768799</v>
      </c>
      <c r="AS39" s="9">
        <f t="shared" si="16"/>
        <v>7.8543999057822216</v>
      </c>
      <c r="AT39" s="10">
        <f t="shared" si="17"/>
        <v>3420.6318885482547</v>
      </c>
      <c r="AU39" s="10">
        <f t="shared" si="18"/>
        <v>2.3849844047605716E-2</v>
      </c>
      <c r="AV39" s="10">
        <f t="shared" si="19"/>
        <v>35.833453218751764</v>
      </c>
      <c r="AW39" s="10">
        <f t="shared" si="20"/>
        <v>0.92273845605488591</v>
      </c>
      <c r="AX39" s="10">
        <f t="shared" si="21"/>
        <v>0.89484624831015713</v>
      </c>
      <c r="AY39" s="10">
        <f t="shared" si="22"/>
        <v>2.8387787140675112E-2</v>
      </c>
      <c r="AZ39" s="41">
        <f t="shared" si="23"/>
        <v>1.0060287437549278</v>
      </c>
      <c r="BA39" s="186">
        <f t="shared" si="24"/>
        <v>2.1518903851458143E-2</v>
      </c>
      <c r="BB39" s="7">
        <f t="shared" si="25"/>
        <v>9.3715942152006981</v>
      </c>
      <c r="BC39" s="7">
        <f t="shared" si="26"/>
        <v>6.5342038486591002E-5</v>
      </c>
      <c r="BD39" s="7">
        <f t="shared" si="27"/>
        <v>9.8173844434936333E-2</v>
      </c>
      <c r="BE39" s="7">
        <f t="shared" si="28"/>
        <v>2.5280505645339339E-3</v>
      </c>
      <c r="BF39" s="7">
        <f t="shared" si="29"/>
        <v>2.4516335570141292E-3</v>
      </c>
      <c r="BG39" s="7">
        <f t="shared" si="30"/>
        <v>7.7774759289520856E-5</v>
      </c>
      <c r="BH39" s="187">
        <f t="shared" si="31"/>
        <v>2.7562431335751447E-3</v>
      </c>
      <c r="BI39" s="9">
        <f t="shared" si="32"/>
        <v>-1.4304222631621846</v>
      </c>
      <c r="BJ39" s="10">
        <f t="shared" si="33"/>
        <v>-622.95631316911431</v>
      </c>
      <c r="BK39" s="10">
        <f t="shared" si="34"/>
        <v>-4.3434696867836325E-3</v>
      </c>
      <c r="BL39" s="10">
        <f t="shared" si="35"/>
        <v>5.1398805891563768</v>
      </c>
      <c r="BM39" s="10">
        <f t="shared" si="36"/>
        <v>0.12245123993628337</v>
      </c>
      <c r="BN39" s="10">
        <f t="shared" si="37"/>
        <v>0.11864329290108788</v>
      </c>
      <c r="BO39" s="10">
        <f t="shared" si="38"/>
        <v>4.8206945485762792E-2</v>
      </c>
      <c r="BP39" s="41">
        <f t="shared" si="39"/>
        <v>0.18180531736782823</v>
      </c>
      <c r="BQ39" s="9">
        <f t="shared" si="40"/>
        <v>-3.9189651045539314E-3</v>
      </c>
      <c r="BR39" s="10">
        <f t="shared" si="41"/>
        <v>-1.7067296251208619</v>
      </c>
      <c r="BS39" s="10">
        <f t="shared" si="42"/>
        <v>-1.1899916950092139E-5</v>
      </c>
      <c r="BT39" s="10">
        <f t="shared" si="43"/>
        <v>1.4081864627825694E-2</v>
      </c>
      <c r="BU39" s="10">
        <f t="shared" si="44"/>
        <v>3.354828491405025E-4</v>
      </c>
      <c r="BV39" s="10">
        <f t="shared" si="45"/>
        <v>3.2505011753722682E-4</v>
      </c>
      <c r="BW39" s="10">
        <f t="shared" si="46"/>
        <v>1.3207382324866517E-4</v>
      </c>
      <c r="BX39" s="41">
        <f t="shared" si="47"/>
        <v>4.9809675991185822E-4</v>
      </c>
    </row>
    <row r="40" spans="1:76" ht="43.5" x14ac:dyDescent="0.35">
      <c r="A40" s="10">
        <v>34011</v>
      </c>
      <c r="B40" s="10" t="s">
        <v>4</v>
      </c>
      <c r="C40" s="10" t="s">
        <v>5</v>
      </c>
      <c r="D40" s="10">
        <v>2280002203</v>
      </c>
      <c r="E40" s="10" t="s">
        <v>56</v>
      </c>
      <c r="F40" s="11" t="s">
        <v>57</v>
      </c>
      <c r="G40" s="11" t="s">
        <v>58</v>
      </c>
      <c r="H40" s="11" t="s">
        <v>59</v>
      </c>
      <c r="I40" s="11" t="s">
        <v>65</v>
      </c>
      <c r="J40" s="11" t="s">
        <v>61</v>
      </c>
      <c r="K40" s="10" t="s">
        <v>64</v>
      </c>
      <c r="L40" s="9">
        <v>30.417470000000002</v>
      </c>
      <c r="M40" s="10">
        <v>12389.36</v>
      </c>
      <c r="N40" s="10">
        <v>6.8957439999999995E-2</v>
      </c>
      <c r="O40" s="10">
        <v>319.85829999999999</v>
      </c>
      <c r="P40" s="10">
        <v>3.8943590000000001</v>
      </c>
      <c r="Q40" s="10">
        <v>3.5828099999999998</v>
      </c>
      <c r="R40" s="10">
        <v>7.5581509999999996</v>
      </c>
      <c r="S40" s="41">
        <v>14.61547</v>
      </c>
      <c r="T40" s="249">
        <v>1.3022601248475145</v>
      </c>
      <c r="U40" s="9">
        <f t="shared" ref="U40:U71" si="48">$T40*L40</f>
        <v>39.611458279745527</v>
      </c>
      <c r="V40" s="10">
        <f t="shared" ref="V40:V71" si="49">$T40*M40</f>
        <v>16134.169500380804</v>
      </c>
      <c r="W40" s="10">
        <f t="shared" ref="W40:W71" si="50">$T40*N40</f>
        <v>8.9800524423564981E-2</v>
      </c>
      <c r="X40" s="10">
        <f t="shared" ref="X40:X71" si="51">$T40*O40</f>
        <v>416.53870969151376</v>
      </c>
      <c r="Y40" s="10">
        <f t="shared" ref="Y40:Y71" si="52">$T40*P40</f>
        <v>5.0714684375410419</v>
      </c>
      <c r="Z40" s="10">
        <f t="shared" ref="Z40:Z71" si="53">$T40*Q40</f>
        <v>4.665750597904923</v>
      </c>
      <c r="AA40" s="10">
        <f t="shared" ref="AA40:AA71" si="54">$T40*R40</f>
        <v>9.8426786648763667</v>
      </c>
      <c r="AB40" s="12">
        <f t="shared" ref="AB40:AB71" si="55">$T40*S40</f>
        <v>19.033143786905104</v>
      </c>
      <c r="AC40" s="248">
        <f t="shared" ref="AC40:AC71" si="56">U40/365</f>
        <v>0.10852454323217953</v>
      </c>
      <c r="AD40" s="10">
        <f t="shared" ref="AD40:AD71" si="57">V40/365</f>
        <v>44.203204110632342</v>
      </c>
      <c r="AE40" s="10">
        <f t="shared" ref="AE40:AE71" si="58">W40/365</f>
        <v>2.4602883403716433E-4</v>
      </c>
      <c r="AF40" s="10">
        <f t="shared" ref="AF40:AF71" si="59">X40/365</f>
        <v>1.1412019443603116</v>
      </c>
      <c r="AG40" s="10">
        <f t="shared" ref="AG40:AG71" si="60">Y40/365</f>
        <v>1.3894434075454909E-2</v>
      </c>
      <c r="AH40" s="10">
        <f t="shared" ref="AH40:AH71" si="61">Z40/365</f>
        <v>1.2782878350424446E-2</v>
      </c>
      <c r="AI40" s="10">
        <f t="shared" ref="AI40:AI71" si="62">AA40/365</f>
        <v>2.6966242917469498E-2</v>
      </c>
      <c r="AJ40" s="249">
        <f t="shared" ref="AJ40:AJ71" si="63">AB40/365</f>
        <v>5.2145599416178363E-2</v>
      </c>
      <c r="AK40" s="190">
        <v>1.646991728627182</v>
      </c>
      <c r="AL40" s="190">
        <v>1.646991728627182</v>
      </c>
      <c r="AM40" s="190">
        <v>1.646991728627182</v>
      </c>
      <c r="AN40" s="190">
        <v>1.3035047990318214</v>
      </c>
      <c r="AO40" s="190">
        <v>1.7280688580404551</v>
      </c>
      <c r="AP40" s="190">
        <v>1.728068595044566</v>
      </c>
      <c r="AQ40" s="190">
        <v>1.685645484911261</v>
      </c>
      <c r="AR40" s="190">
        <v>1.5656359188159168</v>
      </c>
      <c r="AS40" s="9">
        <f t="shared" ref="AS40:AS71" si="64">L40*AK40</f>
        <v>50.097321495765456</v>
      </c>
      <c r="AT40" s="10">
        <f t="shared" ref="AT40:AT71" si="65">M40*AL40</f>
        <v>20405.173442984466</v>
      </c>
      <c r="AU40" s="10">
        <f t="shared" ref="AU40:AU71" si="66">N40*AM40</f>
        <v>0.11357233330730518</v>
      </c>
      <c r="AV40" s="10">
        <f t="shared" ref="AV40:AV71" si="67">O40*AN40</f>
        <v>416.93682906015999</v>
      </c>
      <c r="AW40" s="10">
        <f t="shared" ref="AW40:AW71" si="68">P40*AO40</f>
        <v>6.7297205099295692</v>
      </c>
      <c r="AX40" s="10">
        <f t="shared" ref="AX40:AX71" si="69">Q40*AP40</f>
        <v>6.1913414430116216</v>
      </c>
      <c r="AY40" s="10">
        <f t="shared" ref="AY40:AY71" si="70">R40*AQ40</f>
        <v>12.740363107427532</v>
      </c>
      <c r="AZ40" s="41">
        <f t="shared" ref="AZ40:AZ71" si="71">S40*AR40</f>
        <v>22.882504802376467</v>
      </c>
      <c r="BA40" s="186">
        <f t="shared" ref="BA40:BA71" si="72">AS40/365</f>
        <v>0.13725293560483687</v>
      </c>
      <c r="BB40" s="7">
        <f t="shared" ref="BB40:BB71" si="73">AT40/365</f>
        <v>55.904584775299902</v>
      </c>
      <c r="BC40" s="7">
        <f t="shared" ref="BC40:BC71" si="74">AU40/365</f>
        <v>3.1115707755426076E-4</v>
      </c>
      <c r="BD40" s="7">
        <f t="shared" ref="BD40:BD71" si="75">AV40/365</f>
        <v>1.1422926823566026</v>
      </c>
      <c r="BE40" s="7">
        <f t="shared" ref="BE40:BE71" si="76">AW40/365</f>
        <v>1.8437590438163204E-2</v>
      </c>
      <c r="BF40" s="7">
        <f t="shared" ref="BF40:BF71" si="77">AX40/365</f>
        <v>1.696257929592225E-2</v>
      </c>
      <c r="BG40" s="7">
        <f t="shared" ref="BG40:BG71" si="78">AY40/365</f>
        <v>3.490510440391105E-2</v>
      </c>
      <c r="BH40" s="187">
        <f t="shared" ref="BH40:BH71" si="79">AZ40/365</f>
        <v>6.2691793979113605E-2</v>
      </c>
      <c r="BI40" s="9">
        <f t="shared" ref="BI40:BI71" si="80">U40-AS40</f>
        <v>-10.485863216019929</v>
      </c>
      <c r="BJ40" s="10">
        <f t="shared" ref="BJ40:BJ71" si="81">V40-AT40</f>
        <v>-4271.0039426036619</v>
      </c>
      <c r="BK40" s="10">
        <f t="shared" ref="BK40:BK71" si="82">W40-AU40</f>
        <v>-2.3771808883740198E-2</v>
      </c>
      <c r="BL40" s="10">
        <f t="shared" ref="BL40:BL71" si="83">X40-AV40</f>
        <v>-0.39811936864623476</v>
      </c>
      <c r="BM40" s="10">
        <f t="shared" ref="BM40:BM71" si="84">Y40-AW40</f>
        <v>-1.6582520723885272</v>
      </c>
      <c r="BN40" s="10">
        <f t="shared" ref="BN40:BN71" si="85">Z40-AX40</f>
        <v>-1.5255908451066986</v>
      </c>
      <c r="BO40" s="10">
        <f t="shared" ref="BO40:BO71" si="86">AA40-AY40</f>
        <v>-2.8976844425511654</v>
      </c>
      <c r="BP40" s="41">
        <f t="shared" ref="BP40:BP71" si="87">AB40-AZ40</f>
        <v>-3.8493610154713629</v>
      </c>
      <c r="BQ40" s="9">
        <f t="shared" ref="BQ40:BQ71" si="88">AC40-BA40</f>
        <v>-2.8728392372657341E-2</v>
      </c>
      <c r="BR40" s="10">
        <f t="shared" ref="BR40:BR71" si="89">AD40-BB40</f>
        <v>-11.70138066466756</v>
      </c>
      <c r="BS40" s="10">
        <f t="shared" ref="BS40:BS71" si="90">AE40-BC40</f>
        <v>-6.5128243517096425E-5</v>
      </c>
      <c r="BT40" s="10">
        <f t="shared" ref="BT40:BT71" si="91">AF40-BD40</f>
        <v>-1.0907379962910024E-3</v>
      </c>
      <c r="BU40" s="10">
        <f t="shared" ref="BU40:BU71" si="92">AG40-BE40</f>
        <v>-4.5431563627082953E-3</v>
      </c>
      <c r="BV40" s="10">
        <f t="shared" ref="BV40:BV71" si="93">AH40-BF40</f>
        <v>-4.1797009454978048E-3</v>
      </c>
      <c r="BW40" s="10">
        <f t="shared" ref="BW40:BW71" si="94">AI40-BG40</f>
        <v>-7.9388614864415522E-3</v>
      </c>
      <c r="BX40" s="41">
        <f t="shared" ref="BX40:BX71" si="95">AJ40-BH40</f>
        <v>-1.0546194562935242E-2</v>
      </c>
    </row>
    <row r="41" spans="1:76" ht="43.5" x14ac:dyDescent="0.35">
      <c r="A41" s="10">
        <v>34011</v>
      </c>
      <c r="B41" s="10" t="s">
        <v>4</v>
      </c>
      <c r="C41" s="10" t="s">
        <v>5</v>
      </c>
      <c r="D41" s="10">
        <v>2280002204</v>
      </c>
      <c r="E41" s="10" t="s">
        <v>56</v>
      </c>
      <c r="F41" s="11" t="s">
        <v>57</v>
      </c>
      <c r="G41" s="11" t="s">
        <v>58</v>
      </c>
      <c r="H41" s="11" t="s">
        <v>59</v>
      </c>
      <c r="I41" s="11" t="s">
        <v>65</v>
      </c>
      <c r="J41" s="11" t="s">
        <v>63</v>
      </c>
      <c r="K41" s="10" t="s">
        <v>64</v>
      </c>
      <c r="L41" s="9">
        <v>4.6374310000000003</v>
      </c>
      <c r="M41" s="10">
        <v>3272.5149999999999</v>
      </c>
      <c r="N41" s="10">
        <v>1.5286259999999999E-2</v>
      </c>
      <c r="O41" s="10">
        <v>40.5914</v>
      </c>
      <c r="P41" s="10">
        <v>0.8632862</v>
      </c>
      <c r="Q41" s="10">
        <v>0.79422559999999998</v>
      </c>
      <c r="R41" s="10">
        <v>1.9956199999999999</v>
      </c>
      <c r="S41" s="41">
        <v>1.787388</v>
      </c>
      <c r="T41" s="249">
        <v>1.3022601248475145</v>
      </c>
      <c r="U41" s="9">
        <f t="shared" si="48"/>
        <v>6.0391414730317345</v>
      </c>
      <c r="V41" s="10">
        <f t="shared" si="49"/>
        <v>4261.6657924653637</v>
      </c>
      <c r="W41" s="10">
        <f t="shared" si="50"/>
        <v>1.9906686856051566E-2</v>
      </c>
      <c r="X41" s="10">
        <f t="shared" si="51"/>
        <v>52.860561631735401</v>
      </c>
      <c r="Y41" s="10">
        <f t="shared" si="52"/>
        <v>1.1242231945911363</v>
      </c>
      <c r="Z41" s="10">
        <f t="shared" si="53"/>
        <v>1.0342883290130922</v>
      </c>
      <c r="AA41" s="10">
        <f t="shared" si="54"/>
        <v>2.5988163503481969</v>
      </c>
      <c r="AB41" s="12">
        <f t="shared" si="55"/>
        <v>2.3276441200309494</v>
      </c>
      <c r="AC41" s="248">
        <f t="shared" si="56"/>
        <v>1.6545593076799273E-2</v>
      </c>
      <c r="AD41" s="10">
        <f t="shared" si="57"/>
        <v>11.675796691685928</v>
      </c>
      <c r="AE41" s="10">
        <f t="shared" si="58"/>
        <v>5.4538868098771414E-5</v>
      </c>
      <c r="AF41" s="10">
        <f t="shared" si="59"/>
        <v>0.14482345652530246</v>
      </c>
      <c r="AG41" s="10">
        <f t="shared" si="60"/>
        <v>3.0800635468250311E-3</v>
      </c>
      <c r="AH41" s="10">
        <f t="shared" si="61"/>
        <v>2.8336666548303894E-3</v>
      </c>
      <c r="AI41" s="10">
        <f t="shared" si="62"/>
        <v>7.1200447954745125E-3</v>
      </c>
      <c r="AJ41" s="249">
        <f t="shared" si="63"/>
        <v>6.3771071781669846E-3</v>
      </c>
      <c r="AK41" s="190">
        <v>1.4705524855631926</v>
      </c>
      <c r="AL41" s="190">
        <v>1.4705524855631926</v>
      </c>
      <c r="AM41" s="190">
        <v>1.4705524855631926</v>
      </c>
      <c r="AN41" s="190">
        <v>1.0854241011464827</v>
      </c>
      <c r="AO41" s="190">
        <v>1.4229841729502521</v>
      </c>
      <c r="AP41" s="190">
        <v>1.4229845249802984</v>
      </c>
      <c r="AQ41" s="190">
        <v>1.4104913098083101</v>
      </c>
      <c r="AR41" s="190">
        <v>1.4660559665092461</v>
      </c>
      <c r="AS41" s="9">
        <f t="shared" si="64"/>
        <v>6.8195856836778024</v>
      </c>
      <c r="AT41" s="10">
        <f t="shared" si="65"/>
        <v>4812.4050672928315</v>
      </c>
      <c r="AU41" s="10">
        <f t="shared" si="66"/>
        <v>2.2479247637965209E-2</v>
      </c>
      <c r="AV41" s="10">
        <f t="shared" si="67"/>
        <v>44.058883859277337</v>
      </c>
      <c r="AW41" s="10">
        <f t="shared" si="68"/>
        <v>1.2284425993263659</v>
      </c>
      <c r="AX41" s="10">
        <f t="shared" si="69"/>
        <v>1.1301707381431925</v>
      </c>
      <c r="AY41" s="10">
        <f t="shared" si="70"/>
        <v>2.8148046676796596</v>
      </c>
      <c r="AZ41" s="41">
        <f t="shared" si="71"/>
        <v>2.6204108418670282</v>
      </c>
      <c r="BA41" s="186">
        <f t="shared" si="72"/>
        <v>1.8683796393637816E-2</v>
      </c>
      <c r="BB41" s="7">
        <f t="shared" si="73"/>
        <v>13.184671417240635</v>
      </c>
      <c r="BC41" s="7">
        <f t="shared" si="74"/>
        <v>6.1586979830041664E-5</v>
      </c>
      <c r="BD41" s="7">
        <f t="shared" si="75"/>
        <v>0.12070927084733517</v>
      </c>
      <c r="BE41" s="7">
        <f t="shared" si="76"/>
        <v>3.3655961625379889E-3</v>
      </c>
      <c r="BF41" s="7">
        <f t="shared" si="77"/>
        <v>3.0963581866936779E-3</v>
      </c>
      <c r="BG41" s="7">
        <f t="shared" si="78"/>
        <v>7.7117936100812596E-3</v>
      </c>
      <c r="BH41" s="187">
        <f t="shared" si="79"/>
        <v>7.1792077859370636E-3</v>
      </c>
      <c r="BI41" s="9">
        <f t="shared" si="80"/>
        <v>-0.78044421064606784</v>
      </c>
      <c r="BJ41" s="10">
        <f t="shared" si="81"/>
        <v>-550.73927482746785</v>
      </c>
      <c r="BK41" s="10">
        <f t="shared" si="82"/>
        <v>-2.572560781913643E-3</v>
      </c>
      <c r="BL41" s="10">
        <f t="shared" si="83"/>
        <v>8.8016777724580635</v>
      </c>
      <c r="BM41" s="10">
        <f t="shared" si="84"/>
        <v>-0.10421940473522961</v>
      </c>
      <c r="BN41" s="10">
        <f t="shared" si="85"/>
        <v>-9.5882409130100266E-2</v>
      </c>
      <c r="BO41" s="10">
        <f t="shared" si="86"/>
        <v>-0.21598831733146273</v>
      </c>
      <c r="BP41" s="41">
        <f t="shared" si="87"/>
        <v>-0.29276672183607877</v>
      </c>
      <c r="BQ41" s="9">
        <f t="shared" si="88"/>
        <v>-2.1382033168385432E-3</v>
      </c>
      <c r="BR41" s="10">
        <f t="shared" si="89"/>
        <v>-1.5088747255547066</v>
      </c>
      <c r="BS41" s="10">
        <f t="shared" si="90"/>
        <v>-7.0481117312702499E-6</v>
      </c>
      <c r="BT41" s="10">
        <f t="shared" si="91"/>
        <v>2.411418567796729E-2</v>
      </c>
      <c r="BU41" s="10">
        <f t="shared" si="92"/>
        <v>-2.8553261571295785E-4</v>
      </c>
      <c r="BV41" s="10">
        <f t="shared" si="93"/>
        <v>-2.6269153186328845E-4</v>
      </c>
      <c r="BW41" s="10">
        <f t="shared" si="94"/>
        <v>-5.9174881460674709E-4</v>
      </c>
      <c r="BX41" s="41">
        <f t="shared" si="95"/>
        <v>-8.0210060777007909E-4</v>
      </c>
    </row>
    <row r="42" spans="1:76" ht="43.5" x14ac:dyDescent="0.35">
      <c r="A42" s="10">
        <v>34013</v>
      </c>
      <c r="B42" s="10" t="s">
        <v>29</v>
      </c>
      <c r="C42" s="10" t="s">
        <v>5</v>
      </c>
      <c r="D42" s="10">
        <v>2280002101</v>
      </c>
      <c r="E42" s="10" t="s">
        <v>56</v>
      </c>
      <c r="F42" s="11" t="s">
        <v>57</v>
      </c>
      <c r="G42" s="11" t="s">
        <v>58</v>
      </c>
      <c r="H42" s="11" t="s">
        <v>59</v>
      </c>
      <c r="I42" s="11" t="s">
        <v>60</v>
      </c>
      <c r="J42" s="11" t="s">
        <v>61</v>
      </c>
      <c r="K42" s="10" t="s">
        <v>62</v>
      </c>
      <c r="L42" s="9">
        <v>2.33371</v>
      </c>
      <c r="M42" s="10">
        <v>1198.2840000000001</v>
      </c>
      <c r="N42" s="10">
        <v>1.3252359999999999E-2</v>
      </c>
      <c r="O42" s="10">
        <v>23.521409999999999</v>
      </c>
      <c r="P42" s="10">
        <v>0.70984539999999996</v>
      </c>
      <c r="Q42" s="10">
        <v>0.68855049999999995</v>
      </c>
      <c r="R42" s="10">
        <v>1.1016440000000001E-2</v>
      </c>
      <c r="S42" s="41">
        <v>1.9224840000000001</v>
      </c>
      <c r="T42" s="249">
        <v>1.0552296787698248</v>
      </c>
      <c r="U42" s="9">
        <f t="shared" si="48"/>
        <v>2.4626000536419279</v>
      </c>
      <c r="V42" s="10">
        <f t="shared" si="49"/>
        <v>1264.4648403950207</v>
      </c>
      <c r="W42" s="10">
        <f t="shared" si="50"/>
        <v>1.3984283585742075E-2</v>
      </c>
      <c r="X42" s="10">
        <f t="shared" si="51"/>
        <v>24.820489918513342</v>
      </c>
      <c r="Y42" s="10">
        <f t="shared" si="52"/>
        <v>0.74904993341823778</v>
      </c>
      <c r="Z42" s="10">
        <f t="shared" si="53"/>
        <v>0.72657892293180215</v>
      </c>
      <c r="AA42" s="10">
        <f t="shared" si="54"/>
        <v>1.1624874442387049E-2</v>
      </c>
      <c r="AB42" s="12">
        <f t="shared" si="55"/>
        <v>2.0286621737601278</v>
      </c>
      <c r="AC42" s="248">
        <f t="shared" si="56"/>
        <v>6.7468494620326796E-3</v>
      </c>
      <c r="AD42" s="10">
        <f t="shared" si="57"/>
        <v>3.4642872339589608</v>
      </c>
      <c r="AE42" s="10">
        <f t="shared" si="58"/>
        <v>3.8313105714361849E-5</v>
      </c>
      <c r="AF42" s="10">
        <f t="shared" si="59"/>
        <v>6.8001342242502302E-2</v>
      </c>
      <c r="AG42" s="10">
        <f t="shared" si="60"/>
        <v>2.0521915984061307E-3</v>
      </c>
      <c r="AH42" s="10">
        <f t="shared" si="61"/>
        <v>1.9906271861145266E-3</v>
      </c>
      <c r="AI42" s="10">
        <f t="shared" si="62"/>
        <v>3.1848971075033011E-5</v>
      </c>
      <c r="AJ42" s="249">
        <f t="shared" si="63"/>
        <v>5.5579785582469251E-3</v>
      </c>
      <c r="AK42" s="190">
        <v>1.1597445905621306</v>
      </c>
      <c r="AL42" s="190">
        <v>1.1597445905621306</v>
      </c>
      <c r="AM42" s="190">
        <v>1.1597445905621306</v>
      </c>
      <c r="AN42" s="190">
        <v>0.86869840435002021</v>
      </c>
      <c r="AO42" s="190">
        <v>0.89860223520805105</v>
      </c>
      <c r="AP42" s="190">
        <v>0.8985430866447649</v>
      </c>
      <c r="AQ42" s="190">
        <v>0.39204032683617962</v>
      </c>
      <c r="AR42" s="190">
        <v>0.87831601435639584</v>
      </c>
      <c r="AS42" s="9">
        <f t="shared" si="64"/>
        <v>2.7065075484407499</v>
      </c>
      <c r="AT42" s="10">
        <f t="shared" si="65"/>
        <v>1389.7033869571524</v>
      </c>
      <c r="AU42" s="10">
        <f t="shared" si="66"/>
        <v>1.5369352822181957E-2</v>
      </c>
      <c r="AV42" s="10">
        <f t="shared" si="67"/>
        <v>20.433011335062609</v>
      </c>
      <c r="AW42" s="10">
        <f t="shared" si="68"/>
        <v>0.63786866309215307</v>
      </c>
      <c r="AX42" s="10">
        <f t="shared" si="69"/>
        <v>0.61869229158079619</v>
      </c>
      <c r="AY42" s="10">
        <f t="shared" si="70"/>
        <v>4.318888738171163E-3</v>
      </c>
      <c r="AZ42" s="41">
        <f t="shared" si="71"/>
        <v>1.6885484845439414</v>
      </c>
      <c r="BA42" s="186">
        <f t="shared" si="72"/>
        <v>7.415089173810274E-3</v>
      </c>
      <c r="BB42" s="7">
        <f t="shared" si="73"/>
        <v>3.8074065396086367</v>
      </c>
      <c r="BC42" s="7">
        <f t="shared" si="74"/>
        <v>4.2107815951183446E-5</v>
      </c>
      <c r="BD42" s="7">
        <f t="shared" si="75"/>
        <v>5.5980852972774268E-2</v>
      </c>
      <c r="BE42" s="7">
        <f t="shared" si="76"/>
        <v>1.747585378334666E-3</v>
      </c>
      <c r="BF42" s="7">
        <f t="shared" si="77"/>
        <v>1.6950473741939621E-3</v>
      </c>
      <c r="BG42" s="7">
        <f t="shared" si="78"/>
        <v>1.1832571885400446E-5</v>
      </c>
      <c r="BH42" s="187">
        <f t="shared" si="79"/>
        <v>4.6261602316272363E-3</v>
      </c>
      <c r="BI42" s="9">
        <f t="shared" si="80"/>
        <v>-0.24390749479882201</v>
      </c>
      <c r="BJ42" s="10">
        <f t="shared" si="81"/>
        <v>-125.23854656213166</v>
      </c>
      <c r="BK42" s="10">
        <f t="shared" si="82"/>
        <v>-1.3850692364398825E-3</v>
      </c>
      <c r="BL42" s="10">
        <f t="shared" si="83"/>
        <v>4.3874785834507328</v>
      </c>
      <c r="BM42" s="10">
        <f t="shared" si="84"/>
        <v>0.11118127032608471</v>
      </c>
      <c r="BN42" s="10">
        <f t="shared" si="85"/>
        <v>0.10788663135100596</v>
      </c>
      <c r="BO42" s="10">
        <f t="shared" si="86"/>
        <v>7.3059857042158862E-3</v>
      </c>
      <c r="BP42" s="41">
        <f t="shared" si="87"/>
        <v>0.34011368921618645</v>
      </c>
      <c r="BQ42" s="9">
        <f t="shared" si="88"/>
        <v>-6.6823971177759449E-4</v>
      </c>
      <c r="BR42" s="10">
        <f t="shared" si="89"/>
        <v>-0.34311930564967597</v>
      </c>
      <c r="BS42" s="10">
        <f t="shared" si="90"/>
        <v>-3.7947102368215963E-6</v>
      </c>
      <c r="BT42" s="10">
        <f t="shared" si="91"/>
        <v>1.2020489269728034E-2</v>
      </c>
      <c r="BU42" s="10">
        <f t="shared" si="92"/>
        <v>3.0460622007146476E-4</v>
      </c>
      <c r="BV42" s="10">
        <f t="shared" si="93"/>
        <v>2.9557981192056444E-4</v>
      </c>
      <c r="BW42" s="10">
        <f t="shared" si="94"/>
        <v>2.0016399189632565E-5</v>
      </c>
      <c r="BX42" s="41">
        <f t="shared" si="95"/>
        <v>9.3181832661968882E-4</v>
      </c>
    </row>
    <row r="43" spans="1:76" ht="43.5" x14ac:dyDescent="0.35">
      <c r="A43" s="10">
        <v>34013</v>
      </c>
      <c r="B43" s="10" t="s">
        <v>29</v>
      </c>
      <c r="C43" s="10" t="s">
        <v>5</v>
      </c>
      <c r="D43" s="10">
        <v>2280002102</v>
      </c>
      <c r="E43" s="10" t="s">
        <v>56</v>
      </c>
      <c r="F43" s="11" t="s">
        <v>57</v>
      </c>
      <c r="G43" s="11" t="s">
        <v>58</v>
      </c>
      <c r="H43" s="11" t="s">
        <v>59</v>
      </c>
      <c r="I43" s="11" t="s">
        <v>60</v>
      </c>
      <c r="J43" s="11" t="s">
        <v>63</v>
      </c>
      <c r="K43" s="10" t="s">
        <v>62</v>
      </c>
      <c r="L43" s="9">
        <v>14.209429999999999</v>
      </c>
      <c r="M43" s="10">
        <v>7120.7730000000001</v>
      </c>
      <c r="N43" s="10">
        <v>4.5148059999999997E-2</v>
      </c>
      <c r="O43" s="10">
        <v>90.700370000000007</v>
      </c>
      <c r="P43" s="10">
        <v>2.4225810000000001</v>
      </c>
      <c r="Q43" s="10">
        <v>2.3457499999999998</v>
      </c>
      <c r="R43" s="10">
        <v>0.66894050000000005</v>
      </c>
      <c r="S43" s="41">
        <v>2.689883</v>
      </c>
      <c r="T43" s="249">
        <v>1.0552296787698248</v>
      </c>
      <c r="U43" s="9">
        <f t="shared" si="48"/>
        <v>14.99421225440231</v>
      </c>
      <c r="V43" s="10">
        <f t="shared" si="49"/>
        <v>7514.0510053828411</v>
      </c>
      <c r="W43" s="10">
        <f t="shared" si="50"/>
        <v>4.7641572850880769E-2</v>
      </c>
      <c r="X43" s="10">
        <f t="shared" si="51"/>
        <v>95.709722299404262</v>
      </c>
      <c r="Y43" s="10">
        <f t="shared" si="52"/>
        <v>2.5563793704238811</v>
      </c>
      <c r="Z43" s="10">
        <f t="shared" si="53"/>
        <v>2.4753050189743164</v>
      </c>
      <c r="AA43" s="10">
        <f t="shared" si="54"/>
        <v>0.70588586893112604</v>
      </c>
      <c r="AB43" s="12">
        <f t="shared" si="55"/>
        <v>2.8384443740184127</v>
      </c>
      <c r="AC43" s="248">
        <f t="shared" si="56"/>
        <v>4.108003357370496E-2</v>
      </c>
      <c r="AD43" s="10">
        <f t="shared" si="57"/>
        <v>20.586441110637921</v>
      </c>
      <c r="AE43" s="10">
        <f t="shared" si="58"/>
        <v>1.3052485712570074E-4</v>
      </c>
      <c r="AF43" s="10">
        <f t="shared" si="59"/>
        <v>0.26221841725864181</v>
      </c>
      <c r="AG43" s="10">
        <f t="shared" si="60"/>
        <v>7.0037790970517294E-3</v>
      </c>
      <c r="AH43" s="10">
        <f t="shared" si="61"/>
        <v>6.7816575862310038E-3</v>
      </c>
      <c r="AI43" s="10">
        <f t="shared" si="62"/>
        <v>1.933933887482537E-3</v>
      </c>
      <c r="AJ43" s="249">
        <f t="shared" si="63"/>
        <v>7.7765599288175686E-3</v>
      </c>
      <c r="AK43" s="190">
        <v>1.1312978872511139</v>
      </c>
      <c r="AL43" s="190">
        <v>1.1312978872511139</v>
      </c>
      <c r="AM43" s="190">
        <v>1.1312978872511139</v>
      </c>
      <c r="AN43" s="190">
        <v>0.81094795054933422</v>
      </c>
      <c r="AO43" s="190">
        <v>0.82789505914299011</v>
      </c>
      <c r="AP43" s="190">
        <v>0.82772171340856204</v>
      </c>
      <c r="AQ43" s="190">
        <v>0.51571983071123639</v>
      </c>
      <c r="AR43" s="190">
        <v>0.78775526987112499</v>
      </c>
      <c r="AS43" s="9">
        <f t="shared" si="64"/>
        <v>16.075098138042595</v>
      </c>
      <c r="AT43" s="10">
        <f t="shared" si="65"/>
        <v>8055.7154504947766</v>
      </c>
      <c r="AU43" s="10">
        <f t="shared" si="66"/>
        <v>5.1075904891486522E-2</v>
      </c>
      <c r="AV43" s="10">
        <f t="shared" si="67"/>
        <v>73.553279165566323</v>
      </c>
      <c r="AW43" s="10">
        <f t="shared" si="68"/>
        <v>2.0056428402736843</v>
      </c>
      <c r="AX43" s="10">
        <f t="shared" si="69"/>
        <v>1.9416282092281343</v>
      </c>
      <c r="AY43" s="10">
        <f t="shared" si="70"/>
        <v>0.34498588141588987</v>
      </c>
      <c r="AZ43" s="41">
        <f t="shared" si="71"/>
        <v>2.1189695085867513</v>
      </c>
      <c r="BA43" s="186">
        <f t="shared" si="72"/>
        <v>4.4041364761760536E-2</v>
      </c>
      <c r="BB43" s="7">
        <f t="shared" si="73"/>
        <v>22.070453289026787</v>
      </c>
      <c r="BC43" s="7">
        <f t="shared" si="74"/>
        <v>1.3993398600407265E-4</v>
      </c>
      <c r="BD43" s="7">
        <f t="shared" si="75"/>
        <v>0.20151583333031869</v>
      </c>
      <c r="BE43" s="7">
        <f t="shared" si="76"/>
        <v>5.4949118911607787E-3</v>
      </c>
      <c r="BF43" s="7">
        <f t="shared" si="77"/>
        <v>5.3195293403510528E-3</v>
      </c>
      <c r="BG43" s="7">
        <f t="shared" si="78"/>
        <v>9.4516679839969824E-4</v>
      </c>
      <c r="BH43" s="187">
        <f t="shared" si="79"/>
        <v>5.8053959139363048E-3</v>
      </c>
      <c r="BI43" s="9">
        <f t="shared" si="80"/>
        <v>-1.0808858836402848</v>
      </c>
      <c r="BJ43" s="10">
        <f t="shared" si="81"/>
        <v>-541.66444511193549</v>
      </c>
      <c r="BK43" s="10">
        <f t="shared" si="82"/>
        <v>-3.4343320406057531E-3</v>
      </c>
      <c r="BL43" s="10">
        <f t="shared" si="83"/>
        <v>22.156443133837939</v>
      </c>
      <c r="BM43" s="10">
        <f t="shared" si="84"/>
        <v>0.55073653015019675</v>
      </c>
      <c r="BN43" s="10">
        <f t="shared" si="85"/>
        <v>0.53367680974618215</v>
      </c>
      <c r="BO43" s="10">
        <f t="shared" si="86"/>
        <v>0.36089998751523616</v>
      </c>
      <c r="BP43" s="41">
        <f t="shared" si="87"/>
        <v>0.71947486543166139</v>
      </c>
      <c r="BQ43" s="9">
        <f t="shared" si="88"/>
        <v>-2.9613311880555757E-3</v>
      </c>
      <c r="BR43" s="10">
        <f t="shared" si="89"/>
        <v>-1.4840121783888662</v>
      </c>
      <c r="BS43" s="10">
        <f t="shared" si="90"/>
        <v>-9.4091288783719137E-6</v>
      </c>
      <c r="BT43" s="10">
        <f t="shared" si="91"/>
        <v>6.0702583928323117E-2</v>
      </c>
      <c r="BU43" s="10">
        <f t="shared" si="92"/>
        <v>1.5088672058909507E-3</v>
      </c>
      <c r="BV43" s="10">
        <f t="shared" si="93"/>
        <v>1.462128245879951E-3</v>
      </c>
      <c r="BW43" s="10">
        <f t="shared" si="94"/>
        <v>9.8876708908283875E-4</v>
      </c>
      <c r="BX43" s="41">
        <f t="shared" si="95"/>
        <v>1.9711640148812638E-3</v>
      </c>
    </row>
    <row r="44" spans="1:76" ht="43.5" x14ac:dyDescent="0.35">
      <c r="A44" s="10">
        <v>34013</v>
      </c>
      <c r="B44" s="10" t="s">
        <v>29</v>
      </c>
      <c r="C44" s="10" t="s">
        <v>5</v>
      </c>
      <c r="D44" s="10">
        <v>2280002103</v>
      </c>
      <c r="E44" s="10" t="s">
        <v>56</v>
      </c>
      <c r="F44" s="11" t="s">
        <v>57</v>
      </c>
      <c r="G44" s="11" t="s">
        <v>58</v>
      </c>
      <c r="H44" s="11" t="s">
        <v>59</v>
      </c>
      <c r="I44" s="11" t="s">
        <v>60</v>
      </c>
      <c r="J44" s="11" t="s">
        <v>61</v>
      </c>
      <c r="K44" s="10" t="s">
        <v>64</v>
      </c>
      <c r="L44" s="9">
        <v>50.430720000000001</v>
      </c>
      <c r="M44" s="10">
        <v>7284.7529999999997</v>
      </c>
      <c r="N44" s="10">
        <v>8.835287E-2</v>
      </c>
      <c r="O44" s="10">
        <v>272.23070000000001</v>
      </c>
      <c r="P44" s="10">
        <v>4.9897109999999998</v>
      </c>
      <c r="Q44" s="10">
        <v>4.5905339999999999</v>
      </c>
      <c r="R44" s="10">
        <v>4.4869070000000004</v>
      </c>
      <c r="S44" s="41">
        <v>49.751399999999997</v>
      </c>
      <c r="T44" s="249">
        <v>1.3022601248475145</v>
      </c>
      <c r="U44" s="9">
        <f t="shared" si="48"/>
        <v>65.673915723350049</v>
      </c>
      <c r="V44" s="10">
        <f t="shared" si="49"/>
        <v>9486.6433512633048</v>
      </c>
      <c r="W44" s="10">
        <f t="shared" si="50"/>
        <v>0.11505841951683622</v>
      </c>
      <c r="X44" s="10">
        <f t="shared" si="51"/>
        <v>354.51518536932628</v>
      </c>
      <c r="Y44" s="10">
        <f t="shared" si="52"/>
        <v>6.4979016698130163</v>
      </c>
      <c r="Z44" s="10">
        <f t="shared" si="53"/>
        <v>5.9780693799567599</v>
      </c>
      <c r="AA44" s="10">
        <f t="shared" si="54"/>
        <v>5.8431200699991876</v>
      </c>
      <c r="AB44" s="12">
        <f t="shared" si="55"/>
        <v>64.789264375338632</v>
      </c>
      <c r="AC44" s="248">
        <f t="shared" si="56"/>
        <v>0.17992853622835631</v>
      </c>
      <c r="AD44" s="10">
        <f t="shared" si="57"/>
        <v>25.990803702091245</v>
      </c>
      <c r="AE44" s="10">
        <f t="shared" si="58"/>
        <v>3.1522854662146909E-4</v>
      </c>
      <c r="AF44" s="10">
        <f t="shared" si="59"/>
        <v>0.97127448046390763</v>
      </c>
      <c r="AG44" s="10">
        <f t="shared" si="60"/>
        <v>1.7802470328254841E-2</v>
      </c>
      <c r="AH44" s="10">
        <f t="shared" si="61"/>
        <v>1.6378272273854137E-2</v>
      </c>
      <c r="AI44" s="10">
        <f t="shared" si="62"/>
        <v>1.6008548136984074E-2</v>
      </c>
      <c r="AJ44" s="249">
        <f t="shared" si="63"/>
        <v>0.17750483390503735</v>
      </c>
      <c r="AK44" s="190">
        <v>1.4386072166916348</v>
      </c>
      <c r="AL44" s="190">
        <v>1.4386072166916348</v>
      </c>
      <c r="AM44" s="190">
        <v>1.4386072166916348</v>
      </c>
      <c r="AN44" s="190">
        <v>1.0581188624362428</v>
      </c>
      <c r="AO44" s="190">
        <v>1.4426162788020349</v>
      </c>
      <c r="AP44" s="190">
        <v>1.4426166415419304</v>
      </c>
      <c r="AQ44" s="190">
        <v>1.4505797040282042</v>
      </c>
      <c r="AR44" s="190">
        <v>1.4376359752161414</v>
      </c>
      <c r="AS44" s="9">
        <f t="shared" si="64"/>
        <v>72.54999773495517</v>
      </c>
      <c r="AT44" s="10">
        <f t="shared" si="65"/>
        <v>10479.898237616037</v>
      </c>
      <c r="AU44" s="10">
        <f t="shared" si="66"/>
        <v>0.12710507639741783</v>
      </c>
      <c r="AV44" s="10">
        <f t="shared" si="67"/>
        <v>288.05243860422206</v>
      </c>
      <c r="AW44" s="10">
        <f t="shared" si="68"/>
        <v>7.1982383151175799</v>
      </c>
      <c r="AX44" s="10">
        <f t="shared" si="69"/>
        <v>6.6223807419640437</v>
      </c>
      <c r="AY44" s="10">
        <f t="shared" si="70"/>
        <v>6.5086162280620785</v>
      </c>
      <c r="AZ44" s="41">
        <f t="shared" si="71"/>
        <v>71.524402457368339</v>
      </c>
      <c r="BA44" s="186">
        <f t="shared" si="72"/>
        <v>0.19876711708206896</v>
      </c>
      <c r="BB44" s="7">
        <f t="shared" si="73"/>
        <v>28.712049966071334</v>
      </c>
      <c r="BC44" s="7">
        <f t="shared" si="74"/>
        <v>3.4823308602032285E-4</v>
      </c>
      <c r="BD44" s="7">
        <f t="shared" si="75"/>
        <v>0.78918476329923848</v>
      </c>
      <c r="BE44" s="7">
        <f t="shared" si="76"/>
        <v>1.9721200863335835E-2</v>
      </c>
      <c r="BF44" s="7">
        <f t="shared" si="77"/>
        <v>1.8143508882093269E-2</v>
      </c>
      <c r="BG44" s="7">
        <f t="shared" si="78"/>
        <v>1.7831825282361859E-2</v>
      </c>
      <c r="BH44" s="187">
        <f t="shared" si="79"/>
        <v>0.19595726700648861</v>
      </c>
      <c r="BI44" s="9">
        <f t="shared" si="80"/>
        <v>-6.8760820116051207</v>
      </c>
      <c r="BJ44" s="10">
        <f t="shared" si="81"/>
        <v>-993.25488635273177</v>
      </c>
      <c r="BK44" s="10">
        <f t="shared" si="82"/>
        <v>-1.204665688058161E-2</v>
      </c>
      <c r="BL44" s="10">
        <f t="shared" si="83"/>
        <v>66.462746765104214</v>
      </c>
      <c r="BM44" s="10">
        <f t="shared" si="84"/>
        <v>-0.70033664530456363</v>
      </c>
      <c r="BN44" s="10">
        <f t="shared" si="85"/>
        <v>-0.64431136200728378</v>
      </c>
      <c r="BO44" s="10">
        <f t="shared" si="86"/>
        <v>-0.66549615806289086</v>
      </c>
      <c r="BP44" s="41">
        <f t="shared" si="87"/>
        <v>-6.7351380820297067</v>
      </c>
      <c r="BQ44" s="9">
        <f t="shared" si="88"/>
        <v>-1.883858085371265E-2</v>
      </c>
      <c r="BR44" s="10">
        <f t="shared" si="89"/>
        <v>-2.7212462639800883</v>
      </c>
      <c r="BS44" s="10">
        <f t="shared" si="90"/>
        <v>-3.300453939885376E-5</v>
      </c>
      <c r="BT44" s="10">
        <f t="shared" si="91"/>
        <v>0.18208971716466915</v>
      </c>
      <c r="BU44" s="10">
        <f t="shared" si="92"/>
        <v>-1.9187305350809938E-3</v>
      </c>
      <c r="BV44" s="10">
        <f t="shared" si="93"/>
        <v>-1.7652366082391326E-3</v>
      </c>
      <c r="BW44" s="10">
        <f t="shared" si="94"/>
        <v>-1.8232771453777843E-3</v>
      </c>
      <c r="BX44" s="41">
        <f t="shared" si="95"/>
        <v>-1.8452433101451254E-2</v>
      </c>
    </row>
    <row r="45" spans="1:76" ht="43.5" x14ac:dyDescent="0.35">
      <c r="A45" s="10">
        <v>34013</v>
      </c>
      <c r="B45" s="10" t="s">
        <v>29</v>
      </c>
      <c r="C45" s="10" t="s">
        <v>5</v>
      </c>
      <c r="D45" s="10">
        <v>2280002104</v>
      </c>
      <c r="E45" s="10" t="s">
        <v>56</v>
      </c>
      <c r="F45" s="11" t="s">
        <v>57</v>
      </c>
      <c r="G45" s="11" t="s">
        <v>58</v>
      </c>
      <c r="H45" s="11" t="s">
        <v>59</v>
      </c>
      <c r="I45" s="11" t="s">
        <v>60</v>
      </c>
      <c r="J45" s="11" t="s">
        <v>63</v>
      </c>
      <c r="K45" s="10" t="s">
        <v>64</v>
      </c>
      <c r="L45" s="9">
        <v>51.078879999999998</v>
      </c>
      <c r="M45" s="10">
        <v>47268.7</v>
      </c>
      <c r="N45" s="10">
        <v>0.20819509999999999</v>
      </c>
      <c r="O45" s="10">
        <v>446.7398</v>
      </c>
      <c r="P45" s="10">
        <v>11.75778</v>
      </c>
      <c r="Q45" s="10">
        <v>10.817159999999999</v>
      </c>
      <c r="R45" s="10">
        <v>28.825060000000001</v>
      </c>
      <c r="S45" s="41">
        <v>20.07302</v>
      </c>
      <c r="T45" s="249">
        <v>1.3022601248475145</v>
      </c>
      <c r="U45" s="9">
        <f t="shared" si="48"/>
        <v>66.517988645871213</v>
      </c>
      <c r="V45" s="10">
        <f t="shared" si="49"/>
        <v>61556.143163379704</v>
      </c>
      <c r="W45" s="10">
        <f t="shared" si="50"/>
        <v>0.27112417691864077</v>
      </c>
      <c r="X45" s="10">
        <f t="shared" si="51"/>
        <v>581.77142772235368</v>
      </c>
      <c r="Y45" s="10">
        <f t="shared" si="52"/>
        <v>15.311688050729609</v>
      </c>
      <c r="Z45" s="10">
        <f t="shared" si="53"/>
        <v>14.086756132095539</v>
      </c>
      <c r="AA45" s="10">
        <f t="shared" si="54"/>
        <v>37.5377262343371</v>
      </c>
      <c r="AB45" s="12">
        <f t="shared" si="55"/>
        <v>26.140293531266657</v>
      </c>
      <c r="AC45" s="248">
        <f t="shared" si="56"/>
        <v>0.18224106478320881</v>
      </c>
      <c r="AD45" s="10">
        <f t="shared" si="57"/>
        <v>168.64696757090329</v>
      </c>
      <c r="AE45" s="10">
        <f t="shared" si="58"/>
        <v>7.4280596416065965E-4</v>
      </c>
      <c r="AF45" s="10">
        <f t="shared" si="59"/>
        <v>1.5938943225269964</v>
      </c>
      <c r="AG45" s="10">
        <f t="shared" si="60"/>
        <v>4.1949830275971531E-2</v>
      </c>
      <c r="AH45" s="10">
        <f t="shared" si="61"/>
        <v>3.859385241670011E-2</v>
      </c>
      <c r="AI45" s="10">
        <f t="shared" si="62"/>
        <v>0.1028430855735263</v>
      </c>
      <c r="AJ45" s="249">
        <f t="shared" si="63"/>
        <v>7.1617242551415494E-2</v>
      </c>
      <c r="AK45" s="190">
        <v>1.7770241216904925</v>
      </c>
      <c r="AL45" s="190">
        <v>1.7770241216904925</v>
      </c>
      <c r="AM45" s="190">
        <v>1.7770241216904925</v>
      </c>
      <c r="AN45" s="190">
        <v>1.3210995690694183</v>
      </c>
      <c r="AO45" s="190">
        <v>1.7076777957506144</v>
      </c>
      <c r="AP45" s="190">
        <v>1.7076780060849179</v>
      </c>
      <c r="AQ45" s="190">
        <v>1.6907922388690342</v>
      </c>
      <c r="AR45" s="190">
        <v>1.7701016002975092</v>
      </c>
      <c r="AS45" s="9">
        <f t="shared" si="64"/>
        <v>90.768401868934063</v>
      </c>
      <c r="AT45" s="10">
        <f t="shared" si="65"/>
        <v>83997.620100951375</v>
      </c>
      <c r="AU45" s="10">
        <f t="shared" si="66"/>
        <v>0.36996771471776424</v>
      </c>
      <c r="AV45" s="10">
        <f t="shared" si="67"/>
        <v>590.18775726615809</v>
      </c>
      <c r="AW45" s="10">
        <f t="shared" si="68"/>
        <v>20.078499833320659</v>
      </c>
      <c r="AX45" s="10">
        <f t="shared" si="69"/>
        <v>18.472226220301529</v>
      </c>
      <c r="AY45" s="10">
        <f t="shared" si="70"/>
        <v>48.737187732934245</v>
      </c>
      <c r="AZ45" s="41">
        <f t="shared" si="71"/>
        <v>35.531284824803905</v>
      </c>
      <c r="BA45" s="186">
        <f t="shared" si="72"/>
        <v>0.24868055306557277</v>
      </c>
      <c r="BB45" s="7">
        <f t="shared" si="73"/>
        <v>230.13046603000376</v>
      </c>
      <c r="BC45" s="7">
        <f t="shared" si="74"/>
        <v>1.0136101773089432E-3</v>
      </c>
      <c r="BD45" s="7">
        <f t="shared" si="75"/>
        <v>1.6169527596333098</v>
      </c>
      <c r="BE45" s="7">
        <f t="shared" si="76"/>
        <v>5.5009588584440161E-2</v>
      </c>
      <c r="BF45" s="7">
        <f t="shared" si="77"/>
        <v>5.0608838959730215E-2</v>
      </c>
      <c r="BG45" s="7">
        <f t="shared" si="78"/>
        <v>0.13352654173406642</v>
      </c>
      <c r="BH45" s="187">
        <f t="shared" si="79"/>
        <v>9.7345985821380557E-2</v>
      </c>
      <c r="BI45" s="9">
        <f t="shared" si="80"/>
        <v>-24.25041322306285</v>
      </c>
      <c r="BJ45" s="10">
        <f t="shared" si="81"/>
        <v>-22441.476937571671</v>
      </c>
      <c r="BK45" s="10">
        <f t="shared" si="82"/>
        <v>-9.8843537799123471E-2</v>
      </c>
      <c r="BL45" s="10">
        <f t="shared" si="83"/>
        <v>-8.4163295438044088</v>
      </c>
      <c r="BM45" s="10">
        <f t="shared" si="84"/>
        <v>-4.7668117825910503</v>
      </c>
      <c r="BN45" s="10">
        <f t="shared" si="85"/>
        <v>-4.3854700882059898</v>
      </c>
      <c r="BO45" s="10">
        <f t="shared" si="86"/>
        <v>-11.199461498597145</v>
      </c>
      <c r="BP45" s="41">
        <f t="shared" si="87"/>
        <v>-9.3909912935372475</v>
      </c>
      <c r="BQ45" s="9">
        <f t="shared" si="88"/>
        <v>-6.6439488282363957E-2</v>
      </c>
      <c r="BR45" s="10">
        <f t="shared" si="89"/>
        <v>-61.483498459100474</v>
      </c>
      <c r="BS45" s="10">
        <f t="shared" si="90"/>
        <v>-2.7080421314828356E-4</v>
      </c>
      <c r="BT45" s="10">
        <f t="shared" si="91"/>
        <v>-2.305843710631339E-2</v>
      </c>
      <c r="BU45" s="10">
        <f t="shared" si="92"/>
        <v>-1.305975830846863E-2</v>
      </c>
      <c r="BV45" s="10">
        <f t="shared" si="93"/>
        <v>-1.2014986543030105E-2</v>
      </c>
      <c r="BW45" s="10">
        <f t="shared" si="94"/>
        <v>-3.0683456160540121E-2</v>
      </c>
      <c r="BX45" s="41">
        <f t="shared" si="95"/>
        <v>-2.5728743269965063E-2</v>
      </c>
    </row>
    <row r="46" spans="1:76" ht="43.5" x14ac:dyDescent="0.35">
      <c r="A46" s="10">
        <v>34013</v>
      </c>
      <c r="B46" s="10" t="s">
        <v>29</v>
      </c>
      <c r="C46" s="10" t="s">
        <v>5</v>
      </c>
      <c r="D46" s="10">
        <v>2280002201</v>
      </c>
      <c r="E46" s="10" t="s">
        <v>56</v>
      </c>
      <c r="F46" s="11" t="s">
        <v>57</v>
      </c>
      <c r="G46" s="11" t="s">
        <v>58</v>
      </c>
      <c r="H46" s="11" t="s">
        <v>59</v>
      </c>
      <c r="I46" s="11" t="s">
        <v>65</v>
      </c>
      <c r="J46" s="11" t="s">
        <v>61</v>
      </c>
      <c r="K46" s="10" t="s">
        <v>62</v>
      </c>
      <c r="L46" s="9">
        <v>1.6687320000000001</v>
      </c>
      <c r="M46" s="10">
        <v>722.02970000000005</v>
      </c>
      <c r="N46" s="10">
        <v>6.1724199999999996E-3</v>
      </c>
      <c r="O46" s="10">
        <v>12.05607</v>
      </c>
      <c r="P46" s="10">
        <v>0.33061740000000001</v>
      </c>
      <c r="Q46" s="10">
        <v>0.32069940000000002</v>
      </c>
      <c r="R46" s="10">
        <v>6.6381299999999999E-3</v>
      </c>
      <c r="S46" s="41">
        <v>0.55483329999999997</v>
      </c>
      <c r="T46" s="249">
        <v>1.0552296787698248</v>
      </c>
      <c r="U46" s="9">
        <f t="shared" si="48"/>
        <v>1.7608955323129274</v>
      </c>
      <c r="V46" s="10">
        <f t="shared" si="49"/>
        <v>761.90716839327297</v>
      </c>
      <c r="W46" s="10">
        <f t="shared" si="50"/>
        <v>6.5133207738324412E-3</v>
      </c>
      <c r="X46" s="10">
        <f t="shared" si="51"/>
        <v>12.721922873326521</v>
      </c>
      <c r="Y46" s="10">
        <f t="shared" si="52"/>
        <v>0.34887729279771468</v>
      </c>
      <c r="Z46" s="10">
        <f t="shared" si="53"/>
        <v>0.33841152484367554</v>
      </c>
      <c r="AA46" s="10">
        <f t="shared" si="54"/>
        <v>7.0047517875323371E-3</v>
      </c>
      <c r="AB46" s="12">
        <f t="shared" si="55"/>
        <v>0.58547656492980182</v>
      </c>
      <c r="AC46" s="248">
        <f t="shared" si="56"/>
        <v>4.8243713214052809E-3</v>
      </c>
      <c r="AD46" s="10">
        <f t="shared" si="57"/>
        <v>2.087416899707597</v>
      </c>
      <c r="AE46" s="10">
        <f t="shared" si="58"/>
        <v>1.7844714448856003E-5</v>
      </c>
      <c r="AF46" s="10">
        <f t="shared" si="59"/>
        <v>3.4854583214593213E-2</v>
      </c>
      <c r="AG46" s="10">
        <f t="shared" si="60"/>
        <v>9.5582819944579369E-4</v>
      </c>
      <c r="AH46" s="10">
        <f t="shared" si="61"/>
        <v>9.2715486258541241E-4</v>
      </c>
      <c r="AI46" s="10">
        <f t="shared" si="62"/>
        <v>1.9191100787759828E-5</v>
      </c>
      <c r="AJ46" s="249">
        <f t="shared" si="63"/>
        <v>1.6040453833693201E-3</v>
      </c>
      <c r="AK46" s="190">
        <v>1.5877575187643891</v>
      </c>
      <c r="AL46" s="190">
        <v>1.5877575187643891</v>
      </c>
      <c r="AM46" s="190">
        <v>1.5877575187643891</v>
      </c>
      <c r="AN46" s="190">
        <v>1.1247575119286113</v>
      </c>
      <c r="AO46" s="190">
        <v>1.1340877779818888</v>
      </c>
      <c r="AP46" s="190">
        <v>1.1341649968620793</v>
      </c>
      <c r="AQ46" s="190">
        <v>0.55390741239332031</v>
      </c>
      <c r="AR46" s="190">
        <v>1.0612119987250432</v>
      </c>
      <c r="AS46" s="9">
        <f t="shared" si="64"/>
        <v>2.6495417798027368</v>
      </c>
      <c r="AT46" s="10">
        <f t="shared" si="65"/>
        <v>1146.4080849461964</v>
      </c>
      <c r="AU46" s="10">
        <f t="shared" si="66"/>
        <v>9.8003062639716899E-3</v>
      </c>
      <c r="AV46" s="10">
        <f t="shared" si="67"/>
        <v>13.560155296837173</v>
      </c>
      <c r="AW46" s="10">
        <f t="shared" si="68"/>
        <v>0.37494915252814931</v>
      </c>
      <c r="AX46" s="10">
        <f t="shared" si="69"/>
        <v>0.36372603399467074</v>
      </c>
      <c r="AY46" s="10">
        <f t="shared" si="70"/>
        <v>3.6769094114304712E-3</v>
      </c>
      <c r="AZ46" s="41">
        <f t="shared" si="71"/>
        <v>0.58879575525221151</v>
      </c>
      <c r="BA46" s="186">
        <f t="shared" si="72"/>
        <v>7.2590185748020184E-3</v>
      </c>
      <c r="BB46" s="7">
        <f t="shared" si="73"/>
        <v>3.1408440683457433</v>
      </c>
      <c r="BC46" s="7">
        <f t="shared" si="74"/>
        <v>2.6850154147867643E-5</v>
      </c>
      <c r="BD46" s="7">
        <f t="shared" si="75"/>
        <v>3.7151110402293623E-2</v>
      </c>
      <c r="BE46" s="7">
        <f t="shared" si="76"/>
        <v>1.027257952131916E-3</v>
      </c>
      <c r="BF46" s="7">
        <f t="shared" si="77"/>
        <v>9.9650968217718E-4</v>
      </c>
      <c r="BG46" s="7">
        <f t="shared" si="78"/>
        <v>1.0073724414878003E-5</v>
      </c>
      <c r="BH46" s="187">
        <f t="shared" si="79"/>
        <v>1.6131390554855109E-3</v>
      </c>
      <c r="BI46" s="9">
        <f t="shared" si="80"/>
        <v>-0.88864624748980936</v>
      </c>
      <c r="BJ46" s="10">
        <f t="shared" si="81"/>
        <v>-384.5009165529234</v>
      </c>
      <c r="BK46" s="10">
        <f t="shared" si="82"/>
        <v>-3.2869854901392487E-3</v>
      </c>
      <c r="BL46" s="10">
        <f t="shared" si="83"/>
        <v>-0.83823242351065197</v>
      </c>
      <c r="BM46" s="10">
        <f t="shared" si="84"/>
        <v>-2.6071859730434632E-2</v>
      </c>
      <c r="BN46" s="10">
        <f t="shared" si="85"/>
        <v>-2.5314509150995201E-2</v>
      </c>
      <c r="BO46" s="10">
        <f t="shared" si="86"/>
        <v>3.3278423761018659E-3</v>
      </c>
      <c r="BP46" s="41">
        <f t="shared" si="87"/>
        <v>-3.3191903224096819E-3</v>
      </c>
      <c r="BQ46" s="9">
        <f t="shared" si="88"/>
        <v>-2.4346472533967375E-3</v>
      </c>
      <c r="BR46" s="10">
        <f t="shared" si="89"/>
        <v>-1.0534271686381462</v>
      </c>
      <c r="BS46" s="10">
        <f t="shared" si="90"/>
        <v>-9.0054396990116394E-6</v>
      </c>
      <c r="BT46" s="10">
        <f t="shared" si="91"/>
        <v>-2.2965271877004104E-3</v>
      </c>
      <c r="BU46" s="10">
        <f t="shared" si="92"/>
        <v>-7.1429752686122329E-5</v>
      </c>
      <c r="BV46" s="10">
        <f t="shared" si="93"/>
        <v>-6.9354819591767596E-5</v>
      </c>
      <c r="BW46" s="10">
        <f t="shared" si="94"/>
        <v>9.1173763728818244E-6</v>
      </c>
      <c r="BX46" s="41">
        <f t="shared" si="95"/>
        <v>-9.0936721161907763E-6</v>
      </c>
    </row>
    <row r="47" spans="1:76" ht="43.5" x14ac:dyDescent="0.35">
      <c r="A47" s="10">
        <v>34013</v>
      </c>
      <c r="B47" s="10" t="s">
        <v>29</v>
      </c>
      <c r="C47" s="10" t="s">
        <v>5</v>
      </c>
      <c r="D47" s="10">
        <v>2280002202</v>
      </c>
      <c r="E47" s="10" t="s">
        <v>56</v>
      </c>
      <c r="F47" s="11" t="s">
        <v>57</v>
      </c>
      <c r="G47" s="11" t="s">
        <v>58</v>
      </c>
      <c r="H47" s="11" t="s">
        <v>59</v>
      </c>
      <c r="I47" s="11" t="s">
        <v>65</v>
      </c>
      <c r="J47" s="11" t="s">
        <v>63</v>
      </c>
      <c r="K47" s="10" t="s">
        <v>62</v>
      </c>
      <c r="L47" s="9">
        <v>4.4334210000000001</v>
      </c>
      <c r="M47" s="10">
        <v>2765.5830000000001</v>
      </c>
      <c r="N47" s="10">
        <v>1.5750879999999998E-2</v>
      </c>
      <c r="O47" s="10">
        <v>28.603750000000002</v>
      </c>
      <c r="P47" s="10">
        <v>0.84709869999999998</v>
      </c>
      <c r="Q47" s="10">
        <v>0.81836580000000003</v>
      </c>
      <c r="R47" s="10">
        <v>0.50790089999999999</v>
      </c>
      <c r="S47" s="41">
        <v>0.93553589999999998</v>
      </c>
      <c r="T47" s="249">
        <v>1.0552296787698248</v>
      </c>
      <c r="U47" s="9">
        <f t="shared" si="48"/>
        <v>4.6782774176813957</v>
      </c>
      <c r="V47" s="10">
        <f t="shared" si="49"/>
        <v>2918.3252607012882</v>
      </c>
      <c r="W47" s="10">
        <f t="shared" si="50"/>
        <v>1.6620796042742057E-2</v>
      </c>
      <c r="X47" s="10">
        <f t="shared" si="51"/>
        <v>30.183525924112377</v>
      </c>
      <c r="Y47" s="10">
        <f t="shared" si="52"/>
        <v>0.89388368908733618</v>
      </c>
      <c r="Z47" s="10">
        <f t="shared" si="53"/>
        <v>0.86356388025021069</v>
      </c>
      <c r="AA47" s="10">
        <f t="shared" si="54"/>
        <v>0.53595210355390488</v>
      </c>
      <c r="AB47" s="12">
        <f t="shared" si="55"/>
        <v>0.98720524723463887</v>
      </c>
      <c r="AC47" s="248">
        <f t="shared" si="56"/>
        <v>1.2817198404606564E-2</v>
      </c>
      <c r="AD47" s="10">
        <f t="shared" si="57"/>
        <v>7.995411673154214</v>
      </c>
      <c r="AE47" s="10">
        <f t="shared" si="58"/>
        <v>4.5536427514361801E-5</v>
      </c>
      <c r="AF47" s="10">
        <f t="shared" si="59"/>
        <v>8.269459157291062E-2</v>
      </c>
      <c r="AG47" s="10">
        <f t="shared" si="60"/>
        <v>2.4489964084584552E-3</v>
      </c>
      <c r="AH47" s="10">
        <f t="shared" si="61"/>
        <v>2.365928439041673E-3</v>
      </c>
      <c r="AI47" s="10">
        <f t="shared" si="62"/>
        <v>1.4683619275449448E-3</v>
      </c>
      <c r="AJ47" s="249">
        <f t="shared" si="63"/>
        <v>2.7046719102318873E-3</v>
      </c>
      <c r="AK47" s="190">
        <v>1.2901968765457832</v>
      </c>
      <c r="AL47" s="190">
        <v>1.2901968765457832</v>
      </c>
      <c r="AM47" s="190">
        <v>1.2901968765457832</v>
      </c>
      <c r="AN47" s="190">
        <v>0.92285688800697208</v>
      </c>
      <c r="AO47" s="190">
        <v>0.93160218504449166</v>
      </c>
      <c r="AP47" s="190">
        <v>0.93170011209409509</v>
      </c>
      <c r="AQ47" s="190">
        <v>0.39109263102383485</v>
      </c>
      <c r="AR47" s="190">
        <v>0.89372027865768799</v>
      </c>
      <c r="AS47" s="9">
        <f t="shared" si="64"/>
        <v>5.7199859266124831</v>
      </c>
      <c r="AT47" s="10">
        <f t="shared" si="65"/>
        <v>3568.1465484281166</v>
      </c>
      <c r="AU47" s="10">
        <f t="shared" si="66"/>
        <v>2.0321736178847444E-2</v>
      </c>
      <c r="AV47" s="10">
        <f t="shared" si="67"/>
        <v>26.39716771032943</v>
      </c>
      <c r="AW47" s="10">
        <f t="shared" si="68"/>
        <v>0.78915899986834837</v>
      </c>
      <c r="AX47" s="10">
        <f t="shared" si="69"/>
        <v>0.76247150759397386</v>
      </c>
      <c r="AY47" s="10">
        <f t="shared" si="70"/>
        <v>0.19863629928037363</v>
      </c>
      <c r="AZ47" s="41">
        <f t="shared" si="71"/>
        <v>0.8361074052422709</v>
      </c>
      <c r="BA47" s="186">
        <f t="shared" si="72"/>
        <v>1.5671194319486256E-2</v>
      </c>
      <c r="BB47" s="7">
        <f t="shared" si="73"/>
        <v>9.7757439682962097</v>
      </c>
      <c r="BC47" s="7">
        <f t="shared" si="74"/>
        <v>5.5675989531088889E-5</v>
      </c>
      <c r="BD47" s="7">
        <f t="shared" si="75"/>
        <v>7.232100742556008E-2</v>
      </c>
      <c r="BE47" s="7">
        <f t="shared" si="76"/>
        <v>2.1620794516941052E-3</v>
      </c>
      <c r="BF47" s="7">
        <f t="shared" si="77"/>
        <v>2.0889630345040382E-3</v>
      </c>
      <c r="BG47" s="7">
        <f t="shared" si="78"/>
        <v>5.4420903912431135E-4</v>
      </c>
      <c r="BH47" s="187">
        <f t="shared" si="79"/>
        <v>2.290705219841838E-3</v>
      </c>
      <c r="BI47" s="9">
        <f t="shared" si="80"/>
        <v>-1.0417085089310874</v>
      </c>
      <c r="BJ47" s="10">
        <f t="shared" si="81"/>
        <v>-649.82128772682836</v>
      </c>
      <c r="BK47" s="10">
        <f t="shared" si="82"/>
        <v>-3.7009401361053872E-3</v>
      </c>
      <c r="BL47" s="10">
        <f t="shared" si="83"/>
        <v>3.7863582137829468</v>
      </c>
      <c r="BM47" s="10">
        <f t="shared" si="84"/>
        <v>0.10472468921898781</v>
      </c>
      <c r="BN47" s="10">
        <f t="shared" si="85"/>
        <v>0.10109237265623683</v>
      </c>
      <c r="BO47" s="10">
        <f t="shared" si="86"/>
        <v>0.33731580427353125</v>
      </c>
      <c r="BP47" s="41">
        <f t="shared" si="87"/>
        <v>0.15109784199236798</v>
      </c>
      <c r="BQ47" s="9">
        <f t="shared" si="88"/>
        <v>-2.8539959148796926E-3</v>
      </c>
      <c r="BR47" s="10">
        <f t="shared" si="89"/>
        <v>-1.7803322951419958</v>
      </c>
      <c r="BS47" s="10">
        <f t="shared" si="90"/>
        <v>-1.0139562016727088E-5</v>
      </c>
      <c r="BT47" s="10">
        <f t="shared" si="91"/>
        <v>1.037358414735054E-2</v>
      </c>
      <c r="BU47" s="10">
        <f t="shared" si="92"/>
        <v>2.8691695676434995E-4</v>
      </c>
      <c r="BV47" s="10">
        <f t="shared" si="93"/>
        <v>2.7696540453763484E-4</v>
      </c>
      <c r="BW47" s="10">
        <f t="shared" si="94"/>
        <v>9.2415288842063342E-4</v>
      </c>
      <c r="BX47" s="41">
        <f t="shared" si="95"/>
        <v>4.1396669039004937E-4</v>
      </c>
    </row>
    <row r="48" spans="1:76" ht="43.5" x14ac:dyDescent="0.35">
      <c r="A48" s="10">
        <v>34013</v>
      </c>
      <c r="B48" s="10" t="s">
        <v>29</v>
      </c>
      <c r="C48" s="10" t="s">
        <v>5</v>
      </c>
      <c r="D48" s="10">
        <v>2280002203</v>
      </c>
      <c r="E48" s="10" t="s">
        <v>56</v>
      </c>
      <c r="F48" s="11" t="s">
        <v>57</v>
      </c>
      <c r="G48" s="11" t="s">
        <v>58</v>
      </c>
      <c r="H48" s="11" t="s">
        <v>59</v>
      </c>
      <c r="I48" s="11" t="s">
        <v>65</v>
      </c>
      <c r="J48" s="11" t="s">
        <v>61</v>
      </c>
      <c r="K48" s="10" t="s">
        <v>64</v>
      </c>
      <c r="L48" s="9">
        <v>2.4810210000000001</v>
      </c>
      <c r="M48" s="10">
        <v>831.72040000000004</v>
      </c>
      <c r="N48" s="10">
        <v>5.163127E-3</v>
      </c>
      <c r="O48" s="10">
        <v>21.453610000000001</v>
      </c>
      <c r="P48" s="10">
        <v>0.29158659999999997</v>
      </c>
      <c r="Q48" s="10">
        <v>0.26825969999999999</v>
      </c>
      <c r="R48" s="10">
        <v>0.50788860000000002</v>
      </c>
      <c r="S48" s="41">
        <v>1.4465190000000001</v>
      </c>
      <c r="T48" s="249">
        <v>1.3022601248475145</v>
      </c>
      <c r="U48" s="9">
        <f t="shared" si="48"/>
        <v>3.2309347172093057</v>
      </c>
      <c r="V48" s="10">
        <f t="shared" si="49"/>
        <v>1083.1163119422247</v>
      </c>
      <c r="W48" s="10">
        <f t="shared" si="50"/>
        <v>6.7237344116235732E-3</v>
      </c>
      <c r="X48" s="10">
        <f t="shared" si="51"/>
        <v>27.938180837029886</v>
      </c>
      <c r="Y48" s="10">
        <f t="shared" si="52"/>
        <v>0.37972160211986222</v>
      </c>
      <c r="Z48" s="10">
        <f t="shared" si="53"/>
        <v>0.34934391041355678</v>
      </c>
      <c r="AA48" s="10">
        <f t="shared" si="54"/>
        <v>0.66140307164462941</v>
      </c>
      <c r="AB48" s="12">
        <f t="shared" si="55"/>
        <v>1.883744013534302</v>
      </c>
      <c r="AC48" s="248">
        <f t="shared" si="56"/>
        <v>8.851875937559742E-3</v>
      </c>
      <c r="AD48" s="10">
        <f t="shared" si="57"/>
        <v>2.9674419505266432</v>
      </c>
      <c r="AE48" s="10">
        <f t="shared" si="58"/>
        <v>1.8421190168831707E-5</v>
      </c>
      <c r="AF48" s="10">
        <f t="shared" si="59"/>
        <v>7.6542961197342149E-2</v>
      </c>
      <c r="AG48" s="10">
        <f t="shared" si="60"/>
        <v>1.0403331564927732E-3</v>
      </c>
      <c r="AH48" s="10">
        <f t="shared" si="61"/>
        <v>9.5710660387275832E-4</v>
      </c>
      <c r="AI48" s="10">
        <f t="shared" si="62"/>
        <v>1.8120632099852861E-3</v>
      </c>
      <c r="AJ48" s="249">
        <f t="shared" si="63"/>
        <v>5.1609425028337043E-3</v>
      </c>
      <c r="AK48" s="190">
        <v>1.646991728627182</v>
      </c>
      <c r="AL48" s="190">
        <v>1.646991728627182</v>
      </c>
      <c r="AM48" s="190">
        <v>1.646991728627182</v>
      </c>
      <c r="AN48" s="190">
        <v>1.3035047990318214</v>
      </c>
      <c r="AO48" s="190">
        <v>1.7280688580404551</v>
      </c>
      <c r="AP48" s="190">
        <v>1.728068595044566</v>
      </c>
      <c r="AQ48" s="190">
        <v>1.685645484911261</v>
      </c>
      <c r="AR48" s="190">
        <v>1.5656359188159168</v>
      </c>
      <c r="AS48" s="9">
        <f t="shared" si="64"/>
        <v>4.0862210655503404</v>
      </c>
      <c r="AT48" s="10">
        <f t="shared" si="65"/>
        <v>1369.8366193304914</v>
      </c>
      <c r="AU48" s="10">
        <f t="shared" si="66"/>
        <v>8.5036274628516768E-3</v>
      </c>
      <c r="AV48" s="10">
        <f t="shared" si="67"/>
        <v>27.964883591557076</v>
      </c>
      <c r="AW48" s="10">
        <f t="shared" si="68"/>
        <v>0.50388172288189892</v>
      </c>
      <c r="AX48" s="10">
        <f t="shared" si="69"/>
        <v>0.46357116288607675</v>
      </c>
      <c r="AY48" s="10">
        <f t="shared" si="70"/>
        <v>0.8561201254279015</v>
      </c>
      <c r="AZ48" s="41">
        <f t="shared" si="71"/>
        <v>2.2647221036496812</v>
      </c>
      <c r="BA48" s="186">
        <f t="shared" si="72"/>
        <v>1.1195126206987234E-2</v>
      </c>
      <c r="BB48" s="7">
        <f t="shared" si="73"/>
        <v>3.7529770392616202</v>
      </c>
      <c r="BC48" s="7">
        <f t="shared" si="74"/>
        <v>2.3297609487264868E-5</v>
      </c>
      <c r="BD48" s="7">
        <f t="shared" si="75"/>
        <v>7.661611942892349E-2</v>
      </c>
      <c r="BE48" s="7">
        <f t="shared" si="76"/>
        <v>1.3804978709093122E-3</v>
      </c>
      <c r="BF48" s="7">
        <f t="shared" si="77"/>
        <v>1.2700579805097992E-3</v>
      </c>
      <c r="BG48" s="7">
        <f t="shared" si="78"/>
        <v>2.3455345902134287E-3</v>
      </c>
      <c r="BH48" s="187">
        <f t="shared" si="79"/>
        <v>6.2047180921909074E-3</v>
      </c>
      <c r="BI48" s="9">
        <f t="shared" si="80"/>
        <v>-0.85528634834103467</v>
      </c>
      <c r="BJ48" s="10">
        <f t="shared" si="81"/>
        <v>-286.72030738826675</v>
      </c>
      <c r="BK48" s="10">
        <f t="shared" si="82"/>
        <v>-1.7798930512281036E-3</v>
      </c>
      <c r="BL48" s="10">
        <f t="shared" si="83"/>
        <v>-2.6702754527189398E-2</v>
      </c>
      <c r="BM48" s="10">
        <f t="shared" si="84"/>
        <v>-0.1241601207620367</v>
      </c>
      <c r="BN48" s="10">
        <f t="shared" si="85"/>
        <v>-0.11422725247251997</v>
      </c>
      <c r="BO48" s="10">
        <f t="shared" si="86"/>
        <v>-0.19471705378327209</v>
      </c>
      <c r="BP48" s="41">
        <f t="shared" si="87"/>
        <v>-0.3809780901153792</v>
      </c>
      <c r="BQ48" s="9">
        <f t="shared" si="88"/>
        <v>-2.3432502694274923E-3</v>
      </c>
      <c r="BR48" s="10">
        <f t="shared" si="89"/>
        <v>-0.78553508873497702</v>
      </c>
      <c r="BS48" s="10">
        <f t="shared" si="90"/>
        <v>-4.8764193184331612E-6</v>
      </c>
      <c r="BT48" s="10">
        <f t="shared" si="91"/>
        <v>-7.315823158134116E-5</v>
      </c>
      <c r="BU48" s="10">
        <f t="shared" si="92"/>
        <v>-3.4016471441653895E-4</v>
      </c>
      <c r="BV48" s="10">
        <f t="shared" si="93"/>
        <v>-3.129513766370409E-4</v>
      </c>
      <c r="BW48" s="10">
        <f t="shared" si="94"/>
        <v>-5.3347138022814258E-4</v>
      </c>
      <c r="BX48" s="41">
        <f t="shared" si="95"/>
        <v>-1.0437755893572031E-3</v>
      </c>
    </row>
    <row r="49" spans="1:76" ht="43.5" x14ac:dyDescent="0.35">
      <c r="A49" s="10">
        <v>34013</v>
      </c>
      <c r="B49" s="10" t="s">
        <v>29</v>
      </c>
      <c r="C49" s="10" t="s">
        <v>5</v>
      </c>
      <c r="D49" s="10">
        <v>2280002204</v>
      </c>
      <c r="E49" s="10" t="s">
        <v>56</v>
      </c>
      <c r="F49" s="11" t="s">
        <v>57</v>
      </c>
      <c r="G49" s="11" t="s">
        <v>58</v>
      </c>
      <c r="H49" s="11" t="s">
        <v>59</v>
      </c>
      <c r="I49" s="11" t="s">
        <v>65</v>
      </c>
      <c r="J49" s="11" t="s">
        <v>63</v>
      </c>
      <c r="K49" s="10" t="s">
        <v>64</v>
      </c>
      <c r="L49" s="9">
        <v>1.4888889999999999</v>
      </c>
      <c r="M49" s="10">
        <v>1638.89</v>
      </c>
      <c r="N49" s="10">
        <v>6.9949399999999998E-3</v>
      </c>
      <c r="O49" s="10">
        <v>13.05181</v>
      </c>
      <c r="P49" s="10">
        <v>0.39504</v>
      </c>
      <c r="Q49" s="10">
        <v>0.36343490000000001</v>
      </c>
      <c r="R49" s="10">
        <v>0.99941610000000003</v>
      </c>
      <c r="S49" s="41">
        <v>0.59408050000000001</v>
      </c>
      <c r="T49" s="249">
        <v>1.3022601248475145</v>
      </c>
      <c r="U49" s="9">
        <f t="shared" si="48"/>
        <v>1.9389207750240909</v>
      </c>
      <c r="V49" s="10">
        <f t="shared" si="49"/>
        <v>2134.2610960113434</v>
      </c>
      <c r="W49" s="10">
        <f t="shared" si="50"/>
        <v>9.1092314377008727E-3</v>
      </c>
      <c r="X49" s="10">
        <f t="shared" si="51"/>
        <v>16.996851720086038</v>
      </c>
      <c r="Y49" s="10">
        <f t="shared" si="52"/>
        <v>0.51444483971976218</v>
      </c>
      <c r="Z49" s="10">
        <f t="shared" si="53"/>
        <v>0.47328677824794396</v>
      </c>
      <c r="AA49" s="10">
        <f t="shared" si="54"/>
        <v>1.3014997351606161</v>
      </c>
      <c r="AB49" s="12">
        <f t="shared" si="55"/>
        <v>0.77364734609947383</v>
      </c>
      <c r="AC49" s="248">
        <f t="shared" si="56"/>
        <v>5.3121117123947695E-3</v>
      </c>
      <c r="AD49" s="10">
        <f t="shared" si="57"/>
        <v>5.8472906740036805</v>
      </c>
      <c r="AE49" s="10">
        <f t="shared" si="58"/>
        <v>2.4956798459454444E-5</v>
      </c>
      <c r="AF49" s="10">
        <f t="shared" si="59"/>
        <v>4.6566717041331612E-2</v>
      </c>
      <c r="AG49" s="10">
        <f t="shared" si="60"/>
        <v>1.4094379170404444E-3</v>
      </c>
      <c r="AH49" s="10">
        <f t="shared" si="61"/>
        <v>1.2966761047888875E-3</v>
      </c>
      <c r="AI49" s="10">
        <f t="shared" si="62"/>
        <v>3.5657526990701812E-3</v>
      </c>
      <c r="AJ49" s="249">
        <f t="shared" si="63"/>
        <v>2.1195817701355449E-3</v>
      </c>
      <c r="AK49" s="190">
        <v>1.4705524855631926</v>
      </c>
      <c r="AL49" s="190">
        <v>1.4705524855631926</v>
      </c>
      <c r="AM49" s="190">
        <v>1.4705524855631926</v>
      </c>
      <c r="AN49" s="190">
        <v>1.0854241011464827</v>
      </c>
      <c r="AO49" s="190">
        <v>1.4229841729502521</v>
      </c>
      <c r="AP49" s="190">
        <v>1.4229845249802984</v>
      </c>
      <c r="AQ49" s="190">
        <v>1.4104913098083101</v>
      </c>
      <c r="AR49" s="190">
        <v>1.4660559665092461</v>
      </c>
      <c r="AS49" s="9">
        <f t="shared" si="64"/>
        <v>2.1894894196776962</v>
      </c>
      <c r="AT49" s="10">
        <f t="shared" si="65"/>
        <v>2410.0737630646609</v>
      </c>
      <c r="AU49" s="10">
        <f t="shared" si="66"/>
        <v>1.0286426403365398E-2</v>
      </c>
      <c r="AV49" s="10">
        <f t="shared" si="67"/>
        <v>14.166749137584674</v>
      </c>
      <c r="AW49" s="10">
        <f t="shared" si="68"/>
        <v>0.56213566768226764</v>
      </c>
      <c r="AX49" s="10">
        <f t="shared" si="69"/>
        <v>0.51716223853776222</v>
      </c>
      <c r="AY49" s="10">
        <f t="shared" si="70"/>
        <v>1.4096677239325131</v>
      </c>
      <c r="AZ49" s="41">
        <f t="shared" si="71"/>
        <v>0.87095526161179615</v>
      </c>
      <c r="BA49" s="186">
        <f t="shared" si="72"/>
        <v>5.9986011498019071E-3</v>
      </c>
      <c r="BB49" s="7">
        <f t="shared" si="73"/>
        <v>6.6029418166155089</v>
      </c>
      <c r="BC49" s="7">
        <f t="shared" si="74"/>
        <v>2.8181990146206569E-5</v>
      </c>
      <c r="BD49" s="7">
        <f t="shared" si="75"/>
        <v>3.881301133584842E-2</v>
      </c>
      <c r="BE49" s="7">
        <f t="shared" si="76"/>
        <v>1.5400977196774455E-3</v>
      </c>
      <c r="BF49" s="7">
        <f t="shared" si="77"/>
        <v>1.4168828453089376E-3</v>
      </c>
      <c r="BG49" s="7">
        <f t="shared" si="78"/>
        <v>3.8621033532397616E-3</v>
      </c>
      <c r="BH49" s="187">
        <f t="shared" si="79"/>
        <v>2.3861787989364279E-3</v>
      </c>
      <c r="BI49" s="9">
        <f t="shared" si="80"/>
        <v>-0.25056864465360529</v>
      </c>
      <c r="BJ49" s="10">
        <f t="shared" si="81"/>
        <v>-275.81266705331745</v>
      </c>
      <c r="BK49" s="10">
        <f t="shared" si="82"/>
        <v>-1.1771949656645252E-3</v>
      </c>
      <c r="BL49" s="10">
        <f t="shared" si="83"/>
        <v>2.8301025825013646</v>
      </c>
      <c r="BM49" s="10">
        <f t="shared" si="84"/>
        <v>-4.7690827962505455E-2</v>
      </c>
      <c r="BN49" s="10">
        <f t="shared" si="85"/>
        <v>-4.3875460289818258E-2</v>
      </c>
      <c r="BO49" s="10">
        <f t="shared" si="86"/>
        <v>-0.10816798877189693</v>
      </c>
      <c r="BP49" s="41">
        <f t="shared" si="87"/>
        <v>-9.7307915512322318E-2</v>
      </c>
      <c r="BQ49" s="9">
        <f t="shared" si="88"/>
        <v>-6.8648943740713762E-4</v>
      </c>
      <c r="BR49" s="10">
        <f t="shared" si="89"/>
        <v>-0.75565114261182842</v>
      </c>
      <c r="BS49" s="10">
        <f t="shared" si="90"/>
        <v>-3.2251916867521244E-6</v>
      </c>
      <c r="BT49" s="10">
        <f t="shared" si="91"/>
        <v>7.7537057054831923E-3</v>
      </c>
      <c r="BU49" s="10">
        <f t="shared" si="92"/>
        <v>-1.3065980263700112E-4</v>
      </c>
      <c r="BV49" s="10">
        <f t="shared" si="93"/>
        <v>-1.202067405200501E-4</v>
      </c>
      <c r="BW49" s="10">
        <f t="shared" si="94"/>
        <v>-2.963506541695804E-4</v>
      </c>
      <c r="BX49" s="41">
        <f t="shared" si="95"/>
        <v>-2.6659702880088305E-4</v>
      </c>
    </row>
    <row r="50" spans="1:76" ht="43.5" x14ac:dyDescent="0.35">
      <c r="A50" s="10">
        <v>34015</v>
      </c>
      <c r="B50" s="10" t="s">
        <v>30</v>
      </c>
      <c r="C50" s="10" t="s">
        <v>5</v>
      </c>
      <c r="D50" s="10">
        <v>2280002101</v>
      </c>
      <c r="E50" s="10" t="s">
        <v>56</v>
      </c>
      <c r="F50" s="11" t="s">
        <v>57</v>
      </c>
      <c r="G50" s="11" t="s">
        <v>58</v>
      </c>
      <c r="H50" s="11" t="s">
        <v>59</v>
      </c>
      <c r="I50" s="11" t="s">
        <v>60</v>
      </c>
      <c r="J50" s="11" t="s">
        <v>61</v>
      </c>
      <c r="K50" s="10" t="s">
        <v>62</v>
      </c>
      <c r="L50" s="9">
        <v>0.41962820000000001</v>
      </c>
      <c r="M50" s="10">
        <v>190.72499999999999</v>
      </c>
      <c r="N50" s="10">
        <v>2.1846190000000001E-3</v>
      </c>
      <c r="O50" s="10">
        <v>3.7649919999999999</v>
      </c>
      <c r="P50" s="10">
        <v>0.1170148</v>
      </c>
      <c r="Q50" s="10">
        <v>0.11350590000000001</v>
      </c>
      <c r="R50" s="10">
        <v>1.75384E-3</v>
      </c>
      <c r="S50" s="41">
        <v>0.28076030000000002</v>
      </c>
      <c r="T50" s="249">
        <v>1.0552296787698248</v>
      </c>
      <c r="U50" s="9">
        <f t="shared" si="48"/>
        <v>0.44280413068875979</v>
      </c>
      <c r="V50" s="10">
        <f t="shared" si="49"/>
        <v>201.25868048337483</v>
      </c>
      <c r="W50" s="10">
        <f t="shared" si="50"/>
        <v>2.3052748056044559E-3</v>
      </c>
      <c r="X50" s="10">
        <f t="shared" si="51"/>
        <v>3.97293129873096</v>
      </c>
      <c r="Y50" s="10">
        <f t="shared" si="52"/>
        <v>0.1234774898153153</v>
      </c>
      <c r="Z50" s="10">
        <f t="shared" si="53"/>
        <v>0.11977479439547986</v>
      </c>
      <c r="AA50" s="10">
        <f t="shared" si="54"/>
        <v>1.8507040198136695E-3</v>
      </c>
      <c r="AB50" s="12">
        <f t="shared" si="55"/>
        <v>0.29626660118031967</v>
      </c>
      <c r="AC50" s="248">
        <f t="shared" si="56"/>
        <v>1.2131620018870132E-3</v>
      </c>
      <c r="AD50" s="10">
        <f t="shared" si="57"/>
        <v>0.55139364515993106</v>
      </c>
      <c r="AE50" s="10">
        <f t="shared" si="58"/>
        <v>6.3158213852176872E-6</v>
      </c>
      <c r="AF50" s="10">
        <f t="shared" si="59"/>
        <v>1.0884743284194412E-2</v>
      </c>
      <c r="AG50" s="10">
        <f t="shared" si="60"/>
        <v>3.3829449264469945E-4</v>
      </c>
      <c r="AH50" s="10">
        <f t="shared" si="61"/>
        <v>3.2815012163145169E-4</v>
      </c>
      <c r="AI50" s="10">
        <f t="shared" si="62"/>
        <v>5.0704219720922456E-6</v>
      </c>
      <c r="AJ50" s="249">
        <f t="shared" si="63"/>
        <v>8.1168931830224566E-4</v>
      </c>
      <c r="AK50" s="190">
        <v>1.1597445905621306</v>
      </c>
      <c r="AL50" s="190">
        <v>1.1597445905621306</v>
      </c>
      <c r="AM50" s="190">
        <v>1.1597445905621306</v>
      </c>
      <c r="AN50" s="190">
        <v>0.86869840435002021</v>
      </c>
      <c r="AO50" s="190">
        <v>0.89860223520805105</v>
      </c>
      <c r="AP50" s="190">
        <v>0.8985430866447649</v>
      </c>
      <c r="AQ50" s="190">
        <v>0.39204032683617962</v>
      </c>
      <c r="AR50" s="190">
        <v>0.87831601435639584</v>
      </c>
      <c r="AS50" s="9">
        <f t="shared" si="64"/>
        <v>0.4866615349973239</v>
      </c>
      <c r="AT50" s="10">
        <f t="shared" si="65"/>
        <v>221.19228703496236</v>
      </c>
      <c r="AU50" s="10">
        <f t="shared" si="66"/>
        <v>2.5336000676892513E-3</v>
      </c>
      <c r="AV50" s="10">
        <f t="shared" si="67"/>
        <v>3.2706425427905912</v>
      </c>
      <c r="AW50" s="10">
        <f t="shared" si="68"/>
        <v>0.10514976083242306</v>
      </c>
      <c r="AX50" s="10">
        <f t="shared" si="69"/>
        <v>0.10198994173839203</v>
      </c>
      <c r="AY50" s="10">
        <f t="shared" si="70"/>
        <v>6.8757600681836528E-4</v>
      </c>
      <c r="AZ50" s="41">
        <f t="shared" si="71"/>
        <v>0.24659626768550602</v>
      </c>
      <c r="BA50" s="186">
        <f t="shared" si="72"/>
        <v>1.333319273965271E-3</v>
      </c>
      <c r="BB50" s="7">
        <f t="shared" si="73"/>
        <v>0.60600626584921191</v>
      </c>
      <c r="BC50" s="7">
        <f t="shared" si="74"/>
        <v>6.9413700484637022E-6</v>
      </c>
      <c r="BD50" s="7">
        <f t="shared" si="75"/>
        <v>8.9606645007961408E-3</v>
      </c>
      <c r="BE50" s="7">
        <f t="shared" si="76"/>
        <v>2.8808153652718643E-4</v>
      </c>
      <c r="BF50" s="7">
        <f t="shared" si="77"/>
        <v>2.794244979134028E-4</v>
      </c>
      <c r="BG50" s="7">
        <f t="shared" si="78"/>
        <v>1.8837698816941515E-6</v>
      </c>
      <c r="BH50" s="187">
        <f t="shared" si="79"/>
        <v>6.7560621283700283E-4</v>
      </c>
      <c r="BI50" s="9">
        <f t="shared" si="80"/>
        <v>-4.3857404308564107E-2</v>
      </c>
      <c r="BJ50" s="10">
        <f t="shared" si="81"/>
        <v>-19.93360655158753</v>
      </c>
      <c r="BK50" s="10">
        <f t="shared" si="82"/>
        <v>-2.2832526208479541E-4</v>
      </c>
      <c r="BL50" s="10">
        <f t="shared" si="83"/>
        <v>0.70228875594036877</v>
      </c>
      <c r="BM50" s="10">
        <f t="shared" si="84"/>
        <v>1.8327728982892241E-2</v>
      </c>
      <c r="BN50" s="10">
        <f t="shared" si="85"/>
        <v>1.7784852657087832E-2</v>
      </c>
      <c r="BO50" s="10">
        <f t="shared" si="86"/>
        <v>1.1631280129953043E-3</v>
      </c>
      <c r="BP50" s="41">
        <f t="shared" si="87"/>
        <v>4.9670333494813645E-2</v>
      </c>
      <c r="BQ50" s="9">
        <f t="shared" si="88"/>
        <v>-1.2015727207825779E-4</v>
      </c>
      <c r="BR50" s="10">
        <f t="shared" si="89"/>
        <v>-5.4612620689280855E-2</v>
      </c>
      <c r="BS50" s="10">
        <f t="shared" si="90"/>
        <v>-6.2554866324601501E-7</v>
      </c>
      <c r="BT50" s="10">
        <f t="shared" si="91"/>
        <v>1.9240787833982708E-3</v>
      </c>
      <c r="BU50" s="10">
        <f t="shared" si="92"/>
        <v>5.0212956117513016E-5</v>
      </c>
      <c r="BV50" s="10">
        <f t="shared" si="93"/>
        <v>4.8725623718048894E-5</v>
      </c>
      <c r="BW50" s="10">
        <f t="shared" si="94"/>
        <v>3.186652090398094E-6</v>
      </c>
      <c r="BX50" s="41">
        <f t="shared" si="95"/>
        <v>1.3608310546524283E-4</v>
      </c>
    </row>
    <row r="51" spans="1:76" ht="43.5" x14ac:dyDescent="0.35">
      <c r="A51" s="10">
        <v>34015</v>
      </c>
      <c r="B51" s="10" t="s">
        <v>30</v>
      </c>
      <c r="C51" s="10" t="s">
        <v>5</v>
      </c>
      <c r="D51" s="10">
        <v>2280002102</v>
      </c>
      <c r="E51" s="10" t="s">
        <v>56</v>
      </c>
      <c r="F51" s="11" t="s">
        <v>57</v>
      </c>
      <c r="G51" s="11" t="s">
        <v>58</v>
      </c>
      <c r="H51" s="11" t="s">
        <v>59</v>
      </c>
      <c r="I51" s="11" t="s">
        <v>60</v>
      </c>
      <c r="J51" s="11" t="s">
        <v>63</v>
      </c>
      <c r="K51" s="10" t="s">
        <v>62</v>
      </c>
      <c r="L51" s="9">
        <v>0.9079296</v>
      </c>
      <c r="M51" s="10">
        <v>446.35379999999998</v>
      </c>
      <c r="N51" s="10">
        <v>2.753209E-3</v>
      </c>
      <c r="O51" s="10">
        <v>5.68506</v>
      </c>
      <c r="P51" s="10">
        <v>0.14756150000000001</v>
      </c>
      <c r="Q51" s="10">
        <v>0.14304800000000001</v>
      </c>
      <c r="R51" s="10">
        <v>1.7225009999999999E-2</v>
      </c>
      <c r="S51" s="41">
        <v>0.18169089999999999</v>
      </c>
      <c r="T51" s="249">
        <v>1.0552296787698248</v>
      </c>
      <c r="U51" s="9">
        <f t="shared" si="48"/>
        <v>0.95807426015361552</v>
      </c>
      <c r="V51" s="10">
        <f t="shared" si="49"/>
        <v>471.0057769916906</v>
      </c>
      <c r="W51" s="10">
        <f t="shared" si="50"/>
        <v>2.9052678486561905E-3</v>
      </c>
      <c r="X51" s="10">
        <f t="shared" si="51"/>
        <v>5.9990440375871801</v>
      </c>
      <c r="Y51" s="10">
        <f t="shared" si="52"/>
        <v>0.1557112742437935</v>
      </c>
      <c r="Z51" s="10">
        <f t="shared" si="53"/>
        <v>0.1509484950886659</v>
      </c>
      <c r="AA51" s="10">
        <f t="shared" si="54"/>
        <v>1.817634176910702E-2</v>
      </c>
      <c r="AB51" s="12">
        <f t="shared" si="55"/>
        <v>0.19172563004240034</v>
      </c>
      <c r="AC51" s="248">
        <f t="shared" si="56"/>
        <v>2.6248609867222344E-3</v>
      </c>
      <c r="AD51" s="10">
        <f t="shared" si="57"/>
        <v>1.2904267862786043</v>
      </c>
      <c r="AE51" s="10">
        <f t="shared" si="58"/>
        <v>7.9596379415238097E-6</v>
      </c>
      <c r="AF51" s="10">
        <f t="shared" si="59"/>
        <v>1.6435737089279947E-2</v>
      </c>
      <c r="AG51" s="10">
        <f t="shared" si="60"/>
        <v>4.266062308049137E-4</v>
      </c>
      <c r="AH51" s="10">
        <f t="shared" si="61"/>
        <v>4.1355752079086545E-4</v>
      </c>
      <c r="AI51" s="10">
        <f t="shared" si="62"/>
        <v>4.9798196627690468E-5</v>
      </c>
      <c r="AJ51" s="249">
        <f t="shared" si="63"/>
        <v>5.2527569874630232E-4</v>
      </c>
      <c r="AK51" s="190">
        <v>1.1312978872511139</v>
      </c>
      <c r="AL51" s="190">
        <v>1.1312978872511139</v>
      </c>
      <c r="AM51" s="190">
        <v>1.1312978872511139</v>
      </c>
      <c r="AN51" s="190">
        <v>0.81094795054933422</v>
      </c>
      <c r="AO51" s="190">
        <v>0.82789505914299011</v>
      </c>
      <c r="AP51" s="190">
        <v>0.82772171340856204</v>
      </c>
      <c r="AQ51" s="190">
        <v>0.51571983071123639</v>
      </c>
      <c r="AR51" s="190">
        <v>0.78775526987112499</v>
      </c>
      <c r="AS51" s="9">
        <f t="shared" si="64"/>
        <v>1.0271388382527489</v>
      </c>
      <c r="AT51" s="10">
        <f t="shared" si="65"/>
        <v>504.95911090650623</v>
      </c>
      <c r="AU51" s="10">
        <f t="shared" si="66"/>
        <v>3.1146995248607519E-3</v>
      </c>
      <c r="AV51" s="10">
        <f t="shared" si="67"/>
        <v>4.6102877557499982</v>
      </c>
      <c r="AW51" s="10">
        <f t="shared" si="68"/>
        <v>0.12216543676972834</v>
      </c>
      <c r="AX51" s="10">
        <f t="shared" si="69"/>
        <v>0.11840393565966799</v>
      </c>
      <c r="AY51" s="10">
        <f t="shared" si="70"/>
        <v>8.883279241199353E-3</v>
      </c>
      <c r="AZ51" s="41">
        <f t="shared" si="71"/>
        <v>0.14312796396262759</v>
      </c>
      <c r="BA51" s="186">
        <f t="shared" si="72"/>
        <v>2.8140790089116407E-3</v>
      </c>
      <c r="BB51" s="7">
        <f t="shared" si="73"/>
        <v>1.383449618921935</v>
      </c>
      <c r="BC51" s="7">
        <f t="shared" si="74"/>
        <v>8.5334233557828825E-6</v>
      </c>
      <c r="BD51" s="7">
        <f t="shared" si="75"/>
        <v>1.2630925358219173E-2</v>
      </c>
      <c r="BE51" s="7">
        <f t="shared" si="76"/>
        <v>3.3469982676637903E-4</v>
      </c>
      <c r="BF51" s="7">
        <f t="shared" si="77"/>
        <v>3.24394344273063E-4</v>
      </c>
      <c r="BG51" s="7">
        <f t="shared" si="78"/>
        <v>2.4337751345751651E-5</v>
      </c>
      <c r="BH51" s="187">
        <f t="shared" si="79"/>
        <v>3.9213140811678791E-4</v>
      </c>
      <c r="BI51" s="9">
        <f t="shared" si="80"/>
        <v>-6.9064578099133356E-2</v>
      </c>
      <c r="BJ51" s="10">
        <f t="shared" si="81"/>
        <v>-33.95333391481563</v>
      </c>
      <c r="BK51" s="10">
        <f t="shared" si="82"/>
        <v>-2.0943167620456147E-4</v>
      </c>
      <c r="BL51" s="10">
        <f t="shared" si="83"/>
        <v>1.3887562818371819</v>
      </c>
      <c r="BM51" s="10">
        <f t="shared" si="84"/>
        <v>3.3545837474065157E-2</v>
      </c>
      <c r="BN51" s="10">
        <f t="shared" si="85"/>
        <v>3.2544559428997907E-2</v>
      </c>
      <c r="BO51" s="10">
        <f t="shared" si="86"/>
        <v>9.2930625279076667E-3</v>
      </c>
      <c r="BP51" s="41">
        <f t="shared" si="87"/>
        <v>4.8597666079772756E-2</v>
      </c>
      <c r="BQ51" s="9">
        <f t="shared" si="88"/>
        <v>-1.8921802218940624E-4</v>
      </c>
      <c r="BR51" s="10">
        <f t="shared" si="89"/>
        <v>-9.3022832643330666E-2</v>
      </c>
      <c r="BS51" s="10">
        <f t="shared" si="90"/>
        <v>-5.737854142590728E-7</v>
      </c>
      <c r="BT51" s="10">
        <f t="shared" si="91"/>
        <v>3.8048117310607744E-3</v>
      </c>
      <c r="BU51" s="10">
        <f t="shared" si="92"/>
        <v>9.1906404038534669E-5</v>
      </c>
      <c r="BV51" s="10">
        <f t="shared" si="93"/>
        <v>8.916317651780245E-5</v>
      </c>
      <c r="BW51" s="10">
        <f t="shared" si="94"/>
        <v>2.5460445281938817E-5</v>
      </c>
      <c r="BX51" s="41">
        <f t="shared" si="95"/>
        <v>1.331442906295144E-4</v>
      </c>
    </row>
    <row r="52" spans="1:76" ht="43.5" x14ac:dyDescent="0.35">
      <c r="A52" s="10">
        <v>34015</v>
      </c>
      <c r="B52" s="10" t="s">
        <v>30</v>
      </c>
      <c r="C52" s="10" t="s">
        <v>5</v>
      </c>
      <c r="D52" s="10">
        <v>2280002103</v>
      </c>
      <c r="E52" s="10" t="s">
        <v>56</v>
      </c>
      <c r="F52" s="11" t="s">
        <v>57</v>
      </c>
      <c r="G52" s="11" t="s">
        <v>58</v>
      </c>
      <c r="H52" s="11" t="s">
        <v>59</v>
      </c>
      <c r="I52" s="11" t="s">
        <v>60</v>
      </c>
      <c r="J52" s="11" t="s">
        <v>61</v>
      </c>
      <c r="K52" s="10" t="s">
        <v>64</v>
      </c>
      <c r="L52" s="9">
        <v>2.1515569999999999</v>
      </c>
      <c r="M52" s="10">
        <v>314.98020000000002</v>
      </c>
      <c r="N52" s="10">
        <v>3.7633850000000002E-3</v>
      </c>
      <c r="O52" s="10">
        <v>11.663740000000001</v>
      </c>
      <c r="P52" s="10">
        <v>0.212536</v>
      </c>
      <c r="Q52" s="10">
        <v>0.1955335</v>
      </c>
      <c r="R52" s="10">
        <v>0.19397900000000001</v>
      </c>
      <c r="S52" s="41">
        <v>2.1043780000000001</v>
      </c>
      <c r="T52" s="249">
        <v>1.3022601248475145</v>
      </c>
      <c r="U52" s="9">
        <f t="shared" si="48"/>
        <v>2.8018868874365439</v>
      </c>
      <c r="V52" s="10">
        <f t="shared" si="49"/>
        <v>410.18615457649514</v>
      </c>
      <c r="W52" s="10">
        <f t="shared" si="50"/>
        <v>4.9009062199492637E-3</v>
      </c>
      <c r="X52" s="10">
        <f t="shared" si="51"/>
        <v>15.189223508588951</v>
      </c>
      <c r="Y52" s="10">
        <f t="shared" si="52"/>
        <v>0.27677715789459134</v>
      </c>
      <c r="Z52" s="10">
        <f t="shared" si="53"/>
        <v>0.25463548012187148</v>
      </c>
      <c r="AA52" s="10">
        <f t="shared" si="54"/>
        <v>0.25261111675779602</v>
      </c>
      <c r="AB52" s="12">
        <f t="shared" si="55"/>
        <v>2.7404475570063629</v>
      </c>
      <c r="AC52" s="248">
        <f t="shared" si="56"/>
        <v>7.6764024313329968E-3</v>
      </c>
      <c r="AD52" s="10">
        <f t="shared" si="57"/>
        <v>1.1237976837712196</v>
      </c>
      <c r="AE52" s="10">
        <f t="shared" si="58"/>
        <v>1.3427140328628119E-5</v>
      </c>
      <c r="AF52" s="10">
        <f t="shared" si="59"/>
        <v>4.1614310982435482E-2</v>
      </c>
      <c r="AG52" s="10">
        <f t="shared" si="60"/>
        <v>7.5829358327285303E-4</v>
      </c>
      <c r="AH52" s="10">
        <f t="shared" si="61"/>
        <v>6.97631452388689E-4</v>
      </c>
      <c r="AI52" s="10">
        <f t="shared" si="62"/>
        <v>6.9208525139122191E-4</v>
      </c>
      <c r="AJ52" s="249">
        <f t="shared" si="63"/>
        <v>7.5080754986475698E-3</v>
      </c>
      <c r="AK52" s="190">
        <v>1.4386072166916348</v>
      </c>
      <c r="AL52" s="190">
        <v>1.4386072166916348</v>
      </c>
      <c r="AM52" s="190">
        <v>1.4386072166916348</v>
      </c>
      <c r="AN52" s="190">
        <v>1.0581188624362428</v>
      </c>
      <c r="AO52" s="190">
        <v>1.4426162788020349</v>
      </c>
      <c r="AP52" s="190">
        <v>1.4426166415419304</v>
      </c>
      <c r="AQ52" s="190">
        <v>1.4505797040282042</v>
      </c>
      <c r="AR52" s="190">
        <v>1.4376359752161414</v>
      </c>
      <c r="AS52" s="9">
        <f t="shared" si="64"/>
        <v>3.0952454273234036</v>
      </c>
      <c r="AT52" s="10">
        <f t="shared" si="65"/>
        <v>453.13278883497452</v>
      </c>
      <c r="AU52" s="10">
        <f t="shared" si="66"/>
        <v>5.4140328201890487E-3</v>
      </c>
      <c r="AV52" s="10">
        <f t="shared" si="67"/>
        <v>12.341623300552103</v>
      </c>
      <c r="AW52" s="10">
        <f t="shared" si="68"/>
        <v>0.30660789343146927</v>
      </c>
      <c r="AX52" s="10">
        <f t="shared" si="69"/>
        <v>0.28207988107893905</v>
      </c>
      <c r="AY52" s="10">
        <f t="shared" si="70"/>
        <v>0.28138200040768707</v>
      </c>
      <c r="AZ52" s="41">
        <f t="shared" si="71"/>
        <v>3.0253295182533932</v>
      </c>
      <c r="BA52" s="186">
        <f t="shared" si="72"/>
        <v>8.480124458420283E-3</v>
      </c>
      <c r="BB52" s="7">
        <f t="shared" si="73"/>
        <v>1.2414596954382864</v>
      </c>
      <c r="BC52" s="7">
        <f t="shared" si="74"/>
        <v>1.4832966630654927E-5</v>
      </c>
      <c r="BD52" s="7">
        <f t="shared" si="75"/>
        <v>3.3812666576855076E-2</v>
      </c>
      <c r="BE52" s="7">
        <f t="shared" si="76"/>
        <v>8.4002162583964187E-4</v>
      </c>
      <c r="BF52" s="7">
        <f t="shared" si="77"/>
        <v>7.7282159199709331E-4</v>
      </c>
      <c r="BG52" s="7">
        <f t="shared" si="78"/>
        <v>7.7090959015804674E-4</v>
      </c>
      <c r="BH52" s="187">
        <f t="shared" si="79"/>
        <v>8.2885740226120354E-3</v>
      </c>
      <c r="BI52" s="9">
        <f t="shared" si="80"/>
        <v>-0.29335853988685967</v>
      </c>
      <c r="BJ52" s="10">
        <f t="shared" si="81"/>
        <v>-42.946634258479378</v>
      </c>
      <c r="BK52" s="10">
        <f t="shared" si="82"/>
        <v>-5.1312660023978499E-4</v>
      </c>
      <c r="BL52" s="10">
        <f t="shared" si="83"/>
        <v>2.8476002080368481</v>
      </c>
      <c r="BM52" s="10">
        <f t="shared" si="84"/>
        <v>-2.9830735536877928E-2</v>
      </c>
      <c r="BN52" s="10">
        <f t="shared" si="85"/>
        <v>-2.7444400957067572E-2</v>
      </c>
      <c r="BO52" s="10">
        <f t="shared" si="86"/>
        <v>-2.8770883649891055E-2</v>
      </c>
      <c r="BP52" s="41">
        <f t="shared" si="87"/>
        <v>-0.28488196124703036</v>
      </c>
      <c r="BQ52" s="9">
        <f t="shared" si="88"/>
        <v>-8.0372202708728618E-4</v>
      </c>
      <c r="BR52" s="10">
        <f t="shared" si="89"/>
        <v>-0.1176620116670668</v>
      </c>
      <c r="BS52" s="10">
        <f t="shared" si="90"/>
        <v>-1.4058263020268078E-6</v>
      </c>
      <c r="BT52" s="10">
        <f t="shared" si="91"/>
        <v>7.801644405580406E-3</v>
      </c>
      <c r="BU52" s="10">
        <f t="shared" si="92"/>
        <v>-8.172804256678884E-5</v>
      </c>
      <c r="BV52" s="10">
        <f t="shared" si="93"/>
        <v>-7.5190139608404308E-5</v>
      </c>
      <c r="BW52" s="10">
        <f t="shared" si="94"/>
        <v>-7.882433876682483E-5</v>
      </c>
      <c r="BX52" s="41">
        <f t="shared" si="95"/>
        <v>-7.8049852396446569E-4</v>
      </c>
    </row>
    <row r="53" spans="1:76" ht="43.5" x14ac:dyDescent="0.35">
      <c r="A53" s="10">
        <v>34015</v>
      </c>
      <c r="B53" s="10" t="s">
        <v>30</v>
      </c>
      <c r="C53" s="10" t="s">
        <v>5</v>
      </c>
      <c r="D53" s="10">
        <v>2280002104</v>
      </c>
      <c r="E53" s="10" t="s">
        <v>56</v>
      </c>
      <c r="F53" s="11" t="s">
        <v>57</v>
      </c>
      <c r="G53" s="11" t="s">
        <v>58</v>
      </c>
      <c r="H53" s="11" t="s">
        <v>59</v>
      </c>
      <c r="I53" s="11" t="s">
        <v>60</v>
      </c>
      <c r="J53" s="11" t="s">
        <v>63</v>
      </c>
      <c r="K53" s="10" t="s">
        <v>64</v>
      </c>
      <c r="L53" s="9">
        <v>6.8446319999999998</v>
      </c>
      <c r="M53" s="10">
        <v>8053.06</v>
      </c>
      <c r="N53" s="10">
        <v>3.399804E-2</v>
      </c>
      <c r="O53" s="10">
        <v>59.314419999999998</v>
      </c>
      <c r="P53" s="10">
        <v>1.920032</v>
      </c>
      <c r="Q53" s="10">
        <v>1.7664299999999999</v>
      </c>
      <c r="R53" s="10">
        <v>4.9108640000000001</v>
      </c>
      <c r="S53" s="41">
        <v>2.748904</v>
      </c>
      <c r="T53" s="249">
        <v>1.3022601248475145</v>
      </c>
      <c r="U53" s="9">
        <f t="shared" si="48"/>
        <v>8.9134913228552932</v>
      </c>
      <c r="V53" s="10">
        <f t="shared" si="49"/>
        <v>10487.178921004526</v>
      </c>
      <c r="W53" s="10">
        <f t="shared" si="50"/>
        <v>4.4274291814970793E-2</v>
      </c>
      <c r="X53" s="10">
        <f t="shared" si="51"/>
        <v>77.242803994457915</v>
      </c>
      <c r="Y53" s="10">
        <f t="shared" si="52"/>
        <v>2.5003811120312229</v>
      </c>
      <c r="Z53" s="10">
        <f t="shared" si="53"/>
        <v>2.300351352334395</v>
      </c>
      <c r="AA53" s="10">
        <f t="shared" si="54"/>
        <v>6.3952223657491647</v>
      </c>
      <c r="AB53" s="12">
        <f t="shared" si="55"/>
        <v>3.5797880662338319</v>
      </c>
      <c r="AC53" s="248">
        <f t="shared" si="56"/>
        <v>2.4420524172206283E-2</v>
      </c>
      <c r="AD53" s="10">
        <f t="shared" si="57"/>
        <v>28.731997043848018</v>
      </c>
      <c r="AE53" s="10">
        <f t="shared" si="58"/>
        <v>1.2129942963005697E-4</v>
      </c>
      <c r="AF53" s="10">
        <f t="shared" si="59"/>
        <v>0.21162412053276142</v>
      </c>
      <c r="AG53" s="10">
        <f t="shared" si="60"/>
        <v>6.8503592110444461E-3</v>
      </c>
      <c r="AH53" s="10">
        <f t="shared" si="61"/>
        <v>6.3023324721490272E-3</v>
      </c>
      <c r="AI53" s="10">
        <f t="shared" si="62"/>
        <v>1.7521157166436069E-2</v>
      </c>
      <c r="AJ53" s="249">
        <f t="shared" si="63"/>
        <v>9.8076385376269365E-3</v>
      </c>
      <c r="AK53" s="190">
        <v>1.7770241216904925</v>
      </c>
      <c r="AL53" s="190">
        <v>1.7770241216904925</v>
      </c>
      <c r="AM53" s="190">
        <v>1.7770241216904925</v>
      </c>
      <c r="AN53" s="190">
        <v>1.3210995690694183</v>
      </c>
      <c r="AO53" s="190">
        <v>1.7076777957506144</v>
      </c>
      <c r="AP53" s="190">
        <v>1.7076780060849179</v>
      </c>
      <c r="AQ53" s="190">
        <v>1.6907922388690342</v>
      </c>
      <c r="AR53" s="190">
        <v>1.7701016002975092</v>
      </c>
      <c r="AS53" s="9">
        <f t="shared" si="64"/>
        <v>12.163076168094639</v>
      </c>
      <c r="AT53" s="10">
        <f t="shared" si="65"/>
        <v>14310.481873420838</v>
      </c>
      <c r="AU53" s="10">
        <f t="shared" si="66"/>
        <v>6.041533717019823E-2</v>
      </c>
      <c r="AV53" s="10">
        <f t="shared" si="67"/>
        <v>78.360254701602486</v>
      </c>
      <c r="AW53" s="10">
        <f t="shared" si="68"/>
        <v>3.2787960135306435</v>
      </c>
      <c r="AX53" s="10">
        <f t="shared" si="69"/>
        <v>3.0164936602885817</v>
      </c>
      <c r="AY53" s="10">
        <f t="shared" si="70"/>
        <v>8.3032507373413402</v>
      </c>
      <c r="AZ53" s="41">
        <f t="shared" si="71"/>
        <v>4.8658393694642239</v>
      </c>
      <c r="BA53" s="186">
        <f t="shared" si="72"/>
        <v>3.3323496350944219E-2</v>
      </c>
      <c r="BB53" s="7">
        <f t="shared" si="73"/>
        <v>39.206799653207774</v>
      </c>
      <c r="BC53" s="7">
        <f t="shared" si="74"/>
        <v>1.6552147169917323E-4</v>
      </c>
      <c r="BD53" s="7">
        <f t="shared" si="75"/>
        <v>0.21468562931945886</v>
      </c>
      <c r="BE53" s="7">
        <f t="shared" si="76"/>
        <v>8.9830027767962839E-3</v>
      </c>
      <c r="BF53" s="7">
        <f t="shared" si="77"/>
        <v>8.2643661925714575E-3</v>
      </c>
      <c r="BG53" s="7">
        <f t="shared" si="78"/>
        <v>2.2748632157099564E-2</v>
      </c>
      <c r="BH53" s="187">
        <f t="shared" si="79"/>
        <v>1.3331066765655408E-2</v>
      </c>
      <c r="BI53" s="9">
        <f t="shared" si="80"/>
        <v>-3.2495848452393457</v>
      </c>
      <c r="BJ53" s="10">
        <f t="shared" si="81"/>
        <v>-3823.3029524163121</v>
      </c>
      <c r="BK53" s="10">
        <f t="shared" si="82"/>
        <v>-1.6141045355227437E-2</v>
      </c>
      <c r="BL53" s="10">
        <f t="shared" si="83"/>
        <v>-1.1174507071445703</v>
      </c>
      <c r="BM53" s="10">
        <f t="shared" si="84"/>
        <v>-0.77841490149942061</v>
      </c>
      <c r="BN53" s="10">
        <f t="shared" si="85"/>
        <v>-0.71614230795418665</v>
      </c>
      <c r="BO53" s="10">
        <f t="shared" si="86"/>
        <v>-1.9080283715921755</v>
      </c>
      <c r="BP53" s="41">
        <f t="shared" si="87"/>
        <v>-1.286051303230392</v>
      </c>
      <c r="BQ53" s="9">
        <f t="shared" si="88"/>
        <v>-8.9029721787379362E-3</v>
      </c>
      <c r="BR53" s="10">
        <f t="shared" si="89"/>
        <v>-10.474802609359756</v>
      </c>
      <c r="BS53" s="10">
        <f t="shared" si="90"/>
        <v>-4.4222042069116255E-5</v>
      </c>
      <c r="BT53" s="10">
        <f t="shared" si="91"/>
        <v>-3.0615087866974477E-3</v>
      </c>
      <c r="BU53" s="10">
        <f t="shared" si="92"/>
        <v>-2.1326435657518378E-3</v>
      </c>
      <c r="BV53" s="10">
        <f t="shared" si="93"/>
        <v>-1.9620337204224302E-3</v>
      </c>
      <c r="BW53" s="10">
        <f t="shared" si="94"/>
        <v>-5.227474990663495E-3</v>
      </c>
      <c r="BX53" s="41">
        <f t="shared" si="95"/>
        <v>-3.5234282280284714E-3</v>
      </c>
    </row>
    <row r="54" spans="1:76" ht="43.5" x14ac:dyDescent="0.35">
      <c r="A54" s="10">
        <v>34015</v>
      </c>
      <c r="B54" s="10" t="s">
        <v>30</v>
      </c>
      <c r="C54" s="10" t="s">
        <v>5</v>
      </c>
      <c r="D54" s="10">
        <v>2280002201</v>
      </c>
      <c r="E54" s="10" t="s">
        <v>56</v>
      </c>
      <c r="F54" s="11" t="s">
        <v>57</v>
      </c>
      <c r="G54" s="11" t="s">
        <v>58</v>
      </c>
      <c r="H54" s="11" t="s">
        <v>59</v>
      </c>
      <c r="I54" s="11" t="s">
        <v>65</v>
      </c>
      <c r="J54" s="11" t="s">
        <v>61</v>
      </c>
      <c r="K54" s="10" t="s">
        <v>62</v>
      </c>
      <c r="L54" s="9">
        <v>13.98015</v>
      </c>
      <c r="M54" s="10">
        <v>6401.473</v>
      </c>
      <c r="N54" s="10">
        <v>4.5912349999999998E-2</v>
      </c>
      <c r="O54" s="10">
        <v>92.725560000000002</v>
      </c>
      <c r="P54" s="10">
        <v>2.4592369999999999</v>
      </c>
      <c r="Q54" s="10">
        <v>2.3854600000000001</v>
      </c>
      <c r="R54" s="10">
        <v>5.8849480000000003E-2</v>
      </c>
      <c r="S54" s="41">
        <v>3.646738</v>
      </c>
      <c r="T54" s="249">
        <v>1.0552296787698248</v>
      </c>
      <c r="U54" s="9">
        <f t="shared" si="48"/>
        <v>14.752269193653966</v>
      </c>
      <c r="V54" s="10">
        <f t="shared" si="49"/>
        <v>6755.024297443706</v>
      </c>
      <c r="W54" s="10">
        <f t="shared" si="50"/>
        <v>4.8448074342067764E-2</v>
      </c>
      <c r="X54" s="10">
        <f t="shared" si="51"/>
        <v>97.846762892552107</v>
      </c>
      <c r="Y54" s="10">
        <f t="shared" si="52"/>
        <v>2.5950598695288676</v>
      </c>
      <c r="Z54" s="10">
        <f t="shared" si="53"/>
        <v>2.5172081895182665</v>
      </c>
      <c r="AA54" s="10">
        <f t="shared" si="54"/>
        <v>6.2099717876171232E-2</v>
      </c>
      <c r="AB54" s="12">
        <f t="shared" si="55"/>
        <v>3.8481461682977134</v>
      </c>
      <c r="AC54" s="248">
        <f t="shared" si="56"/>
        <v>4.0417175873024562E-2</v>
      </c>
      <c r="AD54" s="10">
        <f t="shared" si="57"/>
        <v>18.506915883407412</v>
      </c>
      <c r="AE54" s="10">
        <f t="shared" si="58"/>
        <v>1.3273445025224046E-4</v>
      </c>
      <c r="AF54" s="10">
        <f t="shared" si="59"/>
        <v>0.26807332299329345</v>
      </c>
      <c r="AG54" s="10">
        <f t="shared" si="60"/>
        <v>7.1097530672023772E-3</v>
      </c>
      <c r="AH54" s="10">
        <f t="shared" si="61"/>
        <v>6.89646079320073E-3</v>
      </c>
      <c r="AI54" s="10">
        <f t="shared" si="62"/>
        <v>1.7013621335937323E-4</v>
      </c>
      <c r="AJ54" s="249">
        <f t="shared" si="63"/>
        <v>1.0542866214514283E-2</v>
      </c>
      <c r="AK54" s="190">
        <v>1.5877575187643891</v>
      </c>
      <c r="AL54" s="190">
        <v>1.5877575187643891</v>
      </c>
      <c r="AM54" s="190">
        <v>1.5877575187643891</v>
      </c>
      <c r="AN54" s="190">
        <v>1.1247575119286113</v>
      </c>
      <c r="AO54" s="190">
        <v>1.1340877779818888</v>
      </c>
      <c r="AP54" s="190">
        <v>1.1341649968620793</v>
      </c>
      <c r="AQ54" s="190">
        <v>0.55390741239332031</v>
      </c>
      <c r="AR54" s="190">
        <v>1.0612119987250432</v>
      </c>
      <c r="AS54" s="9">
        <f t="shared" si="64"/>
        <v>22.197088275953973</v>
      </c>
      <c r="AT54" s="10">
        <f t="shared" si="65"/>
        <v>10163.98688691723</v>
      </c>
      <c r="AU54" s="10">
        <f t="shared" si="66"/>
        <v>7.28976789166422E-2</v>
      </c>
      <c r="AV54" s="10">
        <f t="shared" si="67"/>
        <v>104.29377015778716</v>
      </c>
      <c r="AW54" s="10">
        <f t="shared" si="68"/>
        <v>2.7889906248608463</v>
      </c>
      <c r="AX54" s="10">
        <f t="shared" si="69"/>
        <v>2.7055052334146157</v>
      </c>
      <c r="AY54" s="10">
        <f t="shared" si="70"/>
        <v>3.2597163187492458E-2</v>
      </c>
      <c r="AZ54" s="41">
        <f t="shared" si="71"/>
        <v>3.8699621218065667</v>
      </c>
      <c r="BA54" s="186">
        <f t="shared" si="72"/>
        <v>6.0813940482065683E-2</v>
      </c>
      <c r="BB54" s="7">
        <f t="shared" si="73"/>
        <v>27.846539416211588</v>
      </c>
      <c r="BC54" s="7">
        <f t="shared" si="74"/>
        <v>1.9971966826477314E-4</v>
      </c>
      <c r="BD54" s="7">
        <f t="shared" si="75"/>
        <v>0.28573635659667718</v>
      </c>
      <c r="BE54" s="7">
        <f t="shared" si="76"/>
        <v>7.6410702050982091E-3</v>
      </c>
      <c r="BF54" s="7">
        <f t="shared" si="77"/>
        <v>7.4123431052455224E-3</v>
      </c>
      <c r="BG54" s="7">
        <f t="shared" si="78"/>
        <v>8.9307296404088926E-5</v>
      </c>
      <c r="BH54" s="187">
        <f t="shared" si="79"/>
        <v>1.0602635950154978E-2</v>
      </c>
      <c r="BI54" s="9">
        <f t="shared" si="80"/>
        <v>-7.4448190823000076</v>
      </c>
      <c r="BJ54" s="10">
        <f t="shared" si="81"/>
        <v>-3408.9625894735236</v>
      </c>
      <c r="BK54" s="10">
        <f t="shared" si="82"/>
        <v>-2.4449604574574436E-2</v>
      </c>
      <c r="BL54" s="10">
        <f t="shared" si="83"/>
        <v>-6.4470072652350581</v>
      </c>
      <c r="BM54" s="10">
        <f t="shared" si="84"/>
        <v>-0.19393075533197868</v>
      </c>
      <c r="BN54" s="10">
        <f t="shared" si="85"/>
        <v>-0.18829704389634916</v>
      </c>
      <c r="BO54" s="10">
        <f t="shared" si="86"/>
        <v>2.9502554688678774E-2</v>
      </c>
      <c r="BP54" s="41">
        <f t="shared" si="87"/>
        <v>-2.1815953508853347E-2</v>
      </c>
      <c r="BQ54" s="9">
        <f t="shared" si="88"/>
        <v>-2.0396764609041121E-2</v>
      </c>
      <c r="BR54" s="10">
        <f t="shared" si="89"/>
        <v>-9.3396235328041755</v>
      </c>
      <c r="BS54" s="10">
        <f t="shared" si="90"/>
        <v>-6.6985218012532679E-5</v>
      </c>
      <c r="BT54" s="10">
        <f t="shared" si="91"/>
        <v>-1.7663033603383727E-2</v>
      </c>
      <c r="BU54" s="10">
        <f t="shared" si="92"/>
        <v>-5.3131713789583181E-4</v>
      </c>
      <c r="BV54" s="10">
        <f t="shared" si="93"/>
        <v>-5.1588231204479241E-4</v>
      </c>
      <c r="BW54" s="10">
        <f t="shared" si="94"/>
        <v>8.0828916955284305E-5</v>
      </c>
      <c r="BX54" s="41">
        <f t="shared" si="95"/>
        <v>-5.9769735640695376E-5</v>
      </c>
    </row>
    <row r="55" spans="1:76" ht="43.5" x14ac:dyDescent="0.35">
      <c r="A55" s="10">
        <v>34015</v>
      </c>
      <c r="B55" s="10" t="s">
        <v>30</v>
      </c>
      <c r="C55" s="10" t="s">
        <v>5</v>
      </c>
      <c r="D55" s="10">
        <v>2280002202</v>
      </c>
      <c r="E55" s="10" t="s">
        <v>56</v>
      </c>
      <c r="F55" s="11" t="s">
        <v>57</v>
      </c>
      <c r="G55" s="11" t="s">
        <v>58</v>
      </c>
      <c r="H55" s="11" t="s">
        <v>59</v>
      </c>
      <c r="I55" s="11" t="s">
        <v>65</v>
      </c>
      <c r="J55" s="11" t="s">
        <v>63</v>
      </c>
      <c r="K55" s="10" t="s">
        <v>62</v>
      </c>
      <c r="L55" s="9">
        <v>10.4604</v>
      </c>
      <c r="M55" s="10">
        <v>5237.32</v>
      </c>
      <c r="N55" s="10">
        <v>3.3471000000000001E-2</v>
      </c>
      <c r="O55" s="10">
        <v>66.722219999999993</v>
      </c>
      <c r="P55" s="10">
        <v>1.7958780000000001</v>
      </c>
      <c r="Q55" s="10">
        <v>1.739047</v>
      </c>
      <c r="R55" s="10">
        <v>0.47893760000000002</v>
      </c>
      <c r="S55" s="41">
        <v>2.0277729999999998</v>
      </c>
      <c r="T55" s="249">
        <v>1.0552296787698248</v>
      </c>
      <c r="U55" s="9">
        <f t="shared" si="48"/>
        <v>11.038124531803875</v>
      </c>
      <c r="V55" s="10">
        <f t="shared" si="49"/>
        <v>5526.5755012147783</v>
      </c>
      <c r="W55" s="10">
        <f t="shared" si="50"/>
        <v>3.5319592578104804E-2</v>
      </c>
      <c r="X55" s="10">
        <f t="shared" si="51"/>
        <v>70.407266777409575</v>
      </c>
      <c r="Y55" s="10">
        <f t="shared" si="52"/>
        <v>1.8950637650497955</v>
      </c>
      <c r="Z55" s="10">
        <f t="shared" si="53"/>
        <v>1.8350940071756274</v>
      </c>
      <c r="AA55" s="10">
        <f t="shared" si="54"/>
        <v>0.50538916979879089</v>
      </c>
      <c r="AB55" s="12">
        <f t="shared" si="55"/>
        <v>2.1397662514081235</v>
      </c>
      <c r="AC55" s="248">
        <f t="shared" si="56"/>
        <v>3.0241437073435275E-2</v>
      </c>
      <c r="AD55" s="10">
        <f t="shared" si="57"/>
        <v>15.141302743054187</v>
      </c>
      <c r="AE55" s="10">
        <f t="shared" si="58"/>
        <v>9.6766007063300833E-5</v>
      </c>
      <c r="AF55" s="10">
        <f t="shared" si="59"/>
        <v>0.19289662130797144</v>
      </c>
      <c r="AG55" s="10">
        <f t="shared" si="60"/>
        <v>5.1919555206843713E-3</v>
      </c>
      <c r="AH55" s="10">
        <f t="shared" si="61"/>
        <v>5.0276548141798012E-3</v>
      </c>
      <c r="AI55" s="10">
        <f t="shared" si="62"/>
        <v>1.3846278624624409E-3</v>
      </c>
      <c r="AJ55" s="249">
        <f t="shared" si="63"/>
        <v>5.8623732915291053E-3</v>
      </c>
      <c r="AK55" s="190">
        <v>1.2901968765457832</v>
      </c>
      <c r="AL55" s="190">
        <v>1.2901968765457832</v>
      </c>
      <c r="AM55" s="190">
        <v>1.2901968765457832</v>
      </c>
      <c r="AN55" s="190">
        <v>0.92285688800697208</v>
      </c>
      <c r="AO55" s="190">
        <v>0.93160218504449166</v>
      </c>
      <c r="AP55" s="190">
        <v>0.93170011209409509</v>
      </c>
      <c r="AQ55" s="190">
        <v>0.39109263102383485</v>
      </c>
      <c r="AR55" s="190">
        <v>0.89372027865768799</v>
      </c>
      <c r="AS55" s="9">
        <f t="shared" si="64"/>
        <v>13.495975407419511</v>
      </c>
      <c r="AT55" s="10">
        <f t="shared" si="65"/>
        <v>6757.1739054707605</v>
      </c>
      <c r="AU55" s="10">
        <f t="shared" si="66"/>
        <v>4.3184179654863909E-2</v>
      </c>
      <c r="AV55" s="10">
        <f t="shared" si="67"/>
        <v>61.575060310116548</v>
      </c>
      <c r="AW55" s="10">
        <f t="shared" si="68"/>
        <v>1.6730438688733316</v>
      </c>
      <c r="AX55" s="10">
        <f t="shared" si="69"/>
        <v>1.6202702848368997</v>
      </c>
      <c r="AY55" s="10">
        <f t="shared" si="70"/>
        <v>0.187308966080241</v>
      </c>
      <c r="AZ55" s="41">
        <f t="shared" si="71"/>
        <v>1.8122618506145358</v>
      </c>
      <c r="BA55" s="186">
        <f t="shared" si="72"/>
        <v>3.6975275088820578E-2</v>
      </c>
      <c r="BB55" s="7">
        <f t="shared" si="73"/>
        <v>18.512805220467836</v>
      </c>
      <c r="BC55" s="7">
        <f t="shared" si="74"/>
        <v>1.1831282097222988E-4</v>
      </c>
      <c r="BD55" s="7">
        <f t="shared" si="75"/>
        <v>0.16869879537018231</v>
      </c>
      <c r="BE55" s="7">
        <f t="shared" si="76"/>
        <v>4.5836818325296754E-3</v>
      </c>
      <c r="BF55" s="7">
        <f t="shared" si="77"/>
        <v>4.4390966707860266E-3</v>
      </c>
      <c r="BG55" s="7">
        <f t="shared" si="78"/>
        <v>5.1317524953490689E-4</v>
      </c>
      <c r="BH55" s="187">
        <f t="shared" si="79"/>
        <v>4.9651009605877691E-3</v>
      </c>
      <c r="BI55" s="9">
        <f t="shared" si="80"/>
        <v>-2.4578508756156356</v>
      </c>
      <c r="BJ55" s="10">
        <f t="shared" si="81"/>
        <v>-1230.5984042559821</v>
      </c>
      <c r="BK55" s="10">
        <f t="shared" si="82"/>
        <v>-7.8645870767591053E-3</v>
      </c>
      <c r="BL55" s="10">
        <f t="shared" si="83"/>
        <v>8.8322064672930267</v>
      </c>
      <c r="BM55" s="10">
        <f t="shared" si="84"/>
        <v>0.22201989617646389</v>
      </c>
      <c r="BN55" s="10">
        <f t="shared" si="85"/>
        <v>0.21482372233872771</v>
      </c>
      <c r="BO55" s="10">
        <f t="shared" si="86"/>
        <v>0.31808020371854989</v>
      </c>
      <c r="BP55" s="41">
        <f t="shared" si="87"/>
        <v>0.32750440079358767</v>
      </c>
      <c r="BQ55" s="9">
        <f t="shared" si="88"/>
        <v>-6.7338380153853031E-3</v>
      </c>
      <c r="BR55" s="10">
        <f t="shared" si="89"/>
        <v>-3.3715024774136495</v>
      </c>
      <c r="BS55" s="10">
        <f t="shared" si="90"/>
        <v>-2.154681390892905E-5</v>
      </c>
      <c r="BT55" s="10">
        <f t="shared" si="91"/>
        <v>2.419782593778913E-2</v>
      </c>
      <c r="BU55" s="10">
        <f t="shared" si="92"/>
        <v>6.0827368815469587E-4</v>
      </c>
      <c r="BV55" s="10">
        <f t="shared" si="93"/>
        <v>5.885581433937746E-4</v>
      </c>
      <c r="BW55" s="10">
        <f t="shared" si="94"/>
        <v>8.7145261292753402E-4</v>
      </c>
      <c r="BX55" s="41">
        <f t="shared" si="95"/>
        <v>8.9727233094133614E-4</v>
      </c>
    </row>
    <row r="56" spans="1:76" ht="43.5" x14ac:dyDescent="0.35">
      <c r="A56" s="10">
        <v>34015</v>
      </c>
      <c r="B56" s="10" t="s">
        <v>30</v>
      </c>
      <c r="C56" s="10" t="s">
        <v>5</v>
      </c>
      <c r="D56" s="10">
        <v>2280002203</v>
      </c>
      <c r="E56" s="10" t="s">
        <v>56</v>
      </c>
      <c r="F56" s="11" t="s">
        <v>57</v>
      </c>
      <c r="G56" s="11" t="s">
        <v>58</v>
      </c>
      <c r="H56" s="11" t="s">
        <v>59</v>
      </c>
      <c r="I56" s="11" t="s">
        <v>65</v>
      </c>
      <c r="J56" s="11" t="s">
        <v>61</v>
      </c>
      <c r="K56" s="10" t="s">
        <v>64</v>
      </c>
      <c r="L56" s="9">
        <v>24.756509999999999</v>
      </c>
      <c r="M56" s="10">
        <v>4805.8140000000003</v>
      </c>
      <c r="N56" s="10">
        <v>4.2803050000000002E-2</v>
      </c>
      <c r="O56" s="10">
        <v>147.5153</v>
      </c>
      <c r="P56" s="10">
        <v>2.4172929999999999</v>
      </c>
      <c r="Q56" s="10">
        <v>2.2239100000000001</v>
      </c>
      <c r="R56" s="10">
        <v>2.949198</v>
      </c>
      <c r="S56" s="41">
        <v>20.268609999999999</v>
      </c>
      <c r="T56" s="249">
        <v>1.3022601248475145</v>
      </c>
      <c r="U56" s="9">
        <f t="shared" si="48"/>
        <v>32.239415803388738</v>
      </c>
      <c r="V56" s="10">
        <f t="shared" si="49"/>
        <v>6258.4199396339336</v>
      </c>
      <c r="W56" s="10">
        <f t="shared" si="50"/>
        <v>5.5740705236854413E-2</v>
      </c>
      <c r="X56" s="10">
        <f t="shared" si="51"/>
        <v>192.10329299491855</v>
      </c>
      <c r="Y56" s="10">
        <f t="shared" si="52"/>
        <v>3.1479442839730227</v>
      </c>
      <c r="Z56" s="10">
        <f t="shared" si="53"/>
        <v>2.8961093142496361</v>
      </c>
      <c r="AA56" s="10">
        <f t="shared" si="54"/>
        <v>3.8406229556800402</v>
      </c>
      <c r="AB56" s="12">
        <f t="shared" si="55"/>
        <v>26.395002589085578</v>
      </c>
      <c r="AC56" s="248">
        <f t="shared" si="56"/>
        <v>8.8327166584626679E-2</v>
      </c>
      <c r="AD56" s="10">
        <f t="shared" si="57"/>
        <v>17.146355998997077</v>
      </c>
      <c r="AE56" s="10">
        <f t="shared" si="58"/>
        <v>1.5271426092288879E-4</v>
      </c>
      <c r="AF56" s="10">
        <f t="shared" si="59"/>
        <v>0.52631039176690009</v>
      </c>
      <c r="AG56" s="10">
        <f t="shared" si="60"/>
        <v>8.6245048875973219E-3</v>
      </c>
      <c r="AH56" s="10">
        <f t="shared" si="61"/>
        <v>7.9345460664373597E-3</v>
      </c>
      <c r="AI56" s="10">
        <f t="shared" si="62"/>
        <v>1.0522254673096001E-2</v>
      </c>
      <c r="AJ56" s="249">
        <f t="shared" si="63"/>
        <v>7.2315075586535826E-2</v>
      </c>
      <c r="AK56" s="190">
        <v>1.646991728627182</v>
      </c>
      <c r="AL56" s="190">
        <v>1.646991728627182</v>
      </c>
      <c r="AM56" s="190">
        <v>1.646991728627182</v>
      </c>
      <c r="AN56" s="190">
        <v>1.3035047990318214</v>
      </c>
      <c r="AO56" s="190">
        <v>1.7280688580404551</v>
      </c>
      <c r="AP56" s="190">
        <v>1.728068595044566</v>
      </c>
      <c r="AQ56" s="190">
        <v>1.685645484911261</v>
      </c>
      <c r="AR56" s="190">
        <v>1.5656359188159168</v>
      </c>
      <c r="AS56" s="9">
        <f t="shared" si="64"/>
        <v>40.773767199676115</v>
      </c>
      <c r="AT56" s="10">
        <f t="shared" si="65"/>
        <v>7915.1359073207122</v>
      </c>
      <c r="AU56" s="10">
        <f t="shared" si="66"/>
        <v>7.0496269310015708E-2</v>
      </c>
      <c r="AV56" s="10">
        <f t="shared" si="67"/>
        <v>192.28690148061884</v>
      </c>
      <c r="AW56" s="10">
        <f t="shared" si="68"/>
        <v>4.1772487540591854</v>
      </c>
      <c r="AX56" s="10">
        <f t="shared" si="69"/>
        <v>3.8430690292055609</v>
      </c>
      <c r="AY56" s="10">
        <f t="shared" si="70"/>
        <v>4.9713022928093213</v>
      </c>
      <c r="AZ56" s="41">
        <f t="shared" si="71"/>
        <v>31.733263840471476</v>
      </c>
      <c r="BA56" s="186">
        <f t="shared" si="72"/>
        <v>0.11170895123198936</v>
      </c>
      <c r="BB56" s="7">
        <f t="shared" si="73"/>
        <v>21.685303855673183</v>
      </c>
      <c r="BC56" s="7">
        <f t="shared" si="74"/>
        <v>1.9314046386305673E-4</v>
      </c>
      <c r="BD56" s="7">
        <f t="shared" si="75"/>
        <v>0.52681342871402426</v>
      </c>
      <c r="BE56" s="7">
        <f t="shared" si="76"/>
        <v>1.1444517134408727E-2</v>
      </c>
      <c r="BF56" s="7">
        <f t="shared" si="77"/>
        <v>1.0528956244398797E-2</v>
      </c>
      <c r="BG56" s="7">
        <f t="shared" si="78"/>
        <v>1.3620006281669374E-2</v>
      </c>
      <c r="BH56" s="187">
        <f t="shared" si="79"/>
        <v>8.6940448878004048E-2</v>
      </c>
      <c r="BI56" s="9">
        <f t="shared" si="80"/>
        <v>-8.5343513962873772</v>
      </c>
      <c r="BJ56" s="10">
        <f t="shared" si="81"/>
        <v>-1656.7159676867786</v>
      </c>
      <c r="BK56" s="10">
        <f t="shared" si="82"/>
        <v>-1.4755564073161295E-2</v>
      </c>
      <c r="BL56" s="10">
        <f t="shared" si="83"/>
        <v>-0.1836084857002902</v>
      </c>
      <c r="BM56" s="10">
        <f t="shared" si="84"/>
        <v>-1.0293044700861627</v>
      </c>
      <c r="BN56" s="10">
        <f t="shared" si="85"/>
        <v>-0.94695971495592479</v>
      </c>
      <c r="BO56" s="10">
        <f t="shared" si="86"/>
        <v>-1.1306793371292811</v>
      </c>
      <c r="BP56" s="41">
        <f t="shared" si="87"/>
        <v>-5.338261251385898</v>
      </c>
      <c r="BQ56" s="9">
        <f t="shared" si="88"/>
        <v>-2.338178464736268E-2</v>
      </c>
      <c r="BR56" s="10">
        <f t="shared" si="89"/>
        <v>-4.5389478566761063</v>
      </c>
      <c r="BS56" s="10">
        <f t="shared" si="90"/>
        <v>-4.0426202940167935E-5</v>
      </c>
      <c r="BT56" s="10">
        <f t="shared" si="91"/>
        <v>-5.0303694712416913E-4</v>
      </c>
      <c r="BU56" s="10">
        <f t="shared" si="92"/>
        <v>-2.8200122468114049E-3</v>
      </c>
      <c r="BV56" s="10">
        <f t="shared" si="93"/>
        <v>-2.5944101779614374E-3</v>
      </c>
      <c r="BW56" s="10">
        <f t="shared" si="94"/>
        <v>-3.0977516085733733E-3</v>
      </c>
      <c r="BX56" s="41">
        <f t="shared" si="95"/>
        <v>-1.4625373291468222E-2</v>
      </c>
    </row>
    <row r="57" spans="1:76" ht="43.5" x14ac:dyDescent="0.35">
      <c r="A57" s="10">
        <v>34015</v>
      </c>
      <c r="B57" s="10" t="s">
        <v>30</v>
      </c>
      <c r="C57" s="10" t="s">
        <v>5</v>
      </c>
      <c r="D57" s="10">
        <v>2280002204</v>
      </c>
      <c r="E57" s="10" t="s">
        <v>56</v>
      </c>
      <c r="F57" s="11" t="s">
        <v>57</v>
      </c>
      <c r="G57" s="11" t="s">
        <v>58</v>
      </c>
      <c r="H57" s="11" t="s">
        <v>59</v>
      </c>
      <c r="I57" s="11" t="s">
        <v>65</v>
      </c>
      <c r="J57" s="11" t="s">
        <v>63</v>
      </c>
      <c r="K57" s="10" t="s">
        <v>64</v>
      </c>
      <c r="L57" s="9">
        <v>10.66217</v>
      </c>
      <c r="M57" s="10">
        <v>10936.36</v>
      </c>
      <c r="N57" s="10">
        <v>4.7253509999999999E-2</v>
      </c>
      <c r="O57" s="10">
        <v>92.234170000000006</v>
      </c>
      <c r="P57" s="10">
        <v>2.6686390000000002</v>
      </c>
      <c r="Q57" s="10">
        <v>2.4551419999999999</v>
      </c>
      <c r="R57" s="10">
        <v>6.66913</v>
      </c>
      <c r="S57" s="41">
        <v>4.2267979999999996</v>
      </c>
      <c r="T57" s="249">
        <v>1.3022601248475145</v>
      </c>
      <c r="U57" s="9">
        <f t="shared" si="48"/>
        <v>13.884918835345424</v>
      </c>
      <c r="V57" s="10">
        <f t="shared" si="49"/>
        <v>14241.985538977364</v>
      </c>
      <c r="W57" s="10">
        <f t="shared" si="50"/>
        <v>6.1536361832083275E-2</v>
      </c>
      <c r="X57" s="10">
        <f t="shared" si="51"/>
        <v>120.11288173940689</v>
      </c>
      <c r="Y57" s="10">
        <f t="shared" si="52"/>
        <v>3.4752621573129465</v>
      </c>
      <c r="Z57" s="10">
        <f t="shared" si="53"/>
        <v>3.1972335274383763</v>
      </c>
      <c r="AA57" s="10">
        <f t="shared" si="54"/>
        <v>8.6849420664243038</v>
      </c>
      <c r="AB57" s="12">
        <f t="shared" si="55"/>
        <v>5.5043904911852239</v>
      </c>
      <c r="AC57" s="248">
        <f t="shared" si="56"/>
        <v>3.8040873521494309E-2</v>
      </c>
      <c r="AD57" s="10">
        <f t="shared" si="57"/>
        <v>39.01913846295168</v>
      </c>
      <c r="AE57" s="10">
        <f t="shared" si="58"/>
        <v>1.685927721426939E-4</v>
      </c>
      <c r="AF57" s="10">
        <f t="shared" si="59"/>
        <v>0.32907638832714214</v>
      </c>
      <c r="AG57" s="10">
        <f t="shared" si="60"/>
        <v>9.5212661844190308E-3</v>
      </c>
      <c r="AH57" s="10">
        <f t="shared" si="61"/>
        <v>8.7595439107900717E-3</v>
      </c>
      <c r="AI57" s="10">
        <f t="shared" si="62"/>
        <v>2.379436182582001E-2</v>
      </c>
      <c r="AJ57" s="249">
        <f t="shared" si="63"/>
        <v>1.5080521893658147E-2</v>
      </c>
      <c r="AK57" s="190">
        <v>1.4705524855631926</v>
      </c>
      <c r="AL57" s="190">
        <v>1.4705524855631926</v>
      </c>
      <c r="AM57" s="190">
        <v>1.4705524855631926</v>
      </c>
      <c r="AN57" s="190">
        <v>1.0854241011464827</v>
      </c>
      <c r="AO57" s="190">
        <v>1.4229841729502521</v>
      </c>
      <c r="AP57" s="190">
        <v>1.4229845249802984</v>
      </c>
      <c r="AQ57" s="190">
        <v>1.4104913098083101</v>
      </c>
      <c r="AR57" s="190">
        <v>1.4660559665092461</v>
      </c>
      <c r="AS57" s="9">
        <f t="shared" si="64"/>
        <v>15.679280594997305</v>
      </c>
      <c r="AT57" s="10">
        <f t="shared" si="65"/>
        <v>16082.491381013879</v>
      </c>
      <c r="AU57" s="10">
        <f t="shared" si="66"/>
        <v>6.9488766582085179E-2</v>
      </c>
      <c r="AV57" s="10">
        <f t="shared" si="67"/>
        <v>100.11319106724189</v>
      </c>
      <c r="AW57" s="10">
        <f t="shared" si="68"/>
        <v>3.7974310603177881</v>
      </c>
      <c r="AX57" s="10">
        <f t="shared" si="69"/>
        <v>3.4936290726291794</v>
      </c>
      <c r="AY57" s="10">
        <f t="shared" si="70"/>
        <v>9.4067499089818956</v>
      </c>
      <c r="AZ57" s="41">
        <f t="shared" si="71"/>
        <v>6.1967224271293482</v>
      </c>
      <c r="BA57" s="186">
        <f t="shared" si="72"/>
        <v>4.2956933136978917E-2</v>
      </c>
      <c r="BB57" s="7">
        <f t="shared" si="73"/>
        <v>44.061620221955835</v>
      </c>
      <c r="BC57" s="7">
        <f t="shared" si="74"/>
        <v>1.9038018241667172E-4</v>
      </c>
      <c r="BD57" s="7">
        <f t="shared" si="75"/>
        <v>0.27428271525271747</v>
      </c>
      <c r="BE57" s="7">
        <f t="shared" si="76"/>
        <v>1.040392071319942E-2</v>
      </c>
      <c r="BF57" s="7">
        <f t="shared" si="77"/>
        <v>9.5715865003539163E-3</v>
      </c>
      <c r="BG57" s="7">
        <f t="shared" si="78"/>
        <v>2.577191755885451E-2</v>
      </c>
      <c r="BH57" s="187">
        <f t="shared" si="79"/>
        <v>1.6977321718162599E-2</v>
      </c>
      <c r="BI57" s="9">
        <f t="shared" si="80"/>
        <v>-1.7943617596518813</v>
      </c>
      <c r="BJ57" s="10">
        <f t="shared" si="81"/>
        <v>-1840.5058420365149</v>
      </c>
      <c r="BK57" s="10">
        <f t="shared" si="82"/>
        <v>-7.9524047500019041E-3</v>
      </c>
      <c r="BL57" s="10">
        <f t="shared" si="83"/>
        <v>19.999690672165002</v>
      </c>
      <c r="BM57" s="10">
        <f t="shared" si="84"/>
        <v>-0.32216890300484158</v>
      </c>
      <c r="BN57" s="10">
        <f t="shared" si="85"/>
        <v>-0.29639554519080313</v>
      </c>
      <c r="BO57" s="10">
        <f t="shared" si="86"/>
        <v>-0.72180784255759178</v>
      </c>
      <c r="BP57" s="41">
        <f t="shared" si="87"/>
        <v>-0.69233193594412423</v>
      </c>
      <c r="BQ57" s="9">
        <f t="shared" si="88"/>
        <v>-4.9160596154846081E-3</v>
      </c>
      <c r="BR57" s="10">
        <f t="shared" si="89"/>
        <v>-5.0424817590041542</v>
      </c>
      <c r="BS57" s="10">
        <f t="shared" si="90"/>
        <v>-2.1787410273977823E-5</v>
      </c>
      <c r="BT57" s="10">
        <f t="shared" si="91"/>
        <v>5.4793673074424676E-2</v>
      </c>
      <c r="BU57" s="10">
        <f t="shared" si="92"/>
        <v>-8.8265452878038934E-4</v>
      </c>
      <c r="BV57" s="10">
        <f t="shared" si="93"/>
        <v>-8.1204258956384459E-4</v>
      </c>
      <c r="BW57" s="10">
        <f t="shared" si="94"/>
        <v>-1.9775557330345001E-3</v>
      </c>
      <c r="BX57" s="41">
        <f t="shared" si="95"/>
        <v>-1.8967998245044519E-3</v>
      </c>
    </row>
    <row r="58" spans="1:76" ht="43.5" x14ac:dyDescent="0.35">
      <c r="A58" s="10">
        <v>34017</v>
      </c>
      <c r="B58" s="10" t="s">
        <v>31</v>
      </c>
      <c r="C58" s="10" t="s">
        <v>5</v>
      </c>
      <c r="D58" s="10">
        <v>2280002101</v>
      </c>
      <c r="E58" s="10" t="s">
        <v>56</v>
      </c>
      <c r="F58" s="11" t="s">
        <v>57</v>
      </c>
      <c r="G58" s="11" t="s">
        <v>58</v>
      </c>
      <c r="H58" s="11" t="s">
        <v>59</v>
      </c>
      <c r="I58" s="11" t="s">
        <v>60</v>
      </c>
      <c r="J58" s="11" t="s">
        <v>61</v>
      </c>
      <c r="K58" s="10" t="s">
        <v>62</v>
      </c>
      <c r="L58" s="9">
        <v>13.264730999999999</v>
      </c>
      <c r="M58" s="10">
        <v>5976.9759999999997</v>
      </c>
      <c r="N58" s="10">
        <v>7.5327000000000005E-2</v>
      </c>
      <c r="O58" s="10">
        <v>128.75143</v>
      </c>
      <c r="P58" s="10">
        <v>4.0347942999999997</v>
      </c>
      <c r="Q58" s="10">
        <v>3.9137523000000001</v>
      </c>
      <c r="R58" s="10">
        <v>5.4944720000000002E-2</v>
      </c>
      <c r="S58" s="41">
        <v>9.7907010000000003</v>
      </c>
      <c r="T58" s="249">
        <v>1.0552296787698248</v>
      </c>
      <c r="U58" s="9">
        <f t="shared" si="48"/>
        <v>13.997337832098136</v>
      </c>
      <c r="V58" s="10">
        <f t="shared" si="49"/>
        <v>6307.0824644949516</v>
      </c>
      <c r="W58" s="10">
        <f t="shared" si="50"/>
        <v>7.94872860126946E-2</v>
      </c>
      <c r="X58" s="10">
        <f t="shared" si="51"/>
        <v>135.86233012005559</v>
      </c>
      <c r="Y58" s="10">
        <f t="shared" si="52"/>
        <v>4.2576346930913198</v>
      </c>
      <c r="Z58" s="10">
        <f t="shared" si="53"/>
        <v>4.1299075823136633</v>
      </c>
      <c r="AA58" s="10">
        <f t="shared" si="54"/>
        <v>5.7979299235697966E-2</v>
      </c>
      <c r="AB58" s="12">
        <f t="shared" si="55"/>
        <v>10.331438271161403</v>
      </c>
      <c r="AC58" s="248">
        <f t="shared" si="56"/>
        <v>3.8348870772871607E-2</v>
      </c>
      <c r="AD58" s="10">
        <f t="shared" si="57"/>
        <v>17.279677984917676</v>
      </c>
      <c r="AE58" s="10">
        <f t="shared" si="58"/>
        <v>2.1777338633614958E-4</v>
      </c>
      <c r="AF58" s="10">
        <f t="shared" si="59"/>
        <v>0.37222556197275503</v>
      </c>
      <c r="AG58" s="10">
        <f t="shared" si="60"/>
        <v>1.1664752583811834E-2</v>
      </c>
      <c r="AH58" s="10">
        <f t="shared" si="61"/>
        <v>1.1314815294010036E-2</v>
      </c>
      <c r="AI58" s="10">
        <f t="shared" si="62"/>
        <v>1.5884739516629581E-4</v>
      </c>
      <c r="AJ58" s="249">
        <f t="shared" si="63"/>
        <v>2.8305310331949048E-2</v>
      </c>
      <c r="AK58" s="190">
        <v>1.1597445905621306</v>
      </c>
      <c r="AL58" s="190">
        <v>1.1597445905621306</v>
      </c>
      <c r="AM58" s="190">
        <v>1.1597445905621306</v>
      </c>
      <c r="AN58" s="190">
        <v>0.86869840435002021</v>
      </c>
      <c r="AO58" s="190">
        <v>0.89860223520805105</v>
      </c>
      <c r="AP58" s="190">
        <v>0.8985430866447649</v>
      </c>
      <c r="AQ58" s="190">
        <v>0.39204032683617962</v>
      </c>
      <c r="AR58" s="190">
        <v>0.87831601435639584</v>
      </c>
      <c r="AS58" s="9">
        <f t="shared" si="64"/>
        <v>15.383700022511801</v>
      </c>
      <c r="AT58" s="10">
        <f t="shared" si="65"/>
        <v>6931.7655839196814</v>
      </c>
      <c r="AU58" s="10">
        <f t="shared" si="66"/>
        <v>8.7360080773273618E-2</v>
      </c>
      <c r="AV58" s="10">
        <f t="shared" si="67"/>
        <v>111.84616179878333</v>
      </c>
      <c r="AW58" s="10">
        <f t="shared" si="68"/>
        <v>3.6256751765847035</v>
      </c>
      <c r="AX58" s="10">
        <f t="shared" si="69"/>
        <v>3.5166750720050479</v>
      </c>
      <c r="AY58" s="10">
        <f t="shared" si="70"/>
        <v>2.1540545986722375E-2</v>
      </c>
      <c r="AZ58" s="41">
        <f t="shared" si="71"/>
        <v>8.5993294800751787</v>
      </c>
      <c r="BA58" s="186">
        <f t="shared" si="72"/>
        <v>4.21471233493474E-2</v>
      </c>
      <c r="BB58" s="7">
        <f t="shared" si="73"/>
        <v>18.99113858608132</v>
      </c>
      <c r="BC58" s="7">
        <f t="shared" si="74"/>
        <v>2.3934268705006471E-4</v>
      </c>
      <c r="BD58" s="7">
        <f t="shared" si="75"/>
        <v>0.30642784054461186</v>
      </c>
      <c r="BE58" s="7">
        <f t="shared" si="76"/>
        <v>9.9333566481772696E-3</v>
      </c>
      <c r="BF58" s="7">
        <f t="shared" si="77"/>
        <v>9.6347262246713646E-3</v>
      </c>
      <c r="BG58" s="7">
        <f t="shared" si="78"/>
        <v>5.9015194484170891E-5</v>
      </c>
      <c r="BH58" s="187">
        <f t="shared" si="79"/>
        <v>2.3559806794726516E-2</v>
      </c>
      <c r="BI58" s="9">
        <f t="shared" si="80"/>
        <v>-1.3863621904136654</v>
      </c>
      <c r="BJ58" s="10">
        <f t="shared" si="81"/>
        <v>-624.68311942472974</v>
      </c>
      <c r="BK58" s="10">
        <f t="shared" si="82"/>
        <v>-7.8727947605790188E-3</v>
      </c>
      <c r="BL58" s="10">
        <f t="shared" si="83"/>
        <v>24.016168321272261</v>
      </c>
      <c r="BM58" s="10">
        <f t="shared" si="84"/>
        <v>0.6319595165066163</v>
      </c>
      <c r="BN58" s="10">
        <f t="shared" si="85"/>
        <v>0.61323251030861536</v>
      </c>
      <c r="BO58" s="10">
        <f t="shared" si="86"/>
        <v>3.6438753248975594E-2</v>
      </c>
      <c r="BP58" s="41">
        <f t="shared" si="87"/>
        <v>1.7321087910862243</v>
      </c>
      <c r="BQ58" s="9">
        <f t="shared" si="88"/>
        <v>-3.7982525764757927E-3</v>
      </c>
      <c r="BR58" s="10">
        <f t="shared" si="89"/>
        <v>-1.711460601163644</v>
      </c>
      <c r="BS58" s="10">
        <f t="shared" si="90"/>
        <v>-2.1569300713915123E-5</v>
      </c>
      <c r="BT58" s="10">
        <f t="shared" si="91"/>
        <v>6.5797721428143163E-2</v>
      </c>
      <c r="BU58" s="10">
        <f t="shared" si="92"/>
        <v>1.7313959356345648E-3</v>
      </c>
      <c r="BV58" s="10">
        <f t="shared" si="93"/>
        <v>1.6800890693386712E-3</v>
      </c>
      <c r="BW58" s="10">
        <f t="shared" si="94"/>
        <v>9.9832200682124919E-5</v>
      </c>
      <c r="BX58" s="41">
        <f t="shared" si="95"/>
        <v>4.745503537222532E-3</v>
      </c>
    </row>
    <row r="59" spans="1:76" ht="43.5" x14ac:dyDescent="0.35">
      <c r="A59" s="10">
        <v>34017</v>
      </c>
      <c r="B59" s="10" t="s">
        <v>31</v>
      </c>
      <c r="C59" s="10" t="s">
        <v>5</v>
      </c>
      <c r="D59" s="10">
        <v>2280002102</v>
      </c>
      <c r="E59" s="10" t="s">
        <v>56</v>
      </c>
      <c r="F59" s="11" t="s">
        <v>57</v>
      </c>
      <c r="G59" s="11" t="s">
        <v>58</v>
      </c>
      <c r="H59" s="11" t="s">
        <v>59</v>
      </c>
      <c r="I59" s="11" t="s">
        <v>60</v>
      </c>
      <c r="J59" s="11" t="s">
        <v>63</v>
      </c>
      <c r="K59" s="10" t="s">
        <v>62</v>
      </c>
      <c r="L59" s="9">
        <v>158.23003</v>
      </c>
      <c r="M59" s="10">
        <v>68277.036999999997</v>
      </c>
      <c r="N59" s="10">
        <v>0.47760414000000001</v>
      </c>
      <c r="O59" s="10">
        <v>1008.75549</v>
      </c>
      <c r="P59" s="10">
        <v>25.587779999999999</v>
      </c>
      <c r="Q59" s="10">
        <v>24.814800000000002</v>
      </c>
      <c r="R59" s="10">
        <v>1.4055279000000001</v>
      </c>
      <c r="S59" s="41">
        <v>29.184377000000001</v>
      </c>
      <c r="T59" s="249">
        <v>1.0552296787698248</v>
      </c>
      <c r="U59" s="9">
        <f t="shared" si="48"/>
        <v>166.96902372863974</v>
      </c>
      <c r="V59" s="10">
        <f t="shared" si="49"/>
        <v>72047.955820865434</v>
      </c>
      <c r="W59" s="10">
        <f t="shared" si="50"/>
        <v>0.50398206323133843</v>
      </c>
      <c r="X59" s="10">
        <f t="shared" si="51"/>
        <v>1064.4687316699972</v>
      </c>
      <c r="Y59" s="10">
        <f t="shared" si="52"/>
        <v>27.000984869832944</v>
      </c>
      <c r="Z59" s="10">
        <f t="shared" si="53"/>
        <v>26.185313432737448</v>
      </c>
      <c r="AA59" s="10">
        <f t="shared" si="54"/>
        <v>1.4831547544190264</v>
      </c>
      <c r="AB59" s="12">
        <f t="shared" si="55"/>
        <v>30.796220766807462</v>
      </c>
      <c r="AC59" s="248">
        <f t="shared" si="56"/>
        <v>0.45744938007846503</v>
      </c>
      <c r="AD59" s="10">
        <f t="shared" si="57"/>
        <v>197.39165978319298</v>
      </c>
      <c r="AE59" s="10">
        <f t="shared" si="58"/>
        <v>1.3807727759762697E-3</v>
      </c>
      <c r="AF59" s="10">
        <f t="shared" si="59"/>
        <v>2.9163526895068417</v>
      </c>
      <c r="AG59" s="10">
        <f t="shared" si="60"/>
        <v>7.3975301013240943E-2</v>
      </c>
      <c r="AH59" s="10">
        <f t="shared" si="61"/>
        <v>7.1740584747225888E-2</v>
      </c>
      <c r="AI59" s="10">
        <f t="shared" si="62"/>
        <v>4.0634376833397984E-3</v>
      </c>
      <c r="AJ59" s="249">
        <f t="shared" si="63"/>
        <v>8.4373207580294415E-2</v>
      </c>
      <c r="AK59" s="190">
        <v>1.1312978872511139</v>
      </c>
      <c r="AL59" s="190">
        <v>1.1312978872511139</v>
      </c>
      <c r="AM59" s="190">
        <v>1.1312978872511139</v>
      </c>
      <c r="AN59" s="190">
        <v>0.81094795054933422</v>
      </c>
      <c r="AO59" s="190">
        <v>0.82789505914299011</v>
      </c>
      <c r="AP59" s="190">
        <v>0.82772171340856204</v>
      </c>
      <c r="AQ59" s="190">
        <v>0.51571983071123639</v>
      </c>
      <c r="AR59" s="190">
        <v>0.78775526987112499</v>
      </c>
      <c r="AS59" s="9">
        <f t="shared" si="64"/>
        <v>179.00529863868036</v>
      </c>
      <c r="AT59" s="10">
        <f t="shared" si="65"/>
        <v>77241.66770586613</v>
      </c>
      <c r="AU59" s="10">
        <f t="shared" si="66"/>
        <v>0.5403125545243852</v>
      </c>
      <c r="AV59" s="10">
        <f t="shared" si="67"/>
        <v>818.04819722088939</v>
      </c>
      <c r="AW59" s="10">
        <f t="shared" si="68"/>
        <v>21.183996636437818</v>
      </c>
      <c r="AX59" s="10">
        <f t="shared" si="69"/>
        <v>20.539748773890786</v>
      </c>
      <c r="AY59" s="10">
        <f t="shared" si="70"/>
        <v>0.72485861064791968</v>
      </c>
      <c r="AZ59" s="41">
        <f t="shared" si="71"/>
        <v>22.990146779655653</v>
      </c>
      <c r="BA59" s="186">
        <f t="shared" si="72"/>
        <v>0.49042547572241196</v>
      </c>
      <c r="BB59" s="7">
        <f t="shared" si="73"/>
        <v>211.62100741333185</v>
      </c>
      <c r="BC59" s="7">
        <f t="shared" si="74"/>
        <v>1.4803083685599595E-3</v>
      </c>
      <c r="BD59" s="7">
        <f t="shared" si="75"/>
        <v>2.2412279375914776</v>
      </c>
      <c r="BE59" s="7">
        <f t="shared" si="76"/>
        <v>5.8038346949144705E-2</v>
      </c>
      <c r="BF59" s="7">
        <f t="shared" si="77"/>
        <v>5.6273284312029548E-2</v>
      </c>
      <c r="BG59" s="7">
        <f t="shared" si="78"/>
        <v>1.9859140017751222E-3</v>
      </c>
      <c r="BH59" s="187">
        <f t="shared" si="79"/>
        <v>6.2986703505905905E-2</v>
      </c>
      <c r="BI59" s="9">
        <f t="shared" si="80"/>
        <v>-12.036274910040618</v>
      </c>
      <c r="BJ59" s="10">
        <f t="shared" si="81"/>
        <v>-5193.7118850006955</v>
      </c>
      <c r="BK59" s="10">
        <f t="shared" si="82"/>
        <v>-3.6330491293046774E-2</v>
      </c>
      <c r="BL59" s="10">
        <f t="shared" si="83"/>
        <v>246.42053444910778</v>
      </c>
      <c r="BM59" s="10">
        <f t="shared" si="84"/>
        <v>5.8169882333951257</v>
      </c>
      <c r="BN59" s="10">
        <f t="shared" si="85"/>
        <v>5.6455646588466628</v>
      </c>
      <c r="BO59" s="10">
        <f t="shared" si="86"/>
        <v>0.75829614377110677</v>
      </c>
      <c r="BP59" s="41">
        <f t="shared" si="87"/>
        <v>7.8060739871518088</v>
      </c>
      <c r="BQ59" s="9">
        <f t="shared" si="88"/>
        <v>-3.2976095643946934E-2</v>
      </c>
      <c r="BR59" s="10">
        <f t="shared" si="89"/>
        <v>-14.229347630138875</v>
      </c>
      <c r="BS59" s="10">
        <f t="shared" si="90"/>
        <v>-9.9535592583689788E-5</v>
      </c>
      <c r="BT59" s="10">
        <f t="shared" si="91"/>
        <v>0.67512475191536403</v>
      </c>
      <c r="BU59" s="10">
        <f t="shared" si="92"/>
        <v>1.5936954064096238E-2</v>
      </c>
      <c r="BV59" s="10">
        <f t="shared" si="93"/>
        <v>1.5467300435196341E-2</v>
      </c>
      <c r="BW59" s="10">
        <f t="shared" si="94"/>
        <v>2.0775236815646762E-3</v>
      </c>
      <c r="BX59" s="41">
        <f t="shared" si="95"/>
        <v>2.138650407438851E-2</v>
      </c>
    </row>
    <row r="60" spans="1:76" ht="43.5" x14ac:dyDescent="0.35">
      <c r="A60" s="10">
        <v>34017</v>
      </c>
      <c r="B60" s="10" t="s">
        <v>31</v>
      </c>
      <c r="C60" s="10" t="s">
        <v>5</v>
      </c>
      <c r="D60" s="10">
        <v>2280002103</v>
      </c>
      <c r="E60" s="10" t="s">
        <v>56</v>
      </c>
      <c r="F60" s="11" t="s">
        <v>57</v>
      </c>
      <c r="G60" s="11" t="s">
        <v>58</v>
      </c>
      <c r="H60" s="11" t="s">
        <v>59</v>
      </c>
      <c r="I60" s="11" t="s">
        <v>60</v>
      </c>
      <c r="J60" s="11" t="s">
        <v>61</v>
      </c>
      <c r="K60" s="10" t="s">
        <v>64</v>
      </c>
      <c r="L60" s="9">
        <v>22.00691466</v>
      </c>
      <c r="M60" s="10">
        <v>3235.9101145</v>
      </c>
      <c r="N60" s="10">
        <v>3.8653203992999999E-2</v>
      </c>
      <c r="O60" s="10">
        <v>118.81423165</v>
      </c>
      <c r="P60" s="10">
        <v>2.1829311300000001</v>
      </c>
      <c r="Q60" s="10">
        <v>2.0082969500000001</v>
      </c>
      <c r="R60" s="10">
        <v>1.9927696500000001</v>
      </c>
      <c r="S60" s="41">
        <v>21.592753370000001</v>
      </c>
      <c r="T60" s="249">
        <v>1.3022601248475145</v>
      </c>
      <c r="U60" s="9">
        <f t="shared" si="48"/>
        <v>28.658727432640198</v>
      </c>
      <c r="V60" s="10">
        <f t="shared" si="49"/>
        <v>4213.9967097041053</v>
      </c>
      <c r="W60" s="10">
        <f t="shared" si="50"/>
        <v>5.0336526257680626E-2</v>
      </c>
      <c r="X60" s="10">
        <f t="shared" si="51"/>
        <v>154.72703614219051</v>
      </c>
      <c r="Y60" s="10">
        <f t="shared" si="52"/>
        <v>2.8427441658873258</v>
      </c>
      <c r="Z60" s="10">
        <f t="shared" si="53"/>
        <v>2.6153250368378829</v>
      </c>
      <c r="AA60" s="10">
        <f t="shared" si="54"/>
        <v>2.5951044532013379</v>
      </c>
      <c r="AB60" s="12">
        <f t="shared" si="55"/>
        <v>28.11938169941779</v>
      </c>
      <c r="AC60" s="248">
        <f t="shared" si="56"/>
        <v>7.8517061459288218E-2</v>
      </c>
      <c r="AD60" s="10">
        <f t="shared" si="57"/>
        <v>11.545196464942755</v>
      </c>
      <c r="AE60" s="10">
        <f t="shared" si="58"/>
        <v>1.3790829111693322E-4</v>
      </c>
      <c r="AF60" s="10">
        <f t="shared" si="59"/>
        <v>0.42390968806079593</v>
      </c>
      <c r="AG60" s="10">
        <f t="shared" si="60"/>
        <v>7.7883401805132211E-3</v>
      </c>
      <c r="AH60" s="10">
        <f t="shared" si="61"/>
        <v>7.1652740735284465E-3</v>
      </c>
      <c r="AI60" s="10">
        <f t="shared" si="62"/>
        <v>7.1098752142502407E-3</v>
      </c>
      <c r="AJ60" s="249">
        <f t="shared" si="63"/>
        <v>7.7039401916213127E-2</v>
      </c>
      <c r="AK60" s="190">
        <v>1.4386072166916348</v>
      </c>
      <c r="AL60" s="190">
        <v>1.4386072166916348</v>
      </c>
      <c r="AM60" s="190">
        <v>1.4386072166916348</v>
      </c>
      <c r="AN60" s="190">
        <v>1.0581188624362428</v>
      </c>
      <c r="AO60" s="190">
        <v>1.4426162788020349</v>
      </c>
      <c r="AP60" s="190">
        <v>1.4426166415419304</v>
      </c>
      <c r="AQ60" s="190">
        <v>1.4505797040282042</v>
      </c>
      <c r="AR60" s="190">
        <v>1.4376359752161414</v>
      </c>
      <c r="AS60" s="9">
        <f t="shared" si="64"/>
        <v>31.659306246992934</v>
      </c>
      <c r="AT60" s="10">
        <f t="shared" si="65"/>
        <v>4655.2036432851546</v>
      </c>
      <c r="AU60" s="10">
        <f t="shared" si="66"/>
        <v>5.5606778212583717E-2</v>
      </c>
      <c r="AV60" s="10">
        <f t="shared" si="67"/>
        <v>125.71957963473423</v>
      </c>
      <c r="AW60" s="10">
        <f t="shared" si="68"/>
        <v>3.1491319836417211</v>
      </c>
      <c r="AX60" s="10">
        <f t="shared" si="69"/>
        <v>2.8972026012279022</v>
      </c>
      <c r="AY60" s="10">
        <f t="shared" si="70"/>
        <v>2.8906712090933881</v>
      </c>
      <c r="AZ60" s="41">
        <f t="shared" si="71"/>
        <v>31.042519048681573</v>
      </c>
      <c r="BA60" s="186">
        <f t="shared" si="72"/>
        <v>8.673782533422722E-2</v>
      </c>
      <c r="BB60" s="7">
        <f t="shared" si="73"/>
        <v>12.753982584342889</v>
      </c>
      <c r="BC60" s="7">
        <f t="shared" si="74"/>
        <v>1.5234733756872251E-4</v>
      </c>
      <c r="BD60" s="7">
        <f t="shared" si="75"/>
        <v>0.34443720447872395</v>
      </c>
      <c r="BE60" s="7">
        <f t="shared" si="76"/>
        <v>8.6277588592923865E-3</v>
      </c>
      <c r="BF60" s="7">
        <f t="shared" si="77"/>
        <v>7.9375413732271291E-3</v>
      </c>
      <c r="BG60" s="7">
        <f t="shared" si="78"/>
        <v>7.9196471482010627E-3</v>
      </c>
      <c r="BH60" s="187">
        <f t="shared" si="79"/>
        <v>8.5047997393648142E-2</v>
      </c>
      <c r="BI60" s="9">
        <f t="shared" si="80"/>
        <v>-3.0005788143527354</v>
      </c>
      <c r="BJ60" s="10">
        <f t="shared" si="81"/>
        <v>-441.20693358104927</v>
      </c>
      <c r="BK60" s="10">
        <f t="shared" si="82"/>
        <v>-5.2702519549030907E-3</v>
      </c>
      <c r="BL60" s="10">
        <f t="shared" si="83"/>
        <v>29.007456507456283</v>
      </c>
      <c r="BM60" s="10">
        <f t="shared" si="84"/>
        <v>-0.30638781775439528</v>
      </c>
      <c r="BN60" s="10">
        <f t="shared" si="85"/>
        <v>-0.28187756439001932</v>
      </c>
      <c r="BO60" s="10">
        <f t="shared" si="86"/>
        <v>-0.29556675589205028</v>
      </c>
      <c r="BP60" s="41">
        <f t="shared" si="87"/>
        <v>-2.9231373492637829</v>
      </c>
      <c r="BQ60" s="9">
        <f t="shared" si="88"/>
        <v>-8.2207638749390022E-3</v>
      </c>
      <c r="BR60" s="10">
        <f t="shared" si="89"/>
        <v>-1.2087861194001341</v>
      </c>
      <c r="BS60" s="10">
        <f t="shared" si="90"/>
        <v>-1.4439046451789289E-5</v>
      </c>
      <c r="BT60" s="10">
        <f t="shared" si="91"/>
        <v>7.9472483582071984E-2</v>
      </c>
      <c r="BU60" s="10">
        <f t="shared" si="92"/>
        <v>-8.3941867877916545E-4</v>
      </c>
      <c r="BV60" s="10">
        <f t="shared" si="93"/>
        <v>-7.7226729969868263E-4</v>
      </c>
      <c r="BW60" s="10">
        <f t="shared" si="94"/>
        <v>-8.0977193395082199E-4</v>
      </c>
      <c r="BX60" s="41">
        <f t="shared" si="95"/>
        <v>-8.0085954774350154E-3</v>
      </c>
    </row>
    <row r="61" spans="1:76" ht="43.5" x14ac:dyDescent="0.35">
      <c r="A61" s="10">
        <v>34017</v>
      </c>
      <c r="B61" s="10" t="s">
        <v>31</v>
      </c>
      <c r="C61" s="10" t="s">
        <v>5</v>
      </c>
      <c r="D61" s="10">
        <v>2280002104</v>
      </c>
      <c r="E61" s="10" t="s">
        <v>56</v>
      </c>
      <c r="F61" s="11" t="s">
        <v>57</v>
      </c>
      <c r="G61" s="11" t="s">
        <v>58</v>
      </c>
      <c r="H61" s="11" t="s">
        <v>59</v>
      </c>
      <c r="I61" s="11" t="s">
        <v>60</v>
      </c>
      <c r="J61" s="11" t="s">
        <v>63</v>
      </c>
      <c r="K61" s="10" t="s">
        <v>64</v>
      </c>
      <c r="L61" s="9">
        <v>37.178033739999996</v>
      </c>
      <c r="M61" s="10">
        <v>31388.784555400001</v>
      </c>
      <c r="N61" s="10">
        <v>0.14083405772659999</v>
      </c>
      <c r="O61" s="10">
        <v>313.15177625000001</v>
      </c>
      <c r="P61" s="10">
        <v>7.9535866500000001</v>
      </c>
      <c r="Q61" s="10">
        <v>7.3172902799999999</v>
      </c>
      <c r="R61" s="10">
        <v>19.141276349999998</v>
      </c>
      <c r="S61" s="41">
        <v>14.506559680000001</v>
      </c>
      <c r="T61" s="249">
        <v>1.3022601248475145</v>
      </c>
      <c r="U61" s="9">
        <f t="shared" si="48"/>
        <v>48.415470859837505</v>
      </c>
      <c r="V61" s="10">
        <f t="shared" si="49"/>
        <v>40876.362493926943</v>
      </c>
      <c r="W61" s="10">
        <f t="shared" si="50"/>
        <v>0.18340257759782416</v>
      </c>
      <c r="X61" s="10">
        <f t="shared" si="51"/>
        <v>407.80507123554594</v>
      </c>
      <c r="Y61" s="10">
        <f t="shared" si="52"/>
        <v>10.357638743814524</v>
      </c>
      <c r="Z61" s="10">
        <f t="shared" si="53"/>
        <v>9.5290153535783038</v>
      </c>
      <c r="AA61" s="10">
        <f t="shared" si="54"/>
        <v>24.926920929291775</v>
      </c>
      <c r="AB61" s="12">
        <f t="shared" si="55"/>
        <v>18.891314219984721</v>
      </c>
      <c r="AC61" s="248">
        <f t="shared" si="56"/>
        <v>0.13264512564339043</v>
      </c>
      <c r="AD61" s="10">
        <f t="shared" si="57"/>
        <v>111.99003422993682</v>
      </c>
      <c r="AE61" s="10">
        <f t="shared" si="58"/>
        <v>5.0247281533650459E-4</v>
      </c>
      <c r="AF61" s="10">
        <f t="shared" si="59"/>
        <v>1.1172741677686191</v>
      </c>
      <c r="AG61" s="10">
        <f t="shared" si="60"/>
        <v>2.8377092448806915E-2</v>
      </c>
      <c r="AH61" s="10">
        <f t="shared" si="61"/>
        <v>2.6106891379666586E-2</v>
      </c>
      <c r="AI61" s="10">
        <f t="shared" si="62"/>
        <v>6.8292934052854179E-2</v>
      </c>
      <c r="AJ61" s="249">
        <f t="shared" si="63"/>
        <v>5.1757025260232112E-2</v>
      </c>
      <c r="AK61" s="190">
        <v>1.7770241216904925</v>
      </c>
      <c r="AL61" s="190">
        <v>1.7770241216904925</v>
      </c>
      <c r="AM61" s="190">
        <v>1.7770241216904925</v>
      </c>
      <c r="AN61" s="190">
        <v>1.3210995690694183</v>
      </c>
      <c r="AO61" s="190">
        <v>1.7076777957506144</v>
      </c>
      <c r="AP61" s="190">
        <v>1.7076780060849179</v>
      </c>
      <c r="AQ61" s="190">
        <v>1.6907922388690342</v>
      </c>
      <c r="AR61" s="190">
        <v>1.7701016002975092</v>
      </c>
      <c r="AS61" s="9">
        <f t="shared" si="64"/>
        <v>66.066262753002988</v>
      </c>
      <c r="AT61" s="10">
        <f t="shared" si="65"/>
        <v>55778.627305491784</v>
      </c>
      <c r="AU61" s="10">
        <f t="shared" si="66"/>
        <v>0.25026551773571948</v>
      </c>
      <c r="AV61" s="10">
        <f t="shared" si="67"/>
        <v>413.70467665719792</v>
      </c>
      <c r="AW61" s="10">
        <f t="shared" si="68"/>
        <v>13.582163318783513</v>
      </c>
      <c r="AX61" s="10">
        <f t="shared" si="69"/>
        <v>12.495575675294951</v>
      </c>
      <c r="AY61" s="10">
        <f t="shared" si="70"/>
        <v>32.363921494627391</v>
      </c>
      <c r="AZ61" s="41">
        <f t="shared" si="71"/>
        <v>25.678084504379324</v>
      </c>
      <c r="BA61" s="186">
        <f t="shared" si="72"/>
        <v>0.18100345959726846</v>
      </c>
      <c r="BB61" s="7">
        <f t="shared" si="73"/>
        <v>152.81815700134734</v>
      </c>
      <c r="BC61" s="7">
        <f t="shared" si="74"/>
        <v>6.8565895270060126E-4</v>
      </c>
      <c r="BD61" s="7">
        <f t="shared" si="75"/>
        <v>1.1334374702936929</v>
      </c>
      <c r="BE61" s="7">
        <f t="shared" si="76"/>
        <v>3.7211406352831544E-2</v>
      </c>
      <c r="BF61" s="7">
        <f t="shared" si="77"/>
        <v>3.4234453904917674E-2</v>
      </c>
      <c r="BG61" s="7">
        <f t="shared" si="78"/>
        <v>8.8668278067472309E-2</v>
      </c>
      <c r="BH61" s="187">
        <f t="shared" si="79"/>
        <v>7.0350916450354309E-2</v>
      </c>
      <c r="BI61" s="9">
        <f t="shared" si="80"/>
        <v>-17.650791893165483</v>
      </c>
      <c r="BJ61" s="10">
        <f t="shared" si="81"/>
        <v>-14902.264811564841</v>
      </c>
      <c r="BK61" s="10">
        <f t="shared" si="82"/>
        <v>-6.6862940137895316E-2</v>
      </c>
      <c r="BL61" s="10">
        <f t="shared" si="83"/>
        <v>-5.8996054216519838</v>
      </c>
      <c r="BM61" s="10">
        <f t="shared" si="84"/>
        <v>-3.2245245749689886</v>
      </c>
      <c r="BN61" s="10">
        <f t="shared" si="85"/>
        <v>-2.9665603217166474</v>
      </c>
      <c r="BO61" s="10">
        <f t="shared" si="86"/>
        <v>-7.4370005653356159</v>
      </c>
      <c r="BP61" s="41">
        <f t="shared" si="87"/>
        <v>-6.7867702843946027</v>
      </c>
      <c r="BQ61" s="9">
        <f t="shared" si="88"/>
        <v>-4.8358333953878035E-2</v>
      </c>
      <c r="BR61" s="10">
        <f t="shared" si="89"/>
        <v>-40.82812277141052</v>
      </c>
      <c r="BS61" s="10">
        <f t="shared" si="90"/>
        <v>-1.8318613736409666E-4</v>
      </c>
      <c r="BT61" s="10">
        <f t="shared" si="91"/>
        <v>-1.6163302525073808E-2</v>
      </c>
      <c r="BU61" s="10">
        <f t="shared" si="92"/>
        <v>-8.8343139040246293E-3</v>
      </c>
      <c r="BV61" s="10">
        <f t="shared" si="93"/>
        <v>-8.127562525251087E-3</v>
      </c>
      <c r="BW61" s="10">
        <f t="shared" si="94"/>
        <v>-2.037534401461813E-2</v>
      </c>
      <c r="BX61" s="41">
        <f t="shared" si="95"/>
        <v>-1.8593891190122197E-2</v>
      </c>
    </row>
    <row r="62" spans="1:76" ht="43.5" x14ac:dyDescent="0.35">
      <c r="A62" s="10">
        <v>34017</v>
      </c>
      <c r="B62" s="10" t="s">
        <v>31</v>
      </c>
      <c r="C62" s="10" t="s">
        <v>5</v>
      </c>
      <c r="D62" s="10">
        <v>2280002201</v>
      </c>
      <c r="E62" s="10" t="s">
        <v>56</v>
      </c>
      <c r="F62" s="11" t="s">
        <v>57</v>
      </c>
      <c r="G62" s="11" t="s">
        <v>58</v>
      </c>
      <c r="H62" s="11" t="s">
        <v>59</v>
      </c>
      <c r="I62" s="11" t="s">
        <v>65</v>
      </c>
      <c r="J62" s="11" t="s">
        <v>61</v>
      </c>
      <c r="K62" s="10" t="s">
        <v>62</v>
      </c>
      <c r="L62" s="9">
        <v>119.7714</v>
      </c>
      <c r="M62" s="10">
        <v>52307.31</v>
      </c>
      <c r="N62" s="10">
        <v>0.4408975</v>
      </c>
      <c r="O62" s="10">
        <v>862.80399999999997</v>
      </c>
      <c r="P62" s="10">
        <v>23.616119999999999</v>
      </c>
      <c r="Q62" s="10">
        <v>22.907630000000001</v>
      </c>
      <c r="R62" s="10">
        <v>0.48086479999999998</v>
      </c>
      <c r="S62" s="41">
        <v>39.251440000000002</v>
      </c>
      <c r="T62" s="249">
        <v>1.0552296787698248</v>
      </c>
      <c r="U62" s="9">
        <f t="shared" si="48"/>
        <v>126.38633594781219</v>
      </c>
      <c r="V62" s="10">
        <f t="shared" si="49"/>
        <v>55196.22592861364</v>
      </c>
      <c r="W62" s="10">
        <f t="shared" si="50"/>
        <v>0.46524812729541881</v>
      </c>
      <c r="X62" s="10">
        <f t="shared" si="51"/>
        <v>910.45638776131989</v>
      </c>
      <c r="Y62" s="10">
        <f t="shared" si="52"/>
        <v>24.920430721389632</v>
      </c>
      <c r="Z62" s="10">
        <f t="shared" si="53"/>
        <v>24.172811046278003</v>
      </c>
      <c r="AA62" s="10">
        <f t="shared" si="54"/>
        <v>0.50742280843571597</v>
      </c>
      <c r="AB62" s="12">
        <f t="shared" si="55"/>
        <v>41.419284422453053</v>
      </c>
      <c r="AC62" s="248">
        <f t="shared" si="56"/>
        <v>0.34626393410359502</v>
      </c>
      <c r="AD62" s="10">
        <f t="shared" si="57"/>
        <v>151.2225367907223</v>
      </c>
      <c r="AE62" s="10">
        <f t="shared" si="58"/>
        <v>1.2746524035490926E-3</v>
      </c>
      <c r="AF62" s="10">
        <f t="shared" si="59"/>
        <v>2.4944010623597803</v>
      </c>
      <c r="AG62" s="10">
        <f t="shared" si="60"/>
        <v>6.8275152661341459E-2</v>
      </c>
      <c r="AH62" s="10">
        <f t="shared" si="61"/>
        <v>6.622687957884385E-2</v>
      </c>
      <c r="AI62" s="10">
        <f t="shared" si="62"/>
        <v>1.390199475166345E-3</v>
      </c>
      <c r="AJ62" s="249">
        <f t="shared" si="63"/>
        <v>0.11347749156836454</v>
      </c>
      <c r="AK62" s="190">
        <v>1.5877575187643891</v>
      </c>
      <c r="AL62" s="190">
        <v>1.5877575187643891</v>
      </c>
      <c r="AM62" s="190">
        <v>1.5877575187643891</v>
      </c>
      <c r="AN62" s="190">
        <v>1.1247575119286113</v>
      </c>
      <c r="AO62" s="190">
        <v>1.1340877779818888</v>
      </c>
      <c r="AP62" s="190">
        <v>1.1341649968620793</v>
      </c>
      <c r="AQ62" s="190">
        <v>0.55390741239332031</v>
      </c>
      <c r="AR62" s="190">
        <v>1.0612119987250432</v>
      </c>
      <c r="AS62" s="9">
        <f t="shared" si="64"/>
        <v>190.16794088293716</v>
      </c>
      <c r="AT62" s="10">
        <f t="shared" si="65"/>
        <v>83051.324738839714</v>
      </c>
      <c r="AU62" s="10">
        <f t="shared" si="66"/>
        <v>0.70003832062942228</v>
      </c>
      <c r="AV62" s="10">
        <f t="shared" si="67"/>
        <v>970.44528032205346</v>
      </c>
      <c r="AW62" s="10">
        <f t="shared" si="68"/>
        <v>26.782753055353641</v>
      </c>
      <c r="AX62" s="10">
        <f t="shared" si="69"/>
        <v>25.981032107067673</v>
      </c>
      <c r="AY62" s="10">
        <f t="shared" si="70"/>
        <v>0.26635457707903148</v>
      </c>
      <c r="AZ62" s="41">
        <f t="shared" si="71"/>
        <v>41.654099095236113</v>
      </c>
      <c r="BA62" s="186">
        <f t="shared" si="72"/>
        <v>0.5210080572135265</v>
      </c>
      <c r="BB62" s="7">
        <f t="shared" si="73"/>
        <v>227.53787599682113</v>
      </c>
      <c r="BC62" s="7">
        <f t="shared" si="74"/>
        <v>1.9179132072038967E-3</v>
      </c>
      <c r="BD62" s="7">
        <f t="shared" si="75"/>
        <v>2.6587541926631602</v>
      </c>
      <c r="BE62" s="7">
        <f t="shared" si="76"/>
        <v>7.3377405631105869E-2</v>
      </c>
      <c r="BF62" s="7">
        <f t="shared" si="77"/>
        <v>7.1180909882377186E-2</v>
      </c>
      <c r="BG62" s="7">
        <f t="shared" si="78"/>
        <v>7.2973856733981224E-4</v>
      </c>
      <c r="BH62" s="187">
        <f t="shared" si="79"/>
        <v>0.11412081943900305</v>
      </c>
      <c r="BI62" s="9">
        <f t="shared" si="80"/>
        <v>-63.781604935124975</v>
      </c>
      <c r="BJ62" s="10">
        <f t="shared" si="81"/>
        <v>-27855.098810226074</v>
      </c>
      <c r="BK62" s="10">
        <f t="shared" si="82"/>
        <v>-0.23479019333400347</v>
      </c>
      <c r="BL62" s="10">
        <f t="shared" si="83"/>
        <v>-59.988892560733575</v>
      </c>
      <c r="BM62" s="10">
        <f t="shared" si="84"/>
        <v>-1.8623223339640091</v>
      </c>
      <c r="BN62" s="10">
        <f t="shared" si="85"/>
        <v>-1.8082210607896698</v>
      </c>
      <c r="BO62" s="10">
        <f t="shared" si="86"/>
        <v>0.24106823135668448</v>
      </c>
      <c r="BP62" s="41">
        <f t="shared" si="87"/>
        <v>-0.23481467278305956</v>
      </c>
      <c r="BQ62" s="9">
        <f t="shared" si="88"/>
        <v>-0.17474412310993148</v>
      </c>
      <c r="BR62" s="10">
        <f t="shared" si="89"/>
        <v>-76.315339206098827</v>
      </c>
      <c r="BS62" s="10">
        <f t="shared" si="90"/>
        <v>-6.4326080365480405E-4</v>
      </c>
      <c r="BT62" s="10">
        <f t="shared" si="91"/>
        <v>-0.16435313030337984</v>
      </c>
      <c r="BU62" s="10">
        <f t="shared" si="92"/>
        <v>-5.1022529697644092E-3</v>
      </c>
      <c r="BV62" s="10">
        <f t="shared" si="93"/>
        <v>-4.9540303035333355E-3</v>
      </c>
      <c r="BW62" s="10">
        <f t="shared" si="94"/>
        <v>6.6046090782653278E-4</v>
      </c>
      <c r="BX62" s="41">
        <f t="shared" si="95"/>
        <v>-6.4332787063851871E-4</v>
      </c>
    </row>
    <row r="63" spans="1:76" ht="43.5" x14ac:dyDescent="0.35">
      <c r="A63" s="10">
        <v>34017</v>
      </c>
      <c r="B63" s="10" t="s">
        <v>31</v>
      </c>
      <c r="C63" s="10" t="s">
        <v>5</v>
      </c>
      <c r="D63" s="10">
        <v>2280002202</v>
      </c>
      <c r="E63" s="10" t="s">
        <v>56</v>
      </c>
      <c r="F63" s="11" t="s">
        <v>57</v>
      </c>
      <c r="G63" s="11" t="s">
        <v>58</v>
      </c>
      <c r="H63" s="11" t="s">
        <v>59</v>
      </c>
      <c r="I63" s="11" t="s">
        <v>65</v>
      </c>
      <c r="J63" s="11" t="s">
        <v>63</v>
      </c>
      <c r="K63" s="10" t="s">
        <v>62</v>
      </c>
      <c r="L63" s="9">
        <v>193.76179999999999</v>
      </c>
      <c r="M63" s="10">
        <v>84118.44</v>
      </c>
      <c r="N63" s="10">
        <v>0.58792029999999995</v>
      </c>
      <c r="O63" s="10">
        <v>1236.1369999999999</v>
      </c>
      <c r="P63" s="10">
        <v>31.501560000000001</v>
      </c>
      <c r="Q63" s="10">
        <v>30.546469999999999</v>
      </c>
      <c r="R63" s="10">
        <v>2.2326959999999998</v>
      </c>
      <c r="S63" s="41">
        <v>35.747529999999998</v>
      </c>
      <c r="T63" s="249">
        <v>1.0552296787698248</v>
      </c>
      <c r="U63" s="9">
        <f t="shared" si="48"/>
        <v>204.46320197186301</v>
      </c>
      <c r="V63" s="10">
        <f t="shared" si="49"/>
        <v>88764.274419818787</v>
      </c>
      <c r="W63" s="10">
        <f t="shared" si="50"/>
        <v>0.62039094931125893</v>
      </c>
      <c r="X63" s="10">
        <f t="shared" si="51"/>
        <v>1304.4084494254948</v>
      </c>
      <c r="Y63" s="10">
        <f t="shared" si="52"/>
        <v>33.241381039548365</v>
      </c>
      <c r="Z63" s="10">
        <f t="shared" si="53"/>
        <v>32.233541725652088</v>
      </c>
      <c r="AA63" s="10">
        <f t="shared" si="54"/>
        <v>2.3560070828706725</v>
      </c>
      <c r="AB63" s="12">
        <f t="shared" si="55"/>
        <v>37.721854598714671</v>
      </c>
      <c r="AC63" s="248">
        <f t="shared" si="56"/>
        <v>0.5601731560872959</v>
      </c>
      <c r="AD63" s="10">
        <f t="shared" si="57"/>
        <v>243.18979293101037</v>
      </c>
      <c r="AE63" s="10">
        <f t="shared" si="58"/>
        <v>1.6997012309897504E-3</v>
      </c>
      <c r="AF63" s="10">
        <f t="shared" si="59"/>
        <v>3.573721779247931</v>
      </c>
      <c r="AG63" s="10">
        <f t="shared" si="60"/>
        <v>9.1072276820680448E-2</v>
      </c>
      <c r="AH63" s="10">
        <f t="shared" si="61"/>
        <v>8.8311073220964625E-2</v>
      </c>
      <c r="AI63" s="10">
        <f t="shared" si="62"/>
        <v>6.4548139256730757E-3</v>
      </c>
      <c r="AJ63" s="249">
        <f t="shared" si="63"/>
        <v>0.10334754684579361</v>
      </c>
      <c r="AK63" s="190">
        <v>1.2901968765457832</v>
      </c>
      <c r="AL63" s="190">
        <v>1.2901968765457832</v>
      </c>
      <c r="AM63" s="190">
        <v>1.2901968765457832</v>
      </c>
      <c r="AN63" s="190">
        <v>0.92285688800697208</v>
      </c>
      <c r="AO63" s="190">
        <v>0.93160218504449166</v>
      </c>
      <c r="AP63" s="190">
        <v>0.93170011209409509</v>
      </c>
      <c r="AQ63" s="190">
        <v>0.39109263102383485</v>
      </c>
      <c r="AR63" s="190">
        <v>0.89372027865768799</v>
      </c>
      <c r="AS63" s="9">
        <f t="shared" si="64"/>
        <v>249.99086915388872</v>
      </c>
      <c r="AT63" s="10">
        <f t="shared" si="65"/>
        <v>108529.34854790388</v>
      </c>
      <c r="AU63" s="10">
        <f t="shared" si="66"/>
        <v>0.75853293471785976</v>
      </c>
      <c r="AV63" s="10">
        <f t="shared" si="67"/>
        <v>1140.7775449702744</v>
      </c>
      <c r="AW63" s="10">
        <f t="shared" si="68"/>
        <v>29.346922128310158</v>
      </c>
      <c r="AX63" s="10">
        <f t="shared" si="69"/>
        <v>28.460149523078911</v>
      </c>
      <c r="AY63" s="10">
        <f t="shared" si="70"/>
        <v>0.87319095291639193</v>
      </c>
      <c r="AZ63" s="41">
        <f t="shared" si="71"/>
        <v>31.948292472924059</v>
      </c>
      <c r="BA63" s="186">
        <f t="shared" si="72"/>
        <v>0.68490649083257182</v>
      </c>
      <c r="BB63" s="7">
        <f t="shared" si="73"/>
        <v>297.34068095316132</v>
      </c>
      <c r="BC63" s="7">
        <f t="shared" si="74"/>
        <v>2.0781724238845473E-3</v>
      </c>
      <c r="BD63" s="7">
        <f t="shared" si="75"/>
        <v>3.1254179314254094</v>
      </c>
      <c r="BE63" s="7">
        <f t="shared" si="76"/>
        <v>8.0402526378931943E-2</v>
      </c>
      <c r="BF63" s="7">
        <f t="shared" si="77"/>
        <v>7.7973012391997013E-2</v>
      </c>
      <c r="BG63" s="7">
        <f t="shared" si="78"/>
        <v>2.3923039805928544E-3</v>
      </c>
      <c r="BH63" s="187">
        <f t="shared" si="79"/>
        <v>8.7529568418970027E-2</v>
      </c>
      <c r="BI63" s="9">
        <f t="shared" si="80"/>
        <v>-45.527667182025709</v>
      </c>
      <c r="BJ63" s="10">
        <f t="shared" si="81"/>
        <v>-19765.074128085093</v>
      </c>
      <c r="BK63" s="10">
        <f t="shared" si="82"/>
        <v>-0.13814198540660083</v>
      </c>
      <c r="BL63" s="10">
        <f t="shared" si="83"/>
        <v>163.63090445522039</v>
      </c>
      <c r="BM63" s="10">
        <f t="shared" si="84"/>
        <v>3.8944589112382069</v>
      </c>
      <c r="BN63" s="10">
        <f t="shared" si="85"/>
        <v>3.7733922025731772</v>
      </c>
      <c r="BO63" s="10">
        <f t="shared" si="86"/>
        <v>1.4828161299542806</v>
      </c>
      <c r="BP63" s="41">
        <f t="shared" si="87"/>
        <v>5.7735621257906118</v>
      </c>
      <c r="BQ63" s="9">
        <f t="shared" si="88"/>
        <v>-0.12473333474527593</v>
      </c>
      <c r="BR63" s="10">
        <f t="shared" si="89"/>
        <v>-54.150888022150951</v>
      </c>
      <c r="BS63" s="10">
        <f t="shared" si="90"/>
        <v>-3.7847119289479694E-4</v>
      </c>
      <c r="BT63" s="10">
        <f t="shared" si="91"/>
        <v>0.44830384782252164</v>
      </c>
      <c r="BU63" s="10">
        <f t="shared" si="92"/>
        <v>1.0669750441748505E-2</v>
      </c>
      <c r="BV63" s="10">
        <f t="shared" si="93"/>
        <v>1.0338060828967613E-2</v>
      </c>
      <c r="BW63" s="10">
        <f t="shared" si="94"/>
        <v>4.0625099450802213E-3</v>
      </c>
      <c r="BX63" s="41">
        <f t="shared" si="95"/>
        <v>1.5817978426823587E-2</v>
      </c>
    </row>
    <row r="64" spans="1:76" ht="43.5" x14ac:dyDescent="0.35">
      <c r="A64" s="10">
        <v>34017</v>
      </c>
      <c r="B64" s="10" t="s">
        <v>31</v>
      </c>
      <c r="C64" s="10" t="s">
        <v>5</v>
      </c>
      <c r="D64" s="10">
        <v>2280002203</v>
      </c>
      <c r="E64" s="10" t="s">
        <v>56</v>
      </c>
      <c r="F64" s="11" t="s">
        <v>57</v>
      </c>
      <c r="G64" s="11" t="s">
        <v>58</v>
      </c>
      <c r="H64" s="11" t="s">
        <v>59</v>
      </c>
      <c r="I64" s="11" t="s">
        <v>65</v>
      </c>
      <c r="J64" s="11" t="s">
        <v>61</v>
      </c>
      <c r="K64" s="10" t="s">
        <v>64</v>
      </c>
      <c r="L64" s="9">
        <v>32.205240000000003</v>
      </c>
      <c r="M64" s="10">
        <v>18330.04</v>
      </c>
      <c r="N64" s="10">
        <v>4.796284E-2</v>
      </c>
      <c r="O64" s="10">
        <v>252.523</v>
      </c>
      <c r="P64" s="10">
        <v>2.708688</v>
      </c>
      <c r="Q64" s="10">
        <v>2.491997</v>
      </c>
      <c r="R64" s="10">
        <v>11.285629999999999</v>
      </c>
      <c r="S64" s="41">
        <v>31.92201</v>
      </c>
      <c r="T64" s="249">
        <v>1.3022601248475145</v>
      </c>
      <c r="U64" s="9">
        <f t="shared" si="48"/>
        <v>41.939599863144174</v>
      </c>
      <c r="V64" s="10">
        <f t="shared" si="49"/>
        <v>23870.480178859936</v>
      </c>
      <c r="W64" s="10">
        <f t="shared" si="50"/>
        <v>6.2460094006441362E-2</v>
      </c>
      <c r="X64" s="10">
        <f t="shared" si="51"/>
        <v>328.85063350686892</v>
      </c>
      <c r="Y64" s="10">
        <f t="shared" si="52"/>
        <v>3.5274163730529642</v>
      </c>
      <c r="Z64" s="10">
        <f t="shared" si="53"/>
        <v>3.2452283243396316</v>
      </c>
      <c r="AA64" s="10">
        <f t="shared" si="54"/>
        <v>14.696825932782854</v>
      </c>
      <c r="AB64" s="12">
        <f t="shared" si="55"/>
        <v>41.570760727983604</v>
      </c>
      <c r="AC64" s="248">
        <f t="shared" si="56"/>
        <v>0.11490301332368266</v>
      </c>
      <c r="AD64" s="10">
        <f t="shared" si="57"/>
        <v>65.39857583249298</v>
      </c>
      <c r="AE64" s="10">
        <f t="shared" si="58"/>
        <v>1.7112354522312703E-4</v>
      </c>
      <c r="AF64" s="10">
        <f t="shared" si="59"/>
        <v>0.9009606397448463</v>
      </c>
      <c r="AG64" s="10">
        <f t="shared" si="60"/>
        <v>9.66415444672045E-3</v>
      </c>
      <c r="AH64" s="10">
        <f t="shared" si="61"/>
        <v>8.8910365050400859E-3</v>
      </c>
      <c r="AI64" s="10">
        <f t="shared" si="62"/>
        <v>4.0265276528172203E-2</v>
      </c>
      <c r="AJ64" s="249">
        <f t="shared" si="63"/>
        <v>0.11389249514516056</v>
      </c>
      <c r="AK64" s="190">
        <v>1.646991728627182</v>
      </c>
      <c r="AL64" s="190">
        <v>1.646991728627182</v>
      </c>
      <c r="AM64" s="190">
        <v>1.646991728627182</v>
      </c>
      <c r="AN64" s="190">
        <v>1.3035047990318214</v>
      </c>
      <c r="AO64" s="190">
        <v>1.7280688580404551</v>
      </c>
      <c r="AP64" s="190">
        <v>1.728068595044566</v>
      </c>
      <c r="AQ64" s="190">
        <v>1.685645484911261</v>
      </c>
      <c r="AR64" s="190">
        <v>1.5656359188159168</v>
      </c>
      <c r="AS64" s="9">
        <f t="shared" si="64"/>
        <v>53.041763898453276</v>
      </c>
      <c r="AT64" s="10">
        <f t="shared" si="65"/>
        <v>30189.424265405392</v>
      </c>
      <c r="AU64" s="10">
        <f t="shared" si="66"/>
        <v>7.899440076146895E-2</v>
      </c>
      <c r="AV64" s="10">
        <f t="shared" si="67"/>
        <v>329.16494236591262</v>
      </c>
      <c r="AW64" s="10">
        <f t="shared" si="68"/>
        <v>4.6807993789478841</v>
      </c>
      <c r="AX64" s="10">
        <f t="shared" si="69"/>
        <v>4.3063417546452731</v>
      </c>
      <c r="AY64" s="10">
        <f t="shared" si="70"/>
        <v>19.023571253879073</v>
      </c>
      <c r="AZ64" s="41">
        <f t="shared" si="71"/>
        <v>49.978245456800884</v>
      </c>
      <c r="BA64" s="186">
        <f t="shared" si="72"/>
        <v>0.1453199010916528</v>
      </c>
      <c r="BB64" s="7">
        <f t="shared" si="73"/>
        <v>82.71075141206957</v>
      </c>
      <c r="BC64" s="7">
        <f t="shared" si="74"/>
        <v>2.1642301578484645E-4</v>
      </c>
      <c r="BD64" s="7">
        <f t="shared" si="75"/>
        <v>0.90182175990660995</v>
      </c>
      <c r="BE64" s="7">
        <f t="shared" si="76"/>
        <v>1.282410788752845E-2</v>
      </c>
      <c r="BF64" s="7">
        <f t="shared" si="77"/>
        <v>1.1798196588069241E-2</v>
      </c>
      <c r="BG64" s="7">
        <f t="shared" si="78"/>
        <v>5.2119373298298827E-2</v>
      </c>
      <c r="BH64" s="187">
        <f t="shared" si="79"/>
        <v>0.13692669988164627</v>
      </c>
      <c r="BI64" s="9">
        <f t="shared" si="80"/>
        <v>-11.102164035309102</v>
      </c>
      <c r="BJ64" s="10">
        <f t="shared" si="81"/>
        <v>-6318.9440865454562</v>
      </c>
      <c r="BK64" s="10">
        <f t="shared" si="82"/>
        <v>-1.6534306755027588E-2</v>
      </c>
      <c r="BL64" s="10">
        <f t="shared" si="83"/>
        <v>-0.31430885904370598</v>
      </c>
      <c r="BM64" s="10">
        <f t="shared" si="84"/>
        <v>-1.1533830058949199</v>
      </c>
      <c r="BN64" s="10">
        <f t="shared" si="85"/>
        <v>-1.0611134303056415</v>
      </c>
      <c r="BO64" s="10">
        <f t="shared" si="86"/>
        <v>-4.3267453210962188</v>
      </c>
      <c r="BP64" s="41">
        <f t="shared" si="87"/>
        <v>-8.4074847288172805</v>
      </c>
      <c r="BQ64" s="9">
        <f t="shared" si="88"/>
        <v>-3.0416887767970135E-2</v>
      </c>
      <c r="BR64" s="10">
        <f t="shared" si="89"/>
        <v>-17.312175579576589</v>
      </c>
      <c r="BS64" s="10">
        <f t="shared" si="90"/>
        <v>-4.529947056171942E-5</v>
      </c>
      <c r="BT64" s="10">
        <f t="shared" si="91"/>
        <v>-8.6112016176365103E-4</v>
      </c>
      <c r="BU64" s="10">
        <f t="shared" si="92"/>
        <v>-3.1599534408079995E-3</v>
      </c>
      <c r="BV64" s="10">
        <f t="shared" si="93"/>
        <v>-2.9071600830291554E-3</v>
      </c>
      <c r="BW64" s="10">
        <f t="shared" si="94"/>
        <v>-1.1854096770126624E-2</v>
      </c>
      <c r="BX64" s="41">
        <f t="shared" si="95"/>
        <v>-2.3034204736485708E-2</v>
      </c>
    </row>
    <row r="65" spans="1:76" ht="43.5" x14ac:dyDescent="0.35">
      <c r="A65" s="10">
        <v>34017</v>
      </c>
      <c r="B65" s="10" t="s">
        <v>31</v>
      </c>
      <c r="C65" s="10" t="s">
        <v>5</v>
      </c>
      <c r="D65" s="10">
        <v>2280002204</v>
      </c>
      <c r="E65" s="10" t="s">
        <v>56</v>
      </c>
      <c r="F65" s="11" t="s">
        <v>57</v>
      </c>
      <c r="G65" s="11" t="s">
        <v>58</v>
      </c>
      <c r="H65" s="11" t="s">
        <v>59</v>
      </c>
      <c r="I65" s="11" t="s">
        <v>65</v>
      </c>
      <c r="J65" s="11" t="s">
        <v>63</v>
      </c>
      <c r="K65" s="10" t="s">
        <v>64</v>
      </c>
      <c r="L65" s="9">
        <v>20.319030000000001</v>
      </c>
      <c r="M65" s="10">
        <v>15887.69</v>
      </c>
      <c r="N65" s="10">
        <v>7.2473620000000002E-2</v>
      </c>
      <c r="O65" s="10">
        <v>190.05119999999999</v>
      </c>
      <c r="P65" s="10">
        <v>4.0929310000000001</v>
      </c>
      <c r="Q65" s="10">
        <v>3.7654990000000002</v>
      </c>
      <c r="R65" s="10">
        <v>9.6885119999999993</v>
      </c>
      <c r="S65" s="41">
        <v>7.8847449999999997</v>
      </c>
      <c r="T65" s="249">
        <v>1.3022601248475145</v>
      </c>
      <c r="U65" s="9">
        <f t="shared" si="48"/>
        <v>26.460662544580394</v>
      </c>
      <c r="V65" s="10">
        <f t="shared" si="49"/>
        <v>20689.905162938609</v>
      </c>
      <c r="W65" s="10">
        <f t="shared" si="50"/>
        <v>9.4379505429351335E-2</v>
      </c>
      <c r="X65" s="10">
        <f t="shared" si="51"/>
        <v>247.49609943941994</v>
      </c>
      <c r="Y65" s="10">
        <f t="shared" si="52"/>
        <v>5.3300608350522625</v>
      </c>
      <c r="Z65" s="10">
        <f t="shared" si="53"/>
        <v>4.9036591978531909</v>
      </c>
      <c r="AA65" s="10">
        <f t="shared" si="54"/>
        <v>12.616962846706642</v>
      </c>
      <c r="AB65" s="12">
        <f t="shared" si="55"/>
        <v>10.267989008090815</v>
      </c>
      <c r="AC65" s="248">
        <f t="shared" si="56"/>
        <v>7.2494965875562728E-2</v>
      </c>
      <c r="AD65" s="10">
        <f t="shared" si="57"/>
        <v>56.684671679283859</v>
      </c>
      <c r="AE65" s="10">
        <f t="shared" si="58"/>
        <v>2.5857398747767489E-4</v>
      </c>
      <c r="AF65" s="10">
        <f t="shared" si="59"/>
        <v>0.67807150531347926</v>
      </c>
      <c r="AG65" s="10">
        <f t="shared" si="60"/>
        <v>1.460290639740346E-2</v>
      </c>
      <c r="AH65" s="10">
        <f t="shared" si="61"/>
        <v>1.3434682733844358E-2</v>
      </c>
      <c r="AI65" s="10">
        <f t="shared" si="62"/>
        <v>3.4567021497826415E-2</v>
      </c>
      <c r="AJ65" s="249">
        <f t="shared" si="63"/>
        <v>2.8131476734495384E-2</v>
      </c>
      <c r="AK65" s="190">
        <v>1.4705524855631926</v>
      </c>
      <c r="AL65" s="190">
        <v>1.4705524855631926</v>
      </c>
      <c r="AM65" s="190">
        <v>1.4705524855631926</v>
      </c>
      <c r="AN65" s="190">
        <v>1.0854241011464827</v>
      </c>
      <c r="AO65" s="190">
        <v>1.4229841729502521</v>
      </c>
      <c r="AP65" s="190">
        <v>1.4229845249802984</v>
      </c>
      <c r="AQ65" s="190">
        <v>1.4104913098083101</v>
      </c>
      <c r="AR65" s="190">
        <v>1.4660559665092461</v>
      </c>
      <c r="AS65" s="9">
        <f t="shared" si="64"/>
        <v>29.880200070733078</v>
      </c>
      <c r="AT65" s="10">
        <f t="shared" si="65"/>
        <v>23363.682019357482</v>
      </c>
      <c r="AU65" s="10">
        <f t="shared" si="66"/>
        <v>0.10657626202876232</v>
      </c>
      <c r="AV65" s="10">
        <f t="shared" si="67"/>
        <v>206.28615293181039</v>
      </c>
      <c r="AW65" s="10">
        <f t="shared" si="68"/>
        <v>5.8241760339774489</v>
      </c>
      <c r="AX65" s="10">
        <f t="shared" si="69"/>
        <v>5.3582468058287889</v>
      </c>
      <c r="AY65" s="10">
        <f t="shared" si="70"/>
        <v>13.665561980973528</v>
      </c>
      <c r="AZ65" s="41">
        <f t="shared" si="71"/>
        <v>11.559477451653946</v>
      </c>
      <c r="BA65" s="186">
        <f t="shared" si="72"/>
        <v>8.1863561837624874E-2</v>
      </c>
      <c r="BB65" s="7">
        <f t="shared" si="73"/>
        <v>64.01008772426708</v>
      </c>
      <c r="BC65" s="7">
        <f t="shared" si="74"/>
        <v>2.9198975898291047E-4</v>
      </c>
      <c r="BD65" s="7">
        <f t="shared" si="75"/>
        <v>0.56516754227893262</v>
      </c>
      <c r="BE65" s="7">
        <f t="shared" si="76"/>
        <v>1.5956646668431367E-2</v>
      </c>
      <c r="BF65" s="7">
        <f t="shared" si="77"/>
        <v>1.4680128235147367E-2</v>
      </c>
      <c r="BG65" s="7">
        <f t="shared" si="78"/>
        <v>3.7439895838283638E-2</v>
      </c>
      <c r="BH65" s="187">
        <f t="shared" si="79"/>
        <v>3.166980123740807E-2</v>
      </c>
      <c r="BI65" s="9">
        <f t="shared" si="80"/>
        <v>-3.4195375261526841</v>
      </c>
      <c r="BJ65" s="10">
        <f t="shared" si="81"/>
        <v>-2673.7768564188736</v>
      </c>
      <c r="BK65" s="10">
        <f t="shared" si="82"/>
        <v>-1.2196756599410982E-2</v>
      </c>
      <c r="BL65" s="10">
        <f t="shared" si="83"/>
        <v>41.209946507609544</v>
      </c>
      <c r="BM65" s="10">
        <f t="shared" si="84"/>
        <v>-0.49411519892518641</v>
      </c>
      <c r="BN65" s="10">
        <f t="shared" si="85"/>
        <v>-0.45458760797559794</v>
      </c>
      <c r="BO65" s="10">
        <f t="shared" si="86"/>
        <v>-1.0485991342668868</v>
      </c>
      <c r="BP65" s="41">
        <f t="shared" si="87"/>
        <v>-1.2914884435631304</v>
      </c>
      <c r="BQ65" s="9">
        <f t="shared" si="88"/>
        <v>-9.3685959620621456E-3</v>
      </c>
      <c r="BR65" s="10">
        <f t="shared" si="89"/>
        <v>-7.3254160449832213</v>
      </c>
      <c r="BS65" s="10">
        <f t="shared" si="90"/>
        <v>-3.3415771505235583E-5</v>
      </c>
      <c r="BT65" s="10">
        <f t="shared" si="91"/>
        <v>0.11290396303454664</v>
      </c>
      <c r="BU65" s="10">
        <f t="shared" si="92"/>
        <v>-1.3537402710279076E-3</v>
      </c>
      <c r="BV65" s="10">
        <f t="shared" si="93"/>
        <v>-1.2454455013030091E-3</v>
      </c>
      <c r="BW65" s="10">
        <f t="shared" si="94"/>
        <v>-2.8728743404572224E-3</v>
      </c>
      <c r="BX65" s="41">
        <f t="shared" si="95"/>
        <v>-3.5383245029126861E-3</v>
      </c>
    </row>
    <row r="66" spans="1:76" ht="43.5" x14ac:dyDescent="0.35">
      <c r="A66" s="10">
        <v>34019</v>
      </c>
      <c r="B66" s="10" t="s">
        <v>22</v>
      </c>
      <c r="C66" s="10" t="s">
        <v>5</v>
      </c>
      <c r="D66" s="10">
        <v>2280002201</v>
      </c>
      <c r="E66" s="10" t="s">
        <v>56</v>
      </c>
      <c r="F66" s="11" t="s">
        <v>57</v>
      </c>
      <c r="G66" s="11" t="s">
        <v>58</v>
      </c>
      <c r="H66" s="11" t="s">
        <v>59</v>
      </c>
      <c r="I66" s="11" t="s">
        <v>65</v>
      </c>
      <c r="J66" s="11" t="s">
        <v>61</v>
      </c>
      <c r="K66" s="10" t="s">
        <v>62</v>
      </c>
      <c r="L66" s="9">
        <v>2.7830999999999998E-4</v>
      </c>
      <c r="M66" s="10">
        <v>0.19780320000000001</v>
      </c>
      <c r="N66" s="10">
        <v>7.3522579999999996E-7</v>
      </c>
      <c r="O66" s="10">
        <v>1.75409E-3</v>
      </c>
      <c r="P66" s="10">
        <v>3.93E-5</v>
      </c>
      <c r="Q66" s="10">
        <v>3.82E-5</v>
      </c>
      <c r="R66" s="10">
        <v>1.81E-6</v>
      </c>
      <c r="S66" s="41">
        <v>8.4599999999999996E-5</v>
      </c>
      <c r="T66" s="249">
        <v>1.0552296787698248</v>
      </c>
      <c r="U66" s="9">
        <f t="shared" si="48"/>
        <v>2.9368097189842989E-4</v>
      </c>
      <c r="V66" s="10">
        <f t="shared" si="49"/>
        <v>0.20872780719564341</v>
      </c>
      <c r="W66" s="10">
        <f t="shared" si="50"/>
        <v>7.7583208475728734E-7</v>
      </c>
      <c r="X66" s="10">
        <f t="shared" si="51"/>
        <v>1.8509678272333619E-3</v>
      </c>
      <c r="Y66" s="10">
        <f t="shared" si="52"/>
        <v>4.1470526375654111E-5</v>
      </c>
      <c r="Z66" s="10">
        <f t="shared" si="53"/>
        <v>4.0309773729007306E-5</v>
      </c>
      <c r="AA66" s="10">
        <f t="shared" si="54"/>
        <v>1.9099657185733827E-6</v>
      </c>
      <c r="AB66" s="12">
        <f t="shared" si="55"/>
        <v>8.9272430823927174E-5</v>
      </c>
      <c r="AC66" s="248">
        <f t="shared" si="56"/>
        <v>8.046054024614518E-7</v>
      </c>
      <c r="AD66" s="10">
        <f t="shared" si="57"/>
        <v>5.718570060154614E-4</v>
      </c>
      <c r="AE66" s="10">
        <f t="shared" si="58"/>
        <v>2.1255673554994174E-9</v>
      </c>
      <c r="AF66" s="10">
        <f t="shared" si="59"/>
        <v>5.0711447321461967E-6</v>
      </c>
      <c r="AG66" s="10">
        <f t="shared" si="60"/>
        <v>1.1361788048124414E-7</v>
      </c>
      <c r="AH66" s="10">
        <f t="shared" si="61"/>
        <v>1.1043773624385563E-7</v>
      </c>
      <c r="AI66" s="10">
        <f t="shared" si="62"/>
        <v>5.2327827906120078E-9</v>
      </c>
      <c r="AJ66" s="249">
        <f t="shared" si="63"/>
        <v>2.4458200225733474E-7</v>
      </c>
      <c r="AK66" s="246">
        <v>1.5877575187643891</v>
      </c>
      <c r="AL66" s="10">
        <v>1.5877575187643891</v>
      </c>
      <c r="AM66" s="10">
        <v>1.5877575187643891</v>
      </c>
      <c r="AN66" s="10">
        <v>1.1247575119286113</v>
      </c>
      <c r="AO66" s="10">
        <v>1.1340877779818888</v>
      </c>
      <c r="AP66" s="10">
        <v>1.1341649968620793</v>
      </c>
      <c r="AQ66" s="10">
        <v>0.55390741239332031</v>
      </c>
      <c r="AR66" s="41">
        <v>1.0612119987250432</v>
      </c>
      <c r="AS66" s="9">
        <f t="shared" si="64"/>
        <v>4.4188879504731708E-4</v>
      </c>
      <c r="AT66" s="10">
        <f t="shared" si="65"/>
        <v>0.31406351803565624</v>
      </c>
      <c r="AU66" s="10">
        <f t="shared" si="66"/>
        <v>1.1673602919395629E-6</v>
      </c>
      <c r="AV66" s="10">
        <f t="shared" si="67"/>
        <v>1.9729259040988578E-3</v>
      </c>
      <c r="AW66" s="10">
        <f t="shared" si="68"/>
        <v>4.4569649674688226E-5</v>
      </c>
      <c r="AX66" s="10">
        <f t="shared" si="69"/>
        <v>4.3325102880131426E-5</v>
      </c>
      <c r="AY66" s="10">
        <f t="shared" si="70"/>
        <v>1.0025724164319098E-6</v>
      </c>
      <c r="AZ66" s="41">
        <f t="shared" si="71"/>
        <v>8.9778535092138655E-5</v>
      </c>
      <c r="BA66" s="186">
        <f t="shared" si="72"/>
        <v>1.2106542330063481E-6</v>
      </c>
      <c r="BB66" s="7">
        <f t="shared" si="73"/>
        <v>8.6044799461823627E-4</v>
      </c>
      <c r="BC66" s="7">
        <f t="shared" si="74"/>
        <v>3.1982473751768849E-9</v>
      </c>
      <c r="BD66" s="7">
        <f t="shared" si="75"/>
        <v>5.4052764495859115E-6</v>
      </c>
      <c r="BE66" s="7">
        <f t="shared" si="76"/>
        <v>1.2210862924572116E-7</v>
      </c>
      <c r="BF66" s="7">
        <f t="shared" si="77"/>
        <v>1.1869891200036008E-7</v>
      </c>
      <c r="BG66" s="7">
        <f t="shared" si="78"/>
        <v>2.7467737436490677E-9</v>
      </c>
      <c r="BH66" s="187">
        <f t="shared" si="79"/>
        <v>2.4596858929353057E-7</v>
      </c>
      <c r="BI66" s="9">
        <f t="shared" si="80"/>
        <v>-1.4820782314888719E-4</v>
      </c>
      <c r="BJ66" s="10">
        <f t="shared" si="81"/>
        <v>-0.10533571084001284</v>
      </c>
      <c r="BK66" s="10">
        <f t="shared" si="82"/>
        <v>-3.9152820718227558E-7</v>
      </c>
      <c r="BL66" s="10">
        <f t="shared" si="83"/>
        <v>-1.2195807686549587E-4</v>
      </c>
      <c r="BM66" s="10">
        <f t="shared" si="84"/>
        <v>-3.0991232990341147E-6</v>
      </c>
      <c r="BN66" s="10">
        <f t="shared" si="85"/>
        <v>-3.0153291511241193E-6</v>
      </c>
      <c r="BO66" s="10">
        <f t="shared" si="86"/>
        <v>9.0739330214147297E-7</v>
      </c>
      <c r="BP66" s="41">
        <f t="shared" si="87"/>
        <v>-5.0610426821148119E-7</v>
      </c>
      <c r="BQ66" s="9">
        <f t="shared" si="88"/>
        <v>-4.060488305448963E-7</v>
      </c>
      <c r="BR66" s="10">
        <f t="shared" si="89"/>
        <v>-2.8859098860277487E-4</v>
      </c>
      <c r="BS66" s="10">
        <f t="shared" si="90"/>
        <v>-1.0726800196774675E-9</v>
      </c>
      <c r="BT66" s="10">
        <f t="shared" si="91"/>
        <v>-3.3413171743971478E-7</v>
      </c>
      <c r="BU66" s="10">
        <f t="shared" si="92"/>
        <v>-8.4907487644770188E-9</v>
      </c>
      <c r="BV66" s="10">
        <f t="shared" si="93"/>
        <v>-8.2611757565044447E-9</v>
      </c>
      <c r="BW66" s="10">
        <f t="shared" si="94"/>
        <v>2.4860090469629401E-9</v>
      </c>
      <c r="BX66" s="41">
        <f t="shared" si="95"/>
        <v>-1.3865870361958306E-9</v>
      </c>
    </row>
    <row r="67" spans="1:76" ht="43.5" x14ac:dyDescent="0.35">
      <c r="A67" s="10">
        <v>34019</v>
      </c>
      <c r="B67" s="10" t="s">
        <v>22</v>
      </c>
      <c r="C67" s="10" t="s">
        <v>5</v>
      </c>
      <c r="D67" s="10">
        <v>2280002202</v>
      </c>
      <c r="E67" s="10" t="s">
        <v>56</v>
      </c>
      <c r="F67" s="11" t="s">
        <v>57</v>
      </c>
      <c r="G67" s="11" t="s">
        <v>58</v>
      </c>
      <c r="H67" s="11" t="s">
        <v>59</v>
      </c>
      <c r="I67" s="11" t="s">
        <v>65</v>
      </c>
      <c r="J67" s="11" t="s">
        <v>63</v>
      </c>
      <c r="K67" s="10" t="s">
        <v>62</v>
      </c>
      <c r="L67" s="9">
        <v>3.6699999999999998E-5</v>
      </c>
      <c r="M67" s="10">
        <v>1.7344160000000001E-2</v>
      </c>
      <c r="N67" s="10">
        <v>1.022002E-7</v>
      </c>
      <c r="O67" s="10">
        <v>2.2714E-4</v>
      </c>
      <c r="P67" s="10">
        <v>5.48E-6</v>
      </c>
      <c r="Q67" s="10">
        <v>5.31E-6</v>
      </c>
      <c r="R67" s="10">
        <v>1.6E-7</v>
      </c>
      <c r="S67" s="41">
        <v>6.4699999999999999E-6</v>
      </c>
      <c r="T67" s="249">
        <v>1.0552296787698248</v>
      </c>
      <c r="U67" s="9">
        <f t="shared" si="48"/>
        <v>3.8726929210852565E-5</v>
      </c>
      <c r="V67" s="10">
        <f t="shared" si="49"/>
        <v>1.8302072385332446E-2</v>
      </c>
      <c r="W67" s="10">
        <f t="shared" si="50"/>
        <v>1.0784468421621185E-7</v>
      </c>
      <c r="X67" s="10">
        <f t="shared" si="51"/>
        <v>2.3968486923577799E-4</v>
      </c>
      <c r="Y67" s="10">
        <f t="shared" si="52"/>
        <v>5.7826586396586394E-6</v>
      </c>
      <c r="Z67" s="10">
        <f t="shared" si="53"/>
        <v>5.6032695942677698E-6</v>
      </c>
      <c r="AA67" s="10">
        <f t="shared" si="54"/>
        <v>1.6883674860317195E-7</v>
      </c>
      <c r="AB67" s="12">
        <f t="shared" si="55"/>
        <v>6.827336021640766E-6</v>
      </c>
      <c r="AC67" s="248">
        <f t="shared" si="56"/>
        <v>1.0610117592014402E-7</v>
      </c>
      <c r="AD67" s="10">
        <f t="shared" si="57"/>
        <v>5.014266406940396E-5</v>
      </c>
      <c r="AE67" s="10">
        <f t="shared" si="58"/>
        <v>2.9546488826359409E-10</v>
      </c>
      <c r="AF67" s="10">
        <f t="shared" si="59"/>
        <v>6.5667087461856985E-7</v>
      </c>
      <c r="AG67" s="10">
        <f t="shared" si="60"/>
        <v>1.5842900382626411E-8</v>
      </c>
      <c r="AH67" s="10">
        <f t="shared" si="61"/>
        <v>1.5351423545939094E-8</v>
      </c>
      <c r="AI67" s="10">
        <f t="shared" si="62"/>
        <v>4.6256643452923825E-10</v>
      </c>
      <c r="AJ67" s="249">
        <f t="shared" si="63"/>
        <v>1.870503019627607E-8</v>
      </c>
      <c r="AK67" s="246">
        <v>1.2901968765457832</v>
      </c>
      <c r="AL67" s="10">
        <v>1.2901968765457832</v>
      </c>
      <c r="AM67" s="10">
        <v>1.2901968765457832</v>
      </c>
      <c r="AN67" s="10">
        <v>0.92285688800697208</v>
      </c>
      <c r="AO67" s="10">
        <v>0.93160218504449166</v>
      </c>
      <c r="AP67" s="10">
        <v>0.93170011209409509</v>
      </c>
      <c r="AQ67" s="10">
        <v>0.39109263102383485</v>
      </c>
      <c r="AR67" s="41">
        <v>0.89372027865768799</v>
      </c>
      <c r="AS67" s="9">
        <f t="shared" si="64"/>
        <v>4.7350225369230242E-5</v>
      </c>
      <c r="AT67" s="10">
        <f t="shared" si="65"/>
        <v>2.2377381058310313E-2</v>
      </c>
      <c r="AU67" s="10">
        <f t="shared" si="66"/>
        <v>1.3185837882235436E-7</v>
      </c>
      <c r="AV67" s="10">
        <f t="shared" si="67"/>
        <v>2.0961771354190365E-4</v>
      </c>
      <c r="AW67" s="10">
        <f t="shared" si="68"/>
        <v>5.1051799740438147E-6</v>
      </c>
      <c r="AX67" s="10">
        <f t="shared" si="69"/>
        <v>4.9473275952196453E-6</v>
      </c>
      <c r="AY67" s="10">
        <f t="shared" si="70"/>
        <v>6.2574820963813577E-8</v>
      </c>
      <c r="AZ67" s="41">
        <f t="shared" si="71"/>
        <v>5.7823702029152411E-6</v>
      </c>
      <c r="BA67" s="186">
        <f t="shared" si="72"/>
        <v>1.2972664484720615E-7</v>
      </c>
      <c r="BB67" s="7">
        <f t="shared" si="73"/>
        <v>6.1307893310439212E-5</v>
      </c>
      <c r="BC67" s="7">
        <f t="shared" si="74"/>
        <v>3.6125583239001196E-10</v>
      </c>
      <c r="BD67" s="7">
        <f t="shared" si="75"/>
        <v>5.7429510559425659E-7</v>
      </c>
      <c r="BE67" s="7">
        <f t="shared" si="76"/>
        <v>1.3986794449435108E-8</v>
      </c>
      <c r="BF67" s="7">
        <f t="shared" si="77"/>
        <v>1.355432217868396E-8</v>
      </c>
      <c r="BG67" s="7">
        <f t="shared" si="78"/>
        <v>1.7143786565428377E-10</v>
      </c>
      <c r="BH67" s="187">
        <f t="shared" si="79"/>
        <v>1.5842110144973265E-8</v>
      </c>
      <c r="BI67" s="9">
        <f t="shared" si="80"/>
        <v>-8.6232961583776767E-6</v>
      </c>
      <c r="BJ67" s="10">
        <f t="shared" si="81"/>
        <v>-4.0753086729778676E-3</v>
      </c>
      <c r="BK67" s="10">
        <f t="shared" si="82"/>
        <v>-2.4013694606142515E-8</v>
      </c>
      <c r="BL67" s="10">
        <f t="shared" si="83"/>
        <v>3.0067155693874346E-5</v>
      </c>
      <c r="BM67" s="10">
        <f t="shared" si="84"/>
        <v>6.7747866561482467E-7</v>
      </c>
      <c r="BN67" s="10">
        <f t="shared" si="85"/>
        <v>6.5594199904812453E-7</v>
      </c>
      <c r="BO67" s="10">
        <f t="shared" si="86"/>
        <v>1.0626192763935838E-7</v>
      </c>
      <c r="BP67" s="41">
        <f t="shared" si="87"/>
        <v>1.0449658187255248E-6</v>
      </c>
      <c r="BQ67" s="9">
        <f t="shared" si="88"/>
        <v>-2.3625468927062134E-8</v>
      </c>
      <c r="BR67" s="10">
        <f t="shared" si="89"/>
        <v>-1.1165229241035252E-5</v>
      </c>
      <c r="BS67" s="10">
        <f t="shared" si="90"/>
        <v>-6.5790944126417873E-11</v>
      </c>
      <c r="BT67" s="10">
        <f t="shared" si="91"/>
        <v>8.2375769024313265E-8</v>
      </c>
      <c r="BU67" s="10">
        <f t="shared" si="92"/>
        <v>1.8561059331913029E-9</v>
      </c>
      <c r="BV67" s="10">
        <f t="shared" si="93"/>
        <v>1.7971013672551343E-9</v>
      </c>
      <c r="BW67" s="10">
        <f t="shared" si="94"/>
        <v>2.9112856887495449E-10</v>
      </c>
      <c r="BX67" s="41">
        <f t="shared" si="95"/>
        <v>2.8629200513028052E-9</v>
      </c>
    </row>
    <row r="68" spans="1:76" ht="43.5" x14ac:dyDescent="0.35">
      <c r="A68" s="10">
        <v>34021</v>
      </c>
      <c r="B68" s="10" t="s">
        <v>23</v>
      </c>
      <c r="C68" s="10" t="s">
        <v>5</v>
      </c>
      <c r="D68" s="10">
        <v>2280002201</v>
      </c>
      <c r="E68" s="10" t="s">
        <v>56</v>
      </c>
      <c r="F68" s="11" t="s">
        <v>57</v>
      </c>
      <c r="G68" s="11" t="s">
        <v>58</v>
      </c>
      <c r="H68" s="11" t="s">
        <v>59</v>
      </c>
      <c r="I68" s="11" t="s">
        <v>65</v>
      </c>
      <c r="J68" s="11" t="s">
        <v>61</v>
      </c>
      <c r="K68" s="10" t="s">
        <v>62</v>
      </c>
      <c r="L68" s="9">
        <v>4.1130300000000002E-3</v>
      </c>
      <c r="M68" s="10">
        <v>1.7330350000000001</v>
      </c>
      <c r="N68" s="10">
        <v>4.249143E-5</v>
      </c>
      <c r="O68" s="10">
        <v>6.3238299999999997E-2</v>
      </c>
      <c r="P68" s="10">
        <v>2.2759E-3</v>
      </c>
      <c r="Q68" s="10">
        <v>2.2077199999999998E-3</v>
      </c>
      <c r="R68" s="10">
        <v>1.5999999999999999E-5</v>
      </c>
      <c r="S68" s="41">
        <v>6.6704900000000003E-3</v>
      </c>
      <c r="T68" s="249">
        <v>1.0552296787698248</v>
      </c>
      <c r="U68" s="9">
        <f t="shared" si="48"/>
        <v>4.3401913256706521E-3</v>
      </c>
      <c r="V68" s="10">
        <f t="shared" si="49"/>
        <v>1.8287499663468634</v>
      </c>
      <c r="W68" s="10">
        <f t="shared" si="50"/>
        <v>4.4838218029370498E-5</v>
      </c>
      <c r="X68" s="10">
        <f t="shared" si="51"/>
        <v>6.6730930994949811E-2</v>
      </c>
      <c r="Y68" s="10">
        <f t="shared" si="52"/>
        <v>2.4015972259122443E-3</v>
      </c>
      <c r="Z68" s="10">
        <f t="shared" si="53"/>
        <v>2.3296516664137175E-3</v>
      </c>
      <c r="AA68" s="10">
        <f t="shared" si="54"/>
        <v>1.6883674860317197E-5</v>
      </c>
      <c r="AB68" s="12">
        <f t="shared" si="55"/>
        <v>7.0388990199373291E-3</v>
      </c>
      <c r="AC68" s="248">
        <f t="shared" si="56"/>
        <v>1.1890935138823705E-5</v>
      </c>
      <c r="AD68" s="10">
        <f t="shared" si="57"/>
        <v>5.0102738804023656E-3</v>
      </c>
      <c r="AE68" s="10">
        <f t="shared" si="58"/>
        <v>1.2284443295717943E-7</v>
      </c>
      <c r="AF68" s="10">
        <f t="shared" si="59"/>
        <v>1.8282446847931456E-4</v>
      </c>
      <c r="AG68" s="10">
        <f t="shared" si="60"/>
        <v>6.579718427156834E-6</v>
      </c>
      <c r="AH68" s="10">
        <f t="shared" si="61"/>
        <v>6.3826073052430614E-6</v>
      </c>
      <c r="AI68" s="10">
        <f t="shared" si="62"/>
        <v>4.6256643452923827E-8</v>
      </c>
      <c r="AJ68" s="249">
        <f t="shared" si="63"/>
        <v>1.9284654849143366E-5</v>
      </c>
      <c r="AK68" s="246">
        <v>1.5877575187643891</v>
      </c>
      <c r="AL68" s="10">
        <v>1.5877575187643891</v>
      </c>
      <c r="AM68" s="10">
        <v>1.5877575187643891</v>
      </c>
      <c r="AN68" s="10">
        <v>1.1247575119286113</v>
      </c>
      <c r="AO68" s="10">
        <v>1.1340877779818888</v>
      </c>
      <c r="AP68" s="10">
        <v>1.1341649968620793</v>
      </c>
      <c r="AQ68" s="10">
        <v>0.55390741239332031</v>
      </c>
      <c r="AR68" s="41">
        <v>1.0612119987250432</v>
      </c>
      <c r="AS68" s="9">
        <f t="shared" si="64"/>
        <v>6.5304943074034954E-3</v>
      </c>
      <c r="AT68" s="10">
        <f t="shared" si="65"/>
        <v>2.7516393515318431</v>
      </c>
      <c r="AU68" s="10">
        <f t="shared" si="66"/>
        <v>6.746608746555072E-5</v>
      </c>
      <c r="AV68" s="10">
        <f t="shared" si="67"/>
        <v>7.1127752966595098E-2</v>
      </c>
      <c r="AW68" s="10">
        <f t="shared" si="68"/>
        <v>2.5810703739089806E-3</v>
      </c>
      <c r="AX68" s="10">
        <f t="shared" si="69"/>
        <v>2.5039187468723495E-3</v>
      </c>
      <c r="AY68" s="10">
        <f t="shared" si="70"/>
        <v>8.8625185982931244E-6</v>
      </c>
      <c r="AZ68" s="41">
        <f t="shared" si="71"/>
        <v>7.0788040253754137E-3</v>
      </c>
      <c r="BA68" s="186">
        <f t="shared" si="72"/>
        <v>1.7891765225763E-5</v>
      </c>
      <c r="BB68" s="7">
        <f t="shared" si="73"/>
        <v>7.5387379494023096E-3</v>
      </c>
      <c r="BC68" s="7">
        <f t="shared" si="74"/>
        <v>1.8483859579602938E-7</v>
      </c>
      <c r="BD68" s="7">
        <f t="shared" si="75"/>
        <v>1.9487055607286328E-4</v>
      </c>
      <c r="BE68" s="7">
        <f t="shared" si="76"/>
        <v>7.0714256819424123E-6</v>
      </c>
      <c r="BF68" s="7">
        <f t="shared" si="77"/>
        <v>6.8600513612941083E-6</v>
      </c>
      <c r="BG68" s="7">
        <f t="shared" si="78"/>
        <v>2.4280872872035957E-8</v>
      </c>
      <c r="BH68" s="187">
        <f t="shared" si="79"/>
        <v>1.9393983631165518E-5</v>
      </c>
      <c r="BI68" s="9">
        <f t="shared" si="80"/>
        <v>-2.1903029817328433E-3</v>
      </c>
      <c r="BJ68" s="10">
        <f t="shared" si="81"/>
        <v>-0.92288938518497976</v>
      </c>
      <c r="BK68" s="10">
        <f t="shared" si="82"/>
        <v>-2.2627869436180222E-5</v>
      </c>
      <c r="BL68" s="10">
        <f t="shared" si="83"/>
        <v>-4.3968219716452872E-3</v>
      </c>
      <c r="BM68" s="10">
        <f t="shared" si="84"/>
        <v>-1.7947314799673627E-4</v>
      </c>
      <c r="BN68" s="10">
        <f t="shared" si="85"/>
        <v>-1.7426708045863203E-4</v>
      </c>
      <c r="BO68" s="10">
        <f t="shared" si="86"/>
        <v>8.0211562620240722E-6</v>
      </c>
      <c r="BP68" s="41">
        <f t="shared" si="87"/>
        <v>-3.990500543808468E-5</v>
      </c>
      <c r="BQ68" s="9">
        <f t="shared" si="88"/>
        <v>-6.0008300869392946E-6</v>
      </c>
      <c r="BR68" s="10">
        <f t="shared" si="89"/>
        <v>-2.528464068999944E-3</v>
      </c>
      <c r="BS68" s="10">
        <f t="shared" si="90"/>
        <v>-6.1994162838849945E-8</v>
      </c>
      <c r="BT68" s="10">
        <f t="shared" si="91"/>
        <v>-1.204608759354872E-5</v>
      </c>
      <c r="BU68" s="10">
        <f t="shared" si="92"/>
        <v>-4.9170725478557832E-7</v>
      </c>
      <c r="BV68" s="10">
        <f t="shared" si="93"/>
        <v>-4.7744405605104688E-7</v>
      </c>
      <c r="BW68" s="10">
        <f t="shared" si="94"/>
        <v>2.197577058088787E-8</v>
      </c>
      <c r="BX68" s="41">
        <f t="shared" si="95"/>
        <v>-1.0932878202215114E-7</v>
      </c>
    </row>
    <row r="69" spans="1:76" ht="43.5" x14ac:dyDescent="0.35">
      <c r="A69" s="10">
        <v>34021</v>
      </c>
      <c r="B69" s="10" t="s">
        <v>23</v>
      </c>
      <c r="C69" s="10" t="s">
        <v>5</v>
      </c>
      <c r="D69" s="10">
        <v>2280002202</v>
      </c>
      <c r="E69" s="10" t="s">
        <v>56</v>
      </c>
      <c r="F69" s="11" t="s">
        <v>57</v>
      </c>
      <c r="G69" s="11" t="s">
        <v>58</v>
      </c>
      <c r="H69" s="11" t="s">
        <v>59</v>
      </c>
      <c r="I69" s="11" t="s">
        <v>65</v>
      </c>
      <c r="J69" s="11" t="s">
        <v>63</v>
      </c>
      <c r="K69" s="10" t="s">
        <v>62</v>
      </c>
      <c r="L69" s="9">
        <v>0.26046190000000002</v>
      </c>
      <c r="M69" s="10">
        <v>109.7436</v>
      </c>
      <c r="N69" s="10">
        <v>7.8068090000000005E-4</v>
      </c>
      <c r="O69" s="10">
        <v>1.6606050000000001</v>
      </c>
      <c r="P69" s="10">
        <v>4.1816199999999998E-2</v>
      </c>
      <c r="Q69" s="10">
        <v>4.0561699999999999E-2</v>
      </c>
      <c r="R69" s="10">
        <v>1.0089299999999999E-3</v>
      </c>
      <c r="S69" s="41">
        <v>4.7746070000000002E-2</v>
      </c>
      <c r="T69" s="249">
        <v>1.0552296787698248</v>
      </c>
      <c r="U69" s="9">
        <f t="shared" si="48"/>
        <v>0.27484712706877823</v>
      </c>
      <c r="V69" s="10">
        <f t="shared" si="49"/>
        <v>115.80470377504415</v>
      </c>
      <c r="W69" s="10">
        <f t="shared" si="50"/>
        <v>8.237976553287377E-4</v>
      </c>
      <c r="X69" s="10">
        <f t="shared" si="51"/>
        <v>1.752319680713565</v>
      </c>
      <c r="Y69" s="10">
        <f t="shared" si="52"/>
        <v>4.4125695293374741E-2</v>
      </c>
      <c r="Z69" s="10">
        <f t="shared" si="53"/>
        <v>4.2801909661358002E-2</v>
      </c>
      <c r="AA69" s="10">
        <f t="shared" si="54"/>
        <v>1.0646528798012392E-3</v>
      </c>
      <c r="AB69" s="12">
        <f t="shared" si="55"/>
        <v>5.0383070108621572E-2</v>
      </c>
      <c r="AC69" s="248">
        <f t="shared" si="56"/>
        <v>7.5300582758569383E-4</v>
      </c>
      <c r="AD69" s="10">
        <f t="shared" si="57"/>
        <v>0.31727316102751824</v>
      </c>
      <c r="AE69" s="10">
        <f t="shared" si="58"/>
        <v>2.2569798776129799E-6</v>
      </c>
      <c r="AF69" s="10">
        <f t="shared" si="59"/>
        <v>4.8008758375714111E-3</v>
      </c>
      <c r="AG69" s="10">
        <f t="shared" si="60"/>
        <v>1.2089231587225956E-4</v>
      </c>
      <c r="AH69" s="10">
        <f t="shared" si="61"/>
        <v>1.1726550592152877E-4</v>
      </c>
      <c r="AI69" s="10">
        <f t="shared" si="62"/>
        <v>2.9168572049349018E-6</v>
      </c>
      <c r="AJ69" s="249">
        <f t="shared" si="63"/>
        <v>1.3803580851677144E-4</v>
      </c>
      <c r="AK69" s="246">
        <v>1.2901968765457832</v>
      </c>
      <c r="AL69" s="10">
        <v>1.2901968765457832</v>
      </c>
      <c r="AM69" s="10">
        <v>1.2901968765457832</v>
      </c>
      <c r="AN69" s="10">
        <v>0.92285688800697208</v>
      </c>
      <c r="AO69" s="10">
        <v>0.93160218504449166</v>
      </c>
      <c r="AP69" s="10">
        <v>0.93170011209409509</v>
      </c>
      <c r="AQ69" s="10">
        <v>0.39109263102383485</v>
      </c>
      <c r="AR69" s="41">
        <v>0.89372027865768799</v>
      </c>
      <c r="AS69" s="9">
        <f t="shared" si="64"/>
        <v>0.33604712983918017</v>
      </c>
      <c r="AT69" s="10">
        <f t="shared" si="65"/>
        <v>141.59084994088983</v>
      </c>
      <c r="AU69" s="10">
        <f t="shared" si="66"/>
        <v>1.0072320587589509E-3</v>
      </c>
      <c r="AV69" s="10">
        <f t="shared" si="67"/>
        <v>1.5325007625088181</v>
      </c>
      <c r="AW69" s="10">
        <f t="shared" si="68"/>
        <v>3.895606329025747E-2</v>
      </c>
      <c r="AX69" s="10">
        <f t="shared" si="69"/>
        <v>3.7791340436727057E-2</v>
      </c>
      <c r="AY69" s="10">
        <f t="shared" si="70"/>
        <v>3.9458508821887766E-4</v>
      </c>
      <c r="AZ69" s="41">
        <f t="shared" si="71"/>
        <v>4.2671630985209479E-2</v>
      </c>
      <c r="BA69" s="186">
        <f t="shared" si="72"/>
        <v>9.2067706805254836E-4</v>
      </c>
      <c r="BB69" s="7">
        <f t="shared" si="73"/>
        <v>0.38792013682435567</v>
      </c>
      <c r="BC69" s="7">
        <f t="shared" si="74"/>
        <v>2.7595398870108242E-6</v>
      </c>
      <c r="BD69" s="7">
        <f t="shared" si="75"/>
        <v>4.1986322260515567E-3</v>
      </c>
      <c r="BE69" s="7">
        <f t="shared" si="76"/>
        <v>1.0672894052125334E-4</v>
      </c>
      <c r="BF69" s="7">
        <f t="shared" si="77"/>
        <v>1.0353791900473166E-4</v>
      </c>
      <c r="BG69" s="7">
        <f t="shared" si="78"/>
        <v>1.0810550362161032E-6</v>
      </c>
      <c r="BH69" s="187">
        <f t="shared" si="79"/>
        <v>1.169085780416698E-4</v>
      </c>
      <c r="BI69" s="9">
        <f t="shared" si="80"/>
        <v>-6.120000277040194E-2</v>
      </c>
      <c r="BJ69" s="10">
        <f t="shared" si="81"/>
        <v>-25.786146165845679</v>
      </c>
      <c r="BK69" s="10">
        <f t="shared" si="82"/>
        <v>-1.8343440343021318E-4</v>
      </c>
      <c r="BL69" s="10">
        <f t="shared" si="83"/>
        <v>0.21981891820474697</v>
      </c>
      <c r="BM69" s="10">
        <f t="shared" si="84"/>
        <v>5.1696320031172707E-3</v>
      </c>
      <c r="BN69" s="10">
        <f t="shared" si="85"/>
        <v>5.0105692246309452E-3</v>
      </c>
      <c r="BO69" s="10">
        <f t="shared" si="86"/>
        <v>6.700677915823615E-4</v>
      </c>
      <c r="BP69" s="41">
        <f t="shared" si="87"/>
        <v>7.7114391234120935E-3</v>
      </c>
      <c r="BQ69" s="9">
        <f t="shared" si="88"/>
        <v>-1.6767124046685453E-4</v>
      </c>
      <c r="BR69" s="10">
        <f t="shared" si="89"/>
        <v>-7.064697579683743E-2</v>
      </c>
      <c r="BS69" s="10">
        <f t="shared" si="90"/>
        <v>-5.0256000939784434E-7</v>
      </c>
      <c r="BT69" s="10">
        <f t="shared" si="91"/>
        <v>6.0224361151985442E-4</v>
      </c>
      <c r="BU69" s="10">
        <f t="shared" si="92"/>
        <v>1.4163375351006224E-5</v>
      </c>
      <c r="BV69" s="10">
        <f t="shared" si="93"/>
        <v>1.3727586916797117E-5</v>
      </c>
      <c r="BW69" s="10">
        <f t="shared" si="94"/>
        <v>1.8358021687187986E-6</v>
      </c>
      <c r="BX69" s="41">
        <f t="shared" si="95"/>
        <v>2.1127230475101639E-5</v>
      </c>
    </row>
    <row r="70" spans="1:76" ht="43.5" x14ac:dyDescent="0.35">
      <c r="A70" s="10">
        <v>34023</v>
      </c>
      <c r="B70" s="10" t="s">
        <v>9</v>
      </c>
      <c r="C70" s="10" t="s">
        <v>5</v>
      </c>
      <c r="D70" s="10">
        <v>2280002101</v>
      </c>
      <c r="E70" s="10" t="s">
        <v>56</v>
      </c>
      <c r="F70" s="11" t="s">
        <v>57</v>
      </c>
      <c r="G70" s="11" t="s">
        <v>58</v>
      </c>
      <c r="H70" s="11" t="s">
        <v>59</v>
      </c>
      <c r="I70" s="11" t="s">
        <v>60</v>
      </c>
      <c r="J70" s="11" t="s">
        <v>61</v>
      </c>
      <c r="K70" s="10" t="s">
        <v>62</v>
      </c>
      <c r="L70" s="9">
        <v>3.8434300000000001E-3</v>
      </c>
      <c r="M70" s="10">
        <v>1.6194</v>
      </c>
      <c r="N70" s="10">
        <v>8.0488370000000005E-5</v>
      </c>
      <c r="O70" s="10">
        <v>0.1091678</v>
      </c>
      <c r="P70" s="10">
        <v>4.3112200000000002E-3</v>
      </c>
      <c r="Q70" s="10">
        <v>4.1819200000000004E-3</v>
      </c>
      <c r="R70" s="10">
        <v>1.49E-5</v>
      </c>
      <c r="S70" s="41">
        <v>1.4237690000000001E-2</v>
      </c>
      <c r="T70" s="249">
        <v>1.0552296787698248</v>
      </c>
      <c r="U70" s="9">
        <f t="shared" si="48"/>
        <v>4.0557014042743077E-3</v>
      </c>
      <c r="V70" s="10">
        <f t="shared" si="49"/>
        <v>1.7088389417998542</v>
      </c>
      <c r="W70" s="10">
        <f t="shared" si="50"/>
        <v>8.4933716819806808E-5</v>
      </c>
      <c r="X70" s="10">
        <f t="shared" si="51"/>
        <v>0.11519710252600847</v>
      </c>
      <c r="Y70" s="10">
        <f t="shared" si="52"/>
        <v>4.5493272957060444E-3</v>
      </c>
      <c r="Z70" s="10">
        <f t="shared" si="53"/>
        <v>4.4128860982411058E-3</v>
      </c>
      <c r="AA70" s="10">
        <f t="shared" si="54"/>
        <v>1.5722922213670388E-5</v>
      </c>
      <c r="AB70" s="12">
        <f t="shared" si="55"/>
        <v>1.5024033045124348E-2</v>
      </c>
      <c r="AC70" s="248">
        <f t="shared" si="56"/>
        <v>1.1111510696641938E-5</v>
      </c>
      <c r="AD70" s="10">
        <f t="shared" si="57"/>
        <v>4.6817505254790528E-3</v>
      </c>
      <c r="AE70" s="10">
        <f t="shared" si="58"/>
        <v>2.3269511457481318E-7</v>
      </c>
      <c r="AF70" s="10">
        <f t="shared" si="59"/>
        <v>3.156085000712561E-4</v>
      </c>
      <c r="AG70" s="10">
        <f t="shared" si="60"/>
        <v>1.2463910399194643E-5</v>
      </c>
      <c r="AH70" s="10">
        <f t="shared" si="61"/>
        <v>1.20900988992907E-5</v>
      </c>
      <c r="AI70" s="10">
        <f t="shared" si="62"/>
        <v>4.3076499215535307E-8</v>
      </c>
      <c r="AJ70" s="249">
        <f t="shared" si="63"/>
        <v>4.1161734370203694E-5</v>
      </c>
      <c r="AK70" s="246">
        <v>1.1597445905621306</v>
      </c>
      <c r="AL70" s="10">
        <v>1.1597445905621306</v>
      </c>
      <c r="AM70" s="10">
        <v>1.1597445905621306</v>
      </c>
      <c r="AN70" s="10">
        <v>0.86869840435002021</v>
      </c>
      <c r="AO70" s="10">
        <v>0.89860223520805105</v>
      </c>
      <c r="AP70" s="10">
        <v>0.8985430866447649</v>
      </c>
      <c r="AQ70" s="10">
        <v>0.39204032683617962</v>
      </c>
      <c r="AR70" s="41">
        <v>0.87831601435639584</v>
      </c>
      <c r="AS70" s="9">
        <f t="shared" si="64"/>
        <v>4.4573971517042101E-3</v>
      </c>
      <c r="AT70" s="10">
        <f t="shared" si="65"/>
        <v>1.8780903899563144</v>
      </c>
      <c r="AU70" s="10">
        <f t="shared" si="66"/>
        <v>9.3345951710663289E-5</v>
      </c>
      <c r="AV70" s="10">
        <f t="shared" si="67"/>
        <v>9.483389366640213E-2</v>
      </c>
      <c r="AW70" s="10">
        <f t="shared" si="68"/>
        <v>3.8740719284736541E-3</v>
      </c>
      <c r="AX70" s="10">
        <f t="shared" si="69"/>
        <v>3.7576353049014757E-3</v>
      </c>
      <c r="AY70" s="10">
        <f t="shared" si="70"/>
        <v>5.8414008698590762E-6</v>
      </c>
      <c r="AZ70" s="41">
        <f t="shared" si="71"/>
        <v>1.2505191134441915E-2</v>
      </c>
      <c r="BA70" s="186">
        <f t="shared" si="72"/>
        <v>1.2212046990970439E-5</v>
      </c>
      <c r="BB70" s="7">
        <f t="shared" si="73"/>
        <v>5.1454531231679848E-3</v>
      </c>
      <c r="BC70" s="7">
        <f t="shared" si="74"/>
        <v>2.5574233345387205E-7</v>
      </c>
      <c r="BD70" s="7">
        <f t="shared" si="75"/>
        <v>2.5981888675726613E-4</v>
      </c>
      <c r="BE70" s="7">
        <f t="shared" si="76"/>
        <v>1.0613895694448368E-5</v>
      </c>
      <c r="BF70" s="7">
        <f t="shared" si="77"/>
        <v>1.0294891246305413E-5</v>
      </c>
      <c r="BG70" s="7">
        <f t="shared" si="78"/>
        <v>1.6003837999613909E-8</v>
      </c>
      <c r="BH70" s="187">
        <f t="shared" si="79"/>
        <v>3.4260797628607986E-5</v>
      </c>
      <c r="BI70" s="9">
        <f t="shared" si="80"/>
        <v>-4.0169574742990235E-4</v>
      </c>
      <c r="BJ70" s="10">
        <f t="shared" si="81"/>
        <v>-0.1692514481564602</v>
      </c>
      <c r="BK70" s="10">
        <f t="shared" si="82"/>
        <v>-8.4122348908564806E-6</v>
      </c>
      <c r="BL70" s="10">
        <f t="shared" si="83"/>
        <v>2.0363208859606338E-2</v>
      </c>
      <c r="BM70" s="10">
        <f t="shared" si="84"/>
        <v>6.7525536723239037E-4</v>
      </c>
      <c r="BN70" s="10">
        <f t="shared" si="85"/>
        <v>6.5525079333963012E-4</v>
      </c>
      <c r="BO70" s="10">
        <f t="shared" si="86"/>
        <v>9.8815213438113112E-6</v>
      </c>
      <c r="BP70" s="41">
        <f t="shared" si="87"/>
        <v>2.5188419106824331E-3</v>
      </c>
      <c r="BQ70" s="9">
        <f t="shared" si="88"/>
        <v>-1.1005362943285002E-6</v>
      </c>
      <c r="BR70" s="10">
        <f t="shared" si="89"/>
        <v>-4.6370259768893207E-4</v>
      </c>
      <c r="BS70" s="10">
        <f t="shared" si="90"/>
        <v>-2.304721887905887E-8</v>
      </c>
      <c r="BT70" s="10">
        <f t="shared" si="91"/>
        <v>5.5789613313989971E-5</v>
      </c>
      <c r="BU70" s="10">
        <f t="shared" si="92"/>
        <v>1.850014704746275E-6</v>
      </c>
      <c r="BV70" s="10">
        <f t="shared" si="93"/>
        <v>1.7952076529852869E-6</v>
      </c>
      <c r="BW70" s="10">
        <f t="shared" si="94"/>
        <v>2.7072661215921399E-8</v>
      </c>
      <c r="BX70" s="41">
        <f t="shared" si="95"/>
        <v>6.9009367415957077E-6</v>
      </c>
    </row>
    <row r="71" spans="1:76" ht="43.5" x14ac:dyDescent="0.35">
      <c r="A71" s="10">
        <v>34023</v>
      </c>
      <c r="B71" s="10" t="s">
        <v>9</v>
      </c>
      <c r="C71" s="10" t="s">
        <v>5</v>
      </c>
      <c r="D71" s="10">
        <v>2280002102</v>
      </c>
      <c r="E71" s="10" t="s">
        <v>56</v>
      </c>
      <c r="F71" s="11" t="s">
        <v>57</v>
      </c>
      <c r="G71" s="11" t="s">
        <v>58</v>
      </c>
      <c r="H71" s="11" t="s">
        <v>59</v>
      </c>
      <c r="I71" s="11" t="s">
        <v>60</v>
      </c>
      <c r="J71" s="11" t="s">
        <v>63</v>
      </c>
      <c r="K71" s="10" t="s">
        <v>62</v>
      </c>
      <c r="L71" s="9">
        <v>1.709109</v>
      </c>
      <c r="M71" s="10">
        <v>720.11990000000003</v>
      </c>
      <c r="N71" s="10">
        <v>5.1227039999999996E-3</v>
      </c>
      <c r="O71" s="10">
        <v>10.89663</v>
      </c>
      <c r="P71" s="10">
        <v>0.2743912</v>
      </c>
      <c r="Q71" s="10">
        <v>0.26615939999999999</v>
      </c>
      <c r="R71" s="10">
        <v>6.6201000000000003E-3</v>
      </c>
      <c r="S71" s="41">
        <v>0.31330029999999998</v>
      </c>
      <c r="T71" s="249">
        <v>1.0552296787698248</v>
      </c>
      <c r="U71" s="9">
        <f t="shared" si="48"/>
        <v>1.8035025410526164</v>
      </c>
      <c r="V71" s="10">
        <f t="shared" si="49"/>
        <v>759.8918907527584</v>
      </c>
      <c r="W71" s="10">
        <f t="shared" si="50"/>
        <v>5.4056292963528957E-3</v>
      </c>
      <c r="X71" s="10">
        <f t="shared" si="51"/>
        <v>11.498447374573635</v>
      </c>
      <c r="Y71" s="10">
        <f t="shared" si="52"/>
        <v>0.28954573783326676</v>
      </c>
      <c r="Z71" s="10">
        <f t="shared" si="53"/>
        <v>0.2808592981635693</v>
      </c>
      <c r="AA71" s="10">
        <f t="shared" si="54"/>
        <v>6.9857259964241176E-3</v>
      </c>
      <c r="AB71" s="12">
        <f t="shared" si="55"/>
        <v>0.33060377492748971</v>
      </c>
      <c r="AC71" s="248">
        <f t="shared" si="56"/>
        <v>4.9411028521989487E-3</v>
      </c>
      <c r="AD71" s="10">
        <f t="shared" si="57"/>
        <v>2.0818955911034478</v>
      </c>
      <c r="AE71" s="10">
        <f t="shared" si="58"/>
        <v>1.4809943277679167E-5</v>
      </c>
      <c r="AF71" s="10">
        <f t="shared" si="59"/>
        <v>3.1502595546777083E-2</v>
      </c>
      <c r="AG71" s="10">
        <f t="shared" si="60"/>
        <v>7.9327599406374459E-4</v>
      </c>
      <c r="AH71" s="10">
        <f t="shared" si="61"/>
        <v>7.6947752921525839E-4</v>
      </c>
      <c r="AI71" s="10">
        <f t="shared" si="62"/>
        <v>1.9138975332668815E-5</v>
      </c>
      <c r="AJ71" s="249">
        <f t="shared" si="63"/>
        <v>9.0576376692462935E-4</v>
      </c>
      <c r="AK71" s="246">
        <v>1.1312978872511139</v>
      </c>
      <c r="AL71" s="10">
        <v>1.1312978872511139</v>
      </c>
      <c r="AM71" s="10">
        <v>1.1312978872511139</v>
      </c>
      <c r="AN71" s="10">
        <v>0.81094795054933422</v>
      </c>
      <c r="AO71" s="10">
        <v>0.82789505914299011</v>
      </c>
      <c r="AP71" s="10">
        <v>0.82772171340856204</v>
      </c>
      <c r="AQ71" s="10">
        <v>0.51571983071123639</v>
      </c>
      <c r="AR71" s="41">
        <v>0.78775526987112499</v>
      </c>
      <c r="AS71" s="9">
        <f t="shared" si="64"/>
        <v>1.9335114007818641</v>
      </c>
      <c r="AT71" s="10">
        <f t="shared" si="65"/>
        <v>814.67012143748343</v>
      </c>
      <c r="AU71" s="10">
        <f t="shared" si="66"/>
        <v>5.79530421221283E-3</v>
      </c>
      <c r="AV71" s="10">
        <f t="shared" si="67"/>
        <v>8.8365997663943912</v>
      </c>
      <c r="AW71" s="10">
        <f t="shared" si="68"/>
        <v>0.22716711875231602</v>
      </c>
      <c r="AX71" s="10">
        <f t="shared" si="69"/>
        <v>0.22030591460779483</v>
      </c>
      <c r="AY71" s="10">
        <f t="shared" si="70"/>
        <v>3.4141168512914562E-3</v>
      </c>
      <c r="AZ71" s="41">
        <f t="shared" si="71"/>
        <v>0.24680396237720439</v>
      </c>
      <c r="BA71" s="186">
        <f t="shared" si="72"/>
        <v>5.2972915089914089E-3</v>
      </c>
      <c r="BB71" s="7">
        <f t="shared" si="73"/>
        <v>2.2319729354451603</v>
      </c>
      <c r="BC71" s="7">
        <f t="shared" si="74"/>
        <v>1.5877545786884465E-5</v>
      </c>
      <c r="BD71" s="7">
        <f t="shared" si="75"/>
        <v>2.4209862373683264E-2</v>
      </c>
      <c r="BE71" s="7">
        <f t="shared" si="76"/>
        <v>6.2237566781456438E-4</v>
      </c>
      <c r="BF71" s="7">
        <f t="shared" si="77"/>
        <v>6.035778482405338E-4</v>
      </c>
      <c r="BG71" s="7">
        <f t="shared" si="78"/>
        <v>9.3537447980587849E-6</v>
      </c>
      <c r="BH71" s="187">
        <f t="shared" si="79"/>
        <v>6.7617523938960113E-4</v>
      </c>
      <c r="BI71" s="9">
        <f t="shared" si="80"/>
        <v>-0.13000885972924769</v>
      </c>
      <c r="BJ71" s="10">
        <f t="shared" si="81"/>
        <v>-54.778230684725031</v>
      </c>
      <c r="BK71" s="10">
        <f t="shared" si="82"/>
        <v>-3.8967491585993434E-4</v>
      </c>
      <c r="BL71" s="10">
        <f t="shared" si="83"/>
        <v>2.6618476081792437</v>
      </c>
      <c r="BM71" s="10">
        <f t="shared" si="84"/>
        <v>6.2378619080950742E-2</v>
      </c>
      <c r="BN71" s="10">
        <f t="shared" si="85"/>
        <v>6.055338355577447E-2</v>
      </c>
      <c r="BO71" s="10">
        <f t="shared" si="86"/>
        <v>3.5716091451326614E-3</v>
      </c>
      <c r="BP71" s="41">
        <f t="shared" si="87"/>
        <v>8.3799812550285319E-2</v>
      </c>
      <c r="BQ71" s="9">
        <f t="shared" si="88"/>
        <v>-3.5618865679246017E-4</v>
      </c>
      <c r="BR71" s="10">
        <f t="shared" si="89"/>
        <v>-0.15007734434171249</v>
      </c>
      <c r="BS71" s="10">
        <f t="shared" si="90"/>
        <v>-1.0676025092052982E-6</v>
      </c>
      <c r="BT71" s="10">
        <f t="shared" si="91"/>
        <v>7.2927331730938197E-3</v>
      </c>
      <c r="BU71" s="10">
        <f t="shared" si="92"/>
        <v>1.7090032624918021E-4</v>
      </c>
      <c r="BV71" s="10">
        <f t="shared" si="93"/>
        <v>1.6589968097472459E-4</v>
      </c>
      <c r="BW71" s="10">
        <f t="shared" si="94"/>
        <v>9.7852305346100297E-6</v>
      </c>
      <c r="BX71" s="41">
        <f t="shared" si="95"/>
        <v>2.2958852753502822E-4</v>
      </c>
    </row>
    <row r="72" spans="1:76" ht="43.5" x14ac:dyDescent="0.35">
      <c r="A72" s="10">
        <v>34023</v>
      </c>
      <c r="B72" s="10" t="s">
        <v>9</v>
      </c>
      <c r="C72" s="10" t="s">
        <v>5</v>
      </c>
      <c r="D72" s="10">
        <v>2280002201</v>
      </c>
      <c r="E72" s="10" t="s">
        <v>56</v>
      </c>
      <c r="F72" s="11" t="s">
        <v>57</v>
      </c>
      <c r="G72" s="11" t="s">
        <v>58</v>
      </c>
      <c r="H72" s="11" t="s">
        <v>59</v>
      </c>
      <c r="I72" s="11" t="s">
        <v>65</v>
      </c>
      <c r="J72" s="11" t="s">
        <v>61</v>
      </c>
      <c r="K72" s="10" t="s">
        <v>62</v>
      </c>
      <c r="L72" s="9">
        <v>10.17205</v>
      </c>
      <c r="M72" s="10">
        <v>4725.1859999999997</v>
      </c>
      <c r="N72" s="10">
        <v>4.2926390000000002E-2</v>
      </c>
      <c r="O72" s="10">
        <v>80.438180000000003</v>
      </c>
      <c r="P72" s="10">
        <v>2.2992979999999998</v>
      </c>
      <c r="Q72" s="10">
        <v>2.2303190000000002</v>
      </c>
      <c r="R72" s="10">
        <v>4.3438900000000003E-2</v>
      </c>
      <c r="S72" s="41">
        <v>4.6442389999999998</v>
      </c>
      <c r="T72" s="249">
        <v>1.0552296787698248</v>
      </c>
      <c r="U72" s="9">
        <f t="shared" ref="U72:U105" si="96">$T72*L72</f>
        <v>10.733849053930596</v>
      </c>
      <c r="V72" s="10">
        <f t="shared" ref="V72:V105" si="97">$T72*M72</f>
        <v>4986.1565049076726</v>
      </c>
      <c r="W72" s="10">
        <f t="shared" ref="W72:W105" si="98">$T72*N72</f>
        <v>4.5297200730448219E-2</v>
      </c>
      <c r="X72" s="10">
        <f t="shared" ref="X72:X105" si="99">$T72*O72</f>
        <v>84.880754842229351</v>
      </c>
      <c r="Y72" s="10">
        <f t="shared" ref="Y72:Y105" si="100">$T72*P72</f>
        <v>2.4262874899361004</v>
      </c>
      <c r="Z72" s="10">
        <f t="shared" ref="Z72:Z105" si="101">$T72*Q72</f>
        <v>2.3534988019242369</v>
      </c>
      <c r="AA72" s="10">
        <f t="shared" ref="AA72:AA105" si="102">$T72*R72</f>
        <v>4.5838016493114545E-2</v>
      </c>
      <c r="AB72" s="12">
        <f t="shared" ref="AB72:AB105" si="103">$T72*S72</f>
        <v>4.9007388281002919</v>
      </c>
      <c r="AC72" s="248">
        <f t="shared" ref="AC72:AC105" si="104">U72/365</f>
        <v>2.9407805627207111E-2</v>
      </c>
      <c r="AD72" s="10">
        <f t="shared" ref="AD72:AD105" si="105">V72/365</f>
        <v>13.660702753171705</v>
      </c>
      <c r="AE72" s="10">
        <f t="shared" ref="AE72:AE105" si="106">W72/365</f>
        <v>1.2410191980944717E-4</v>
      </c>
      <c r="AF72" s="10">
        <f t="shared" ref="AF72:AF105" si="107">X72/365</f>
        <v>0.23255001326638178</v>
      </c>
      <c r="AG72" s="10">
        <f t="shared" ref="AG72:AG105" si="108">Y72/365</f>
        <v>6.6473629861263026E-3</v>
      </c>
      <c r="AH72" s="10">
        <f t="shared" ref="AH72:AH105" si="109">Z72/365</f>
        <v>6.4479419230801006E-3</v>
      </c>
      <c r="AI72" s="10">
        <f t="shared" ref="AI72:AI105" si="110">AA72/365</f>
        <v>1.2558360683045082E-4</v>
      </c>
      <c r="AJ72" s="249">
        <f t="shared" ref="AJ72:AJ105" si="111">AB72/365</f>
        <v>1.3426681720822717E-2</v>
      </c>
      <c r="AK72" s="246">
        <v>1.5877575187643891</v>
      </c>
      <c r="AL72" s="10">
        <v>1.5877575187643891</v>
      </c>
      <c r="AM72" s="10">
        <v>1.5877575187643891</v>
      </c>
      <c r="AN72" s="10">
        <v>1.1247575119286113</v>
      </c>
      <c r="AO72" s="10">
        <v>1.1340877779818888</v>
      </c>
      <c r="AP72" s="10">
        <v>1.1341649968620793</v>
      </c>
      <c r="AQ72" s="10">
        <v>0.55390741239332031</v>
      </c>
      <c r="AR72" s="41">
        <v>1.0612119987250432</v>
      </c>
      <c r="AS72" s="9">
        <f t="shared" ref="AS72:AS105" si="112">L72*AK72</f>
        <v>16.150748868747304</v>
      </c>
      <c r="AT72" s="10">
        <f t="shared" ref="AT72:AT105" si="113">M72*AL72</f>
        <v>7502.4495990602281</v>
      </c>
      <c r="AU72" s="10">
        <f t="shared" ref="AU72:AU105" si="114">N72*AM72</f>
        <v>6.8156698475912492E-2</v>
      </c>
      <c r="AV72" s="10">
        <f t="shared" ref="AV72:AV105" si="115">O72*AN72</f>
        <v>90.473447200865792</v>
      </c>
      <c r="AW72" s="10">
        <f t="shared" ref="AW72:AW105" si="116">P72*AO72</f>
        <v>2.6076057597382007</v>
      </c>
      <c r="AX72" s="10">
        <f t="shared" ref="AX72:AX105" si="117">Q72*AP72</f>
        <v>2.5295497416364361</v>
      </c>
      <c r="AY72" s="10">
        <f t="shared" ref="AY72:AY105" si="118">R72*AQ72</f>
        <v>2.4061128696212204E-2</v>
      </c>
      <c r="AZ72" s="41">
        <f t="shared" ref="AZ72:AZ105" si="119">S72*AR72</f>
        <v>4.9285221517467956</v>
      </c>
      <c r="BA72" s="186">
        <f t="shared" ref="BA72:BA105" si="120">AS72/365</f>
        <v>4.4248627037663843E-2</v>
      </c>
      <c r="BB72" s="7">
        <f t="shared" ref="BB72:BB105" si="121">AT72/365</f>
        <v>20.554656435781446</v>
      </c>
      <c r="BC72" s="7">
        <f t="shared" ref="BC72:BC105" si="122">AU72/365</f>
        <v>1.8673068075592464E-4</v>
      </c>
      <c r="BD72" s="7">
        <f t="shared" ref="BD72:BD105" si="123">AV72/365</f>
        <v>0.24787245808456382</v>
      </c>
      <c r="BE72" s="7">
        <f t="shared" ref="BE72:BE105" si="124">AW72/365</f>
        <v>7.1441253691457551E-3</v>
      </c>
      <c r="BF72" s="7">
        <f t="shared" ref="BF72:BF105" si="125">AX72/365</f>
        <v>6.9302732647573591E-3</v>
      </c>
      <c r="BG72" s="7">
        <f t="shared" ref="BG72:BG105" si="126">AY72/365</f>
        <v>6.5920900537567686E-5</v>
      </c>
      <c r="BH72" s="187">
        <f t="shared" ref="BH72:BH105" si="127">AZ72/365</f>
        <v>1.3502800415744646E-2</v>
      </c>
      <c r="BI72" s="9">
        <f t="shared" ref="BI72:BI105" si="128">U72-AS72</f>
        <v>-5.4168998148167073</v>
      </c>
      <c r="BJ72" s="10">
        <f t="shared" ref="BJ72:BJ105" si="129">V72-AT72</f>
        <v>-2516.2930941525556</v>
      </c>
      <c r="BK72" s="10">
        <f t="shared" ref="BK72:BK105" si="130">W72-AU72</f>
        <v>-2.2859497745464273E-2</v>
      </c>
      <c r="BL72" s="10">
        <f t="shared" ref="BL72:BL105" si="131">X72-AV72</f>
        <v>-5.592692358636441</v>
      </c>
      <c r="BM72" s="10">
        <f t="shared" ref="BM72:BM105" si="132">Y72-AW72</f>
        <v>-0.18131826980210031</v>
      </c>
      <c r="BN72" s="10">
        <f t="shared" ref="BN72:BN105" si="133">Z72-AX72</f>
        <v>-0.17605093971219921</v>
      </c>
      <c r="BO72" s="10">
        <f t="shared" ref="BO72:BO105" si="134">AA72-AY72</f>
        <v>2.1776887796902341E-2</v>
      </c>
      <c r="BP72" s="41">
        <f t="shared" ref="BP72:BP105" si="135">AB72-AZ72</f>
        <v>-2.778332364650371E-2</v>
      </c>
      <c r="BQ72" s="9">
        <f t="shared" ref="BQ72:BQ105" si="136">AC72-BA72</f>
        <v>-1.4840821410456732E-2</v>
      </c>
      <c r="BR72" s="10">
        <f t="shared" ref="BR72:BR105" si="137">AD72-BB72</f>
        <v>-6.893953682609741</v>
      </c>
      <c r="BS72" s="10">
        <f t="shared" ref="BS72:BS105" si="138">AE72-BC72</f>
        <v>-6.2628760946477471E-5</v>
      </c>
      <c r="BT72" s="10">
        <f t="shared" ref="BT72:BT105" si="139">AF72-BD72</f>
        <v>-1.5322444818182041E-2</v>
      </c>
      <c r="BU72" s="10">
        <f t="shared" ref="BU72:BU105" si="140">AG72-BE72</f>
        <v>-4.9676238301945251E-4</v>
      </c>
      <c r="BV72" s="10">
        <f t="shared" ref="BV72:BV105" si="141">AH72-BF72</f>
        <v>-4.8233134167725844E-4</v>
      </c>
      <c r="BW72" s="10">
        <f t="shared" ref="BW72:BW105" si="142">AI72-BG72</f>
        <v>5.9662706292883133E-5</v>
      </c>
      <c r="BX72" s="41">
        <f t="shared" ref="BX72:BX105" si="143">AJ72-BH72</f>
        <v>-7.6118694921929048E-5</v>
      </c>
    </row>
    <row r="73" spans="1:76" ht="43.5" x14ac:dyDescent="0.35">
      <c r="A73" s="10">
        <v>34023</v>
      </c>
      <c r="B73" s="10" t="s">
        <v>9</v>
      </c>
      <c r="C73" s="10" t="s">
        <v>5</v>
      </c>
      <c r="D73" s="10">
        <v>2280002202</v>
      </c>
      <c r="E73" s="10" t="s">
        <v>56</v>
      </c>
      <c r="F73" s="11" t="s">
        <v>57</v>
      </c>
      <c r="G73" s="11" t="s">
        <v>58</v>
      </c>
      <c r="H73" s="11" t="s">
        <v>59</v>
      </c>
      <c r="I73" s="11" t="s">
        <v>65</v>
      </c>
      <c r="J73" s="11" t="s">
        <v>63</v>
      </c>
      <c r="K73" s="10" t="s">
        <v>62</v>
      </c>
      <c r="L73" s="9">
        <v>19.428529999999999</v>
      </c>
      <c r="M73" s="10">
        <v>8692.2440000000006</v>
      </c>
      <c r="N73" s="10">
        <v>5.8738720000000001E-2</v>
      </c>
      <c r="O73" s="10">
        <v>123.5543</v>
      </c>
      <c r="P73" s="10">
        <v>3.147402</v>
      </c>
      <c r="Q73" s="10">
        <v>3.0518779999999999</v>
      </c>
      <c r="R73" s="10">
        <v>0.24025830000000001</v>
      </c>
      <c r="S73" s="41">
        <v>3.6476820000000001</v>
      </c>
      <c r="T73" s="249">
        <v>1.0552296787698248</v>
      </c>
      <c r="U73" s="9">
        <f t="shared" si="96"/>
        <v>20.501561470869902</v>
      </c>
      <c r="V73" s="10">
        <f t="shared" si="97"/>
        <v>9172.313843908938</v>
      </c>
      <c r="W73" s="10">
        <f t="shared" si="98"/>
        <v>6.1982840636950684E-2</v>
      </c>
      <c r="X73" s="10">
        <f t="shared" si="99"/>
        <v>130.37816429963055</v>
      </c>
      <c r="Y73" s="10">
        <f t="shared" si="100"/>
        <v>3.3212320014195043</v>
      </c>
      <c r="Z73" s="10">
        <f t="shared" si="101"/>
        <v>3.2204322415846951</v>
      </c>
      <c r="AA73" s="10">
        <f t="shared" si="102"/>
        <v>0.25352768873078418</v>
      </c>
      <c r="AB73" s="12">
        <f t="shared" si="103"/>
        <v>3.849142305114472</v>
      </c>
      <c r="AC73" s="248">
        <f t="shared" si="104"/>
        <v>5.6168661564027125E-2</v>
      </c>
      <c r="AD73" s="10">
        <f t="shared" si="105"/>
        <v>25.129626969613529</v>
      </c>
      <c r="AE73" s="10">
        <f t="shared" si="106"/>
        <v>1.6981600174507036E-4</v>
      </c>
      <c r="AF73" s="10">
        <f t="shared" si="107"/>
        <v>0.35720045013597412</v>
      </c>
      <c r="AG73" s="10">
        <f t="shared" si="108"/>
        <v>9.0992657573137105E-3</v>
      </c>
      <c r="AH73" s="10">
        <f t="shared" si="109"/>
        <v>8.8231020317388904E-3</v>
      </c>
      <c r="AI73" s="10">
        <f t="shared" si="110"/>
        <v>6.9459640748160045E-4</v>
      </c>
      <c r="AJ73" s="249">
        <f t="shared" si="111"/>
        <v>1.0545595356478005E-2</v>
      </c>
      <c r="AK73" s="246">
        <v>1.2901968765457832</v>
      </c>
      <c r="AL73" s="10">
        <v>1.2901968765457832</v>
      </c>
      <c r="AM73" s="10">
        <v>1.2901968765457832</v>
      </c>
      <c r="AN73" s="10">
        <v>0.92285688800697208</v>
      </c>
      <c r="AO73" s="10">
        <v>0.93160218504449166</v>
      </c>
      <c r="AP73" s="10">
        <v>0.93170011209409509</v>
      </c>
      <c r="AQ73" s="10">
        <v>0.39109263102383485</v>
      </c>
      <c r="AR73" s="41">
        <v>0.89372027865768799</v>
      </c>
      <c r="AS73" s="9">
        <f t="shared" si="112"/>
        <v>25.066628721876043</v>
      </c>
      <c r="AT73" s="10">
        <f t="shared" si="113"/>
        <v>11214.706058973825</v>
      </c>
      <c r="AU73" s="10">
        <f t="shared" si="114"/>
        <v>7.5784513076297327E-2</v>
      </c>
      <c r="AV73" s="10">
        <f t="shared" si="115"/>
        <v>114.02293679787982</v>
      </c>
      <c r="AW73" s="10">
        <f t="shared" si="116"/>
        <v>2.9321265804134033</v>
      </c>
      <c r="AX73" s="10">
        <f t="shared" si="117"/>
        <v>2.8434350746975028</v>
      </c>
      <c r="AY73" s="10">
        <f t="shared" si="118"/>
        <v>9.3963250672313828E-2</v>
      </c>
      <c r="AZ73" s="41">
        <f t="shared" si="119"/>
        <v>3.2600073734946329</v>
      </c>
      <c r="BA73" s="186">
        <f t="shared" si="120"/>
        <v>6.8675695128427514E-2</v>
      </c>
      <c r="BB73" s="7">
        <f t="shared" si="121"/>
        <v>30.725222079380341</v>
      </c>
      <c r="BC73" s="7">
        <f t="shared" si="122"/>
        <v>2.0762880294875979E-4</v>
      </c>
      <c r="BD73" s="7">
        <f t="shared" si="123"/>
        <v>0.31239160766542418</v>
      </c>
      <c r="BE73" s="7">
        <f t="shared" si="124"/>
        <v>8.0332235079819264E-3</v>
      </c>
      <c r="BF73" s="7">
        <f t="shared" si="125"/>
        <v>7.7902330813630211E-3</v>
      </c>
      <c r="BG73" s="7">
        <f t="shared" si="126"/>
        <v>2.5743356348579128E-4</v>
      </c>
      <c r="BH73" s="187">
        <f t="shared" si="127"/>
        <v>8.9315270506702266E-3</v>
      </c>
      <c r="BI73" s="9">
        <f t="shared" si="128"/>
        <v>-4.5650672510061412</v>
      </c>
      <c r="BJ73" s="10">
        <f t="shared" si="129"/>
        <v>-2042.3922150648868</v>
      </c>
      <c r="BK73" s="10">
        <f t="shared" si="130"/>
        <v>-1.3801672439346643E-2</v>
      </c>
      <c r="BL73" s="10">
        <f t="shared" si="131"/>
        <v>16.355227501750733</v>
      </c>
      <c r="BM73" s="10">
        <f t="shared" si="132"/>
        <v>0.3891054210061009</v>
      </c>
      <c r="BN73" s="10">
        <f t="shared" si="133"/>
        <v>0.37699716688719231</v>
      </c>
      <c r="BO73" s="10">
        <f t="shared" si="134"/>
        <v>0.15956443805847037</v>
      </c>
      <c r="BP73" s="41">
        <f t="shared" si="135"/>
        <v>0.5891349316198391</v>
      </c>
      <c r="BQ73" s="9">
        <f t="shared" si="136"/>
        <v>-1.2507033564400388E-2</v>
      </c>
      <c r="BR73" s="10">
        <f t="shared" si="137"/>
        <v>-5.595595109766812</v>
      </c>
      <c r="BS73" s="10">
        <f t="shared" si="138"/>
        <v>-3.7812801203689436E-5</v>
      </c>
      <c r="BT73" s="10">
        <f t="shared" si="139"/>
        <v>4.4808842470549948E-2</v>
      </c>
      <c r="BU73" s="10">
        <f t="shared" si="140"/>
        <v>1.0660422493317841E-3</v>
      </c>
      <c r="BV73" s="10">
        <f t="shared" si="141"/>
        <v>1.0328689503758693E-3</v>
      </c>
      <c r="BW73" s="10">
        <f t="shared" si="142"/>
        <v>4.3716284399580917E-4</v>
      </c>
      <c r="BX73" s="41">
        <f t="shared" si="143"/>
        <v>1.6140683058077782E-3</v>
      </c>
    </row>
    <row r="74" spans="1:76" ht="43.5" x14ac:dyDescent="0.35">
      <c r="A74" s="10">
        <v>34023</v>
      </c>
      <c r="B74" s="10" t="s">
        <v>9</v>
      </c>
      <c r="C74" s="10" t="s">
        <v>5</v>
      </c>
      <c r="D74" s="10">
        <v>2280002203</v>
      </c>
      <c r="E74" s="10" t="s">
        <v>56</v>
      </c>
      <c r="F74" s="11" t="s">
        <v>57</v>
      </c>
      <c r="G74" s="11" t="s">
        <v>58</v>
      </c>
      <c r="H74" s="11" t="s">
        <v>59</v>
      </c>
      <c r="I74" s="11" t="s">
        <v>65</v>
      </c>
      <c r="J74" s="11" t="s">
        <v>61</v>
      </c>
      <c r="K74" s="10" t="s">
        <v>64</v>
      </c>
      <c r="L74" s="9">
        <v>6.8356180000000002</v>
      </c>
      <c r="M74" s="10">
        <v>1240.8219999999999</v>
      </c>
      <c r="N74" s="10">
        <v>1.208244E-2</v>
      </c>
      <c r="O74" s="10">
        <v>40.471240000000002</v>
      </c>
      <c r="P74" s="10">
        <v>0.68235440000000003</v>
      </c>
      <c r="Q74" s="10">
        <v>0.62776520000000002</v>
      </c>
      <c r="R74" s="10">
        <v>0.76204300000000003</v>
      </c>
      <c r="S74" s="41">
        <v>6.0046419999999996</v>
      </c>
      <c r="T74" s="249">
        <v>1.3022601248475145</v>
      </c>
      <c r="U74" s="9">
        <f t="shared" si="96"/>
        <v>8.9017527500899174</v>
      </c>
      <c r="V74" s="10">
        <f t="shared" si="97"/>
        <v>1615.8730126335424</v>
      </c>
      <c r="W74" s="10">
        <f t="shared" si="98"/>
        <v>1.5734479822862604E-2</v>
      </c>
      <c r="X74" s="10">
        <f t="shared" si="99"/>
        <v>52.704082055133725</v>
      </c>
      <c r="Y74" s="10">
        <f t="shared" si="100"/>
        <v>0.88860292613425085</v>
      </c>
      <c r="Z74" s="10">
        <f t="shared" si="101"/>
        <v>0.81751358772692495</v>
      </c>
      <c r="AA74" s="10">
        <f t="shared" si="102"/>
        <v>0.99237821231917456</v>
      </c>
      <c r="AB74" s="12">
        <f t="shared" si="103"/>
        <v>7.8196058405846287</v>
      </c>
      <c r="AC74" s="248">
        <f t="shared" si="104"/>
        <v>2.4388363698876488E-2</v>
      </c>
      <c r="AD74" s="10">
        <f t="shared" si="105"/>
        <v>4.4270493496809378</v>
      </c>
      <c r="AE74" s="10">
        <f t="shared" si="106"/>
        <v>4.3108163898253708E-5</v>
      </c>
      <c r="AF74" s="10">
        <f t="shared" si="107"/>
        <v>0.14439474535653074</v>
      </c>
      <c r="AG74" s="10">
        <f t="shared" si="108"/>
        <v>2.434528564751372E-3</v>
      </c>
      <c r="AH74" s="10">
        <f t="shared" si="109"/>
        <v>2.2397632540463695E-3</v>
      </c>
      <c r="AI74" s="10">
        <f t="shared" si="110"/>
        <v>2.7188444173128069E-3</v>
      </c>
      <c r="AJ74" s="249">
        <f t="shared" si="111"/>
        <v>2.1423577645437338E-2</v>
      </c>
      <c r="AK74" s="246">
        <v>1.646991728627182</v>
      </c>
      <c r="AL74" s="10">
        <v>1.646991728627182</v>
      </c>
      <c r="AM74" s="10">
        <v>1.646991728627182</v>
      </c>
      <c r="AN74" s="10">
        <v>1.3035047990318214</v>
      </c>
      <c r="AO74" s="10">
        <v>1.7280688580404551</v>
      </c>
      <c r="AP74" s="10">
        <v>1.728068595044566</v>
      </c>
      <c r="AQ74" s="10">
        <v>1.685645484911261</v>
      </c>
      <c r="AR74" s="41">
        <v>1.5656359188159168</v>
      </c>
      <c r="AS74" s="9">
        <f t="shared" si="112"/>
        <v>11.258206306055081</v>
      </c>
      <c r="AT74" s="10">
        <f t="shared" si="113"/>
        <v>2043.623570698637</v>
      </c>
      <c r="AU74" s="10">
        <f t="shared" si="114"/>
        <v>1.9899678741634209E-2</v>
      </c>
      <c r="AV74" s="10">
        <f t="shared" si="115"/>
        <v>52.754455562768612</v>
      </c>
      <c r="AW74" s="10">
        <f t="shared" si="116"/>
        <v>1.17915538878688</v>
      </c>
      <c r="AX74" s="10">
        <f t="shared" si="117"/>
        <v>1.084821327181871</v>
      </c>
      <c r="AY74" s="10">
        <f t="shared" si="118"/>
        <v>1.284534342258232</v>
      </c>
      <c r="AZ74" s="41">
        <f t="shared" si="119"/>
        <v>9.4010831948306439</v>
      </c>
      <c r="BA74" s="186">
        <f t="shared" si="120"/>
        <v>3.084440083850707E-2</v>
      </c>
      <c r="BB74" s="7">
        <f t="shared" si="121"/>
        <v>5.5989686868455806</v>
      </c>
      <c r="BC74" s="7">
        <f t="shared" si="122"/>
        <v>5.4519667785299203E-5</v>
      </c>
      <c r="BD74" s="7">
        <f t="shared" si="123"/>
        <v>0.14453275496648935</v>
      </c>
      <c r="BE74" s="7">
        <f t="shared" si="124"/>
        <v>3.2305627090051508E-3</v>
      </c>
      <c r="BF74" s="7">
        <f t="shared" si="125"/>
        <v>2.9721132251558108E-3</v>
      </c>
      <c r="BG74" s="7">
        <f t="shared" si="126"/>
        <v>3.5192721705704986E-3</v>
      </c>
      <c r="BH74" s="187">
        <f t="shared" si="127"/>
        <v>2.5756392314604505E-2</v>
      </c>
      <c r="BI74" s="9">
        <f t="shared" si="128"/>
        <v>-2.3564535559651638</v>
      </c>
      <c r="BJ74" s="10">
        <f t="shared" si="129"/>
        <v>-427.75055806509454</v>
      </c>
      <c r="BK74" s="10">
        <f t="shared" si="130"/>
        <v>-4.1651989187716058E-3</v>
      </c>
      <c r="BL74" s="10">
        <f t="shared" si="131"/>
        <v>-5.037350763488746E-2</v>
      </c>
      <c r="BM74" s="10">
        <f t="shared" si="132"/>
        <v>-0.29055246265262913</v>
      </c>
      <c r="BN74" s="10">
        <f t="shared" si="133"/>
        <v>-0.26730773945494601</v>
      </c>
      <c r="BO74" s="10">
        <f t="shared" si="134"/>
        <v>-0.29215612993905749</v>
      </c>
      <c r="BP74" s="41">
        <f t="shared" si="135"/>
        <v>-1.5814773542460152</v>
      </c>
      <c r="BQ74" s="9">
        <f t="shared" si="136"/>
        <v>-6.4560371396305827E-3</v>
      </c>
      <c r="BR74" s="10">
        <f t="shared" si="137"/>
        <v>-1.1719193371646428</v>
      </c>
      <c r="BS74" s="10">
        <f t="shared" si="138"/>
        <v>-1.1411503887045495E-5</v>
      </c>
      <c r="BT74" s="10">
        <f t="shared" si="139"/>
        <v>-1.3800960995860589E-4</v>
      </c>
      <c r="BU74" s="10">
        <f t="shared" si="140"/>
        <v>-7.9603414425377878E-4</v>
      </c>
      <c r="BV74" s="10">
        <f t="shared" si="141"/>
        <v>-7.3234997110944132E-4</v>
      </c>
      <c r="BW74" s="10">
        <f t="shared" si="142"/>
        <v>-8.0042775325769172E-4</v>
      </c>
      <c r="BX74" s="41">
        <f t="shared" si="143"/>
        <v>-4.3328146691671669E-3</v>
      </c>
    </row>
    <row r="75" spans="1:76" ht="43.5" x14ac:dyDescent="0.35">
      <c r="A75" s="10">
        <v>34023</v>
      </c>
      <c r="B75" s="10" t="s">
        <v>9</v>
      </c>
      <c r="C75" s="10" t="s">
        <v>5</v>
      </c>
      <c r="D75" s="10">
        <v>2280002204</v>
      </c>
      <c r="E75" s="10" t="s">
        <v>56</v>
      </c>
      <c r="F75" s="11" t="s">
        <v>57</v>
      </c>
      <c r="G75" s="11" t="s">
        <v>58</v>
      </c>
      <c r="H75" s="11" t="s">
        <v>59</v>
      </c>
      <c r="I75" s="11" t="s">
        <v>65</v>
      </c>
      <c r="J75" s="11" t="s">
        <v>63</v>
      </c>
      <c r="K75" s="10" t="s">
        <v>64</v>
      </c>
      <c r="L75" s="9">
        <v>18.160699999999999</v>
      </c>
      <c r="M75" s="10">
        <v>14319.76</v>
      </c>
      <c r="N75" s="10">
        <v>6.5199980000000005E-2</v>
      </c>
      <c r="O75" s="10">
        <v>155.23840000000001</v>
      </c>
      <c r="P75" s="10">
        <v>3.6821579999999998</v>
      </c>
      <c r="Q75" s="10">
        <v>3.3875839999999999</v>
      </c>
      <c r="R75" s="10">
        <v>8.732367</v>
      </c>
      <c r="S75" s="41">
        <v>7.0513219999999999</v>
      </c>
      <c r="T75" s="249">
        <v>1.3022601248475145</v>
      </c>
      <c r="U75" s="9">
        <f t="shared" si="96"/>
        <v>23.649955449318256</v>
      </c>
      <c r="V75" s="10">
        <f t="shared" si="97"/>
        <v>18648.052445386445</v>
      </c>
      <c r="W75" s="10">
        <f t="shared" si="98"/>
        <v>8.4907334094855458E-2</v>
      </c>
      <c r="X75" s="10">
        <f t="shared" si="99"/>
        <v>202.16077816512842</v>
      </c>
      <c r="Y75" s="10">
        <f t="shared" si="100"/>
        <v>4.7951275367882742</v>
      </c>
      <c r="Z75" s="10">
        <f t="shared" si="101"/>
        <v>4.4115155627714424</v>
      </c>
      <c r="AA75" s="10">
        <f t="shared" si="102"/>
        <v>11.371813339634317</v>
      </c>
      <c r="AB75" s="12">
        <f t="shared" si="103"/>
        <v>9.182655468060025</v>
      </c>
      <c r="AC75" s="248">
        <f t="shared" si="104"/>
        <v>6.4794398491282892E-2</v>
      </c>
      <c r="AD75" s="10">
        <f t="shared" si="105"/>
        <v>51.090554644894368</v>
      </c>
      <c r="AE75" s="10">
        <f t="shared" si="106"/>
        <v>2.326228331365903E-4</v>
      </c>
      <c r="AF75" s="10">
        <f t="shared" si="107"/>
        <v>0.55386514565788603</v>
      </c>
      <c r="AG75" s="10">
        <f t="shared" si="108"/>
        <v>1.3137335717228148E-2</v>
      </c>
      <c r="AH75" s="10">
        <f t="shared" si="109"/>
        <v>1.2086344007592993E-2</v>
      </c>
      <c r="AI75" s="10">
        <f t="shared" si="110"/>
        <v>3.1155652985299497E-2</v>
      </c>
      <c r="AJ75" s="249">
        <f t="shared" si="111"/>
        <v>2.5157960186465822E-2</v>
      </c>
      <c r="AK75" s="246">
        <v>1.4705524855631926</v>
      </c>
      <c r="AL75" s="10">
        <v>1.4705524855631926</v>
      </c>
      <c r="AM75" s="10">
        <v>1.4705524855631926</v>
      </c>
      <c r="AN75" s="10">
        <v>1.0854241011464827</v>
      </c>
      <c r="AO75" s="10">
        <v>1.4229841729502521</v>
      </c>
      <c r="AP75" s="10">
        <v>1.4229845249802984</v>
      </c>
      <c r="AQ75" s="10">
        <v>1.4104913098083101</v>
      </c>
      <c r="AR75" s="41">
        <v>1.4660559665092461</v>
      </c>
      <c r="AS75" s="9">
        <f t="shared" si="112"/>
        <v>26.706262524567471</v>
      </c>
      <c r="AT75" s="10">
        <f t="shared" si="113"/>
        <v>21057.958660668384</v>
      </c>
      <c r="AU75" s="10">
        <f t="shared" si="114"/>
        <v>9.5879992647670456E-2</v>
      </c>
      <c r="AV75" s="10">
        <f t="shared" si="115"/>
        <v>168.49950078341814</v>
      </c>
      <c r="AW75" s="10">
        <f t="shared" si="116"/>
        <v>5.2396525563021541</v>
      </c>
      <c r="AX75" s="10">
        <f t="shared" si="117"/>
        <v>4.8204796090708593</v>
      </c>
      <c r="AY75" s="10">
        <f t="shared" si="118"/>
        <v>12.316927767556862</v>
      </c>
      <c r="AZ75" s="41">
        <f t="shared" si="119"/>
        <v>10.337632689877911</v>
      </c>
      <c r="BA75" s="186">
        <f t="shared" si="120"/>
        <v>7.3167842533061564E-2</v>
      </c>
      <c r="BB75" s="7">
        <f t="shared" si="121"/>
        <v>57.693037426488722</v>
      </c>
      <c r="BC75" s="7">
        <f t="shared" si="122"/>
        <v>2.6268491136348068E-4</v>
      </c>
      <c r="BD75" s="7">
        <f t="shared" si="123"/>
        <v>0.46164246789977575</v>
      </c>
      <c r="BE75" s="7">
        <f t="shared" si="124"/>
        <v>1.4355212483019601E-2</v>
      </c>
      <c r="BF75" s="7">
        <f t="shared" si="125"/>
        <v>1.3206793449509204E-2</v>
      </c>
      <c r="BG75" s="7">
        <f t="shared" si="126"/>
        <v>3.3745007582347566E-2</v>
      </c>
      <c r="BH75" s="187">
        <f t="shared" si="127"/>
        <v>2.8322281342131262E-2</v>
      </c>
      <c r="BI75" s="9">
        <f t="shared" si="128"/>
        <v>-3.0563070752492152</v>
      </c>
      <c r="BJ75" s="10">
        <f t="shared" si="129"/>
        <v>-2409.9062152819388</v>
      </c>
      <c r="BK75" s="10">
        <f t="shared" si="130"/>
        <v>-1.0972658552814998E-2</v>
      </c>
      <c r="BL75" s="10">
        <f t="shared" si="131"/>
        <v>33.661277381710278</v>
      </c>
      <c r="BM75" s="10">
        <f t="shared" si="132"/>
        <v>-0.4445250195138799</v>
      </c>
      <c r="BN75" s="10">
        <f t="shared" si="133"/>
        <v>-0.40896404629941685</v>
      </c>
      <c r="BO75" s="10">
        <f t="shared" si="134"/>
        <v>-0.94511442792254563</v>
      </c>
      <c r="BP75" s="41">
        <f t="shared" si="135"/>
        <v>-1.1549772218178855</v>
      </c>
      <c r="BQ75" s="9">
        <f t="shared" si="136"/>
        <v>-8.3734440417786715E-3</v>
      </c>
      <c r="BR75" s="10">
        <f t="shared" si="137"/>
        <v>-6.6024827815943539</v>
      </c>
      <c r="BS75" s="10">
        <f t="shared" si="138"/>
        <v>-3.0062078226890377E-5</v>
      </c>
      <c r="BT75" s="10">
        <f t="shared" si="139"/>
        <v>9.2222677758110272E-2</v>
      </c>
      <c r="BU75" s="10">
        <f t="shared" si="140"/>
        <v>-1.2178767657914525E-3</v>
      </c>
      <c r="BV75" s="10">
        <f t="shared" si="141"/>
        <v>-1.120449441916211E-3</v>
      </c>
      <c r="BW75" s="10">
        <f t="shared" si="142"/>
        <v>-2.5893545970480693E-3</v>
      </c>
      <c r="BX75" s="41">
        <f t="shared" si="143"/>
        <v>-3.1643211556654401E-3</v>
      </c>
    </row>
    <row r="76" spans="1:76" ht="43.5" x14ac:dyDescent="0.35">
      <c r="A76" s="10">
        <v>34025</v>
      </c>
      <c r="B76" s="10" t="s">
        <v>28</v>
      </c>
      <c r="C76" s="10" t="s">
        <v>5</v>
      </c>
      <c r="D76" s="10">
        <v>2280002101</v>
      </c>
      <c r="E76" s="10" t="s">
        <v>56</v>
      </c>
      <c r="F76" s="11" t="s">
        <v>57</v>
      </c>
      <c r="G76" s="11" t="s">
        <v>58</v>
      </c>
      <c r="H76" s="11" t="s">
        <v>59</v>
      </c>
      <c r="I76" s="11" t="s">
        <v>60</v>
      </c>
      <c r="J76" s="11" t="s">
        <v>61</v>
      </c>
      <c r="K76" s="10" t="s">
        <v>62</v>
      </c>
      <c r="L76" s="9">
        <v>0.17397080000000001</v>
      </c>
      <c r="M76" s="10">
        <v>73.30001</v>
      </c>
      <c r="N76" s="10">
        <v>2.3080280000000002E-3</v>
      </c>
      <c r="O76" s="10">
        <v>3.3014320000000001</v>
      </c>
      <c r="P76" s="10">
        <v>0.12362380000000001</v>
      </c>
      <c r="Q76" s="10">
        <v>0.1199178</v>
      </c>
      <c r="R76" s="10">
        <v>6.7241000000000002E-4</v>
      </c>
      <c r="S76" s="41">
        <v>0.38232189999999999</v>
      </c>
      <c r="T76" s="249">
        <v>1.0552296787698248</v>
      </c>
      <c r="U76" s="9">
        <f t="shared" si="96"/>
        <v>0.18357915139932943</v>
      </c>
      <c r="V76" s="10">
        <f t="shared" si="97"/>
        <v>77.348346006124942</v>
      </c>
      <c r="W76" s="10">
        <f t="shared" si="98"/>
        <v>2.4354996450317613E-3</v>
      </c>
      <c r="X76" s="10">
        <f t="shared" si="99"/>
        <v>3.4837690288404204</v>
      </c>
      <c r="Y76" s="10">
        <f t="shared" si="100"/>
        <v>0.13045150276230508</v>
      </c>
      <c r="Z76" s="10">
        <f t="shared" si="101"/>
        <v>0.1265408215727841</v>
      </c>
      <c r="AA76" s="10">
        <f t="shared" si="102"/>
        <v>7.0954698830161787E-4</v>
      </c>
      <c r="AB76" s="12">
        <f t="shared" si="103"/>
        <v>0.40343741572366904</v>
      </c>
      <c r="AC76" s="248">
        <f t="shared" si="104"/>
        <v>5.0295657917624498E-4</v>
      </c>
      <c r="AD76" s="10">
        <f t="shared" si="105"/>
        <v>0.21191327672910942</v>
      </c>
      <c r="AE76" s="10">
        <f t="shared" si="106"/>
        <v>6.6726017672103052E-6</v>
      </c>
      <c r="AF76" s="10">
        <f t="shared" si="107"/>
        <v>9.5445726817545758E-3</v>
      </c>
      <c r="AG76" s="10">
        <f t="shared" si="108"/>
        <v>3.5740137743097279E-4</v>
      </c>
      <c r="AH76" s="10">
        <f t="shared" si="109"/>
        <v>3.4668718239118932E-4</v>
      </c>
      <c r="AI76" s="10">
        <f t="shared" si="110"/>
        <v>1.9439643515112817E-6</v>
      </c>
      <c r="AJ76" s="249">
        <f t="shared" si="111"/>
        <v>1.1053079882840247E-3</v>
      </c>
      <c r="AK76" s="246">
        <v>1.1597445905621306</v>
      </c>
      <c r="AL76" s="10">
        <v>1.1597445905621306</v>
      </c>
      <c r="AM76" s="10">
        <v>1.1597445905621306</v>
      </c>
      <c r="AN76" s="10">
        <v>0.86869840435002021</v>
      </c>
      <c r="AO76" s="10">
        <v>0.89860223520805105</v>
      </c>
      <c r="AP76" s="10">
        <v>0.8985430866447649</v>
      </c>
      <c r="AQ76" s="10">
        <v>0.39204032683617962</v>
      </c>
      <c r="AR76" s="41">
        <v>0.87831601435639584</v>
      </c>
      <c r="AS76" s="9">
        <f t="shared" si="112"/>
        <v>0.20176169421576634</v>
      </c>
      <c r="AT76" s="10">
        <f t="shared" si="113"/>
        <v>85.009290085650079</v>
      </c>
      <c r="AU76" s="10">
        <f t="shared" si="114"/>
        <v>2.6767229878659335E-3</v>
      </c>
      <c r="AV76" s="10">
        <f t="shared" si="115"/>
        <v>2.8679487104700963</v>
      </c>
      <c r="AW76" s="10">
        <f t="shared" si="116"/>
        <v>0.11108862300491307</v>
      </c>
      <c r="AX76" s="10">
        <f t="shared" si="117"/>
        <v>0.10775131015564959</v>
      </c>
      <c r="AY76" s="10">
        <f t="shared" si="118"/>
        <v>2.6361183616791553E-4</v>
      </c>
      <c r="AZ76" s="41">
        <f t="shared" si="119"/>
        <v>0.33579944740916451</v>
      </c>
      <c r="BA76" s="186">
        <f t="shared" si="120"/>
        <v>5.5277176497470226E-4</v>
      </c>
      <c r="BB76" s="7">
        <f t="shared" si="121"/>
        <v>0.23290216461821939</v>
      </c>
      <c r="BC76" s="7">
        <f t="shared" si="122"/>
        <v>7.3334876379888586E-6</v>
      </c>
      <c r="BD76" s="7">
        <f t="shared" si="123"/>
        <v>7.8573937273153319E-3</v>
      </c>
      <c r="BE76" s="7">
        <f t="shared" si="124"/>
        <v>3.0435239179428238E-4</v>
      </c>
      <c r="BF76" s="7">
        <f t="shared" si="125"/>
        <v>2.9520906891958792E-4</v>
      </c>
      <c r="BG76" s="7">
        <f t="shared" si="126"/>
        <v>7.2222420867922067E-7</v>
      </c>
      <c r="BH76" s="187">
        <f t="shared" si="127"/>
        <v>9.1999848605250553E-4</v>
      </c>
      <c r="BI76" s="9">
        <f t="shared" si="128"/>
        <v>-1.8182542816436914E-2</v>
      </c>
      <c r="BJ76" s="10">
        <f t="shared" si="129"/>
        <v>-7.6609440795251373</v>
      </c>
      <c r="BK76" s="10">
        <f t="shared" si="130"/>
        <v>-2.4122334283417212E-4</v>
      </c>
      <c r="BL76" s="10">
        <f t="shared" si="131"/>
        <v>0.61582031837032414</v>
      </c>
      <c r="BM76" s="10">
        <f t="shared" si="132"/>
        <v>1.936287975739201E-2</v>
      </c>
      <c r="BN76" s="10">
        <f t="shared" si="133"/>
        <v>1.8789511417134502E-2</v>
      </c>
      <c r="BO76" s="10">
        <f t="shared" si="134"/>
        <v>4.4593515213370234E-4</v>
      </c>
      <c r="BP76" s="41">
        <f t="shared" si="135"/>
        <v>6.7637968314504526E-2</v>
      </c>
      <c r="BQ76" s="9">
        <f t="shared" si="136"/>
        <v>-4.9815185798457277E-5</v>
      </c>
      <c r="BR76" s="10">
        <f t="shared" si="137"/>
        <v>-2.0988887889109964E-2</v>
      </c>
      <c r="BS76" s="10">
        <f t="shared" si="138"/>
        <v>-6.6088587077855339E-7</v>
      </c>
      <c r="BT76" s="10">
        <f t="shared" si="139"/>
        <v>1.6871789544392439E-3</v>
      </c>
      <c r="BU76" s="10">
        <f t="shared" si="140"/>
        <v>5.3048985636690413E-5</v>
      </c>
      <c r="BV76" s="10">
        <f t="shared" si="141"/>
        <v>5.1478113471601402E-5</v>
      </c>
      <c r="BW76" s="10">
        <f t="shared" si="142"/>
        <v>1.221740142832061E-6</v>
      </c>
      <c r="BX76" s="41">
        <f t="shared" si="143"/>
        <v>1.8530950223151921E-4</v>
      </c>
    </row>
    <row r="77" spans="1:76" ht="43.5" x14ac:dyDescent="0.35">
      <c r="A77" s="10">
        <v>34025</v>
      </c>
      <c r="B77" s="10" t="s">
        <v>28</v>
      </c>
      <c r="C77" s="10" t="s">
        <v>5</v>
      </c>
      <c r="D77" s="10">
        <v>2280002102</v>
      </c>
      <c r="E77" s="10" t="s">
        <v>56</v>
      </c>
      <c r="F77" s="11" t="s">
        <v>57</v>
      </c>
      <c r="G77" s="11" t="s">
        <v>58</v>
      </c>
      <c r="H77" s="11" t="s">
        <v>59</v>
      </c>
      <c r="I77" s="11" t="s">
        <v>60</v>
      </c>
      <c r="J77" s="11" t="s">
        <v>63</v>
      </c>
      <c r="K77" s="10" t="s">
        <v>62</v>
      </c>
      <c r="L77" s="9">
        <v>20.174800000000001</v>
      </c>
      <c r="M77" s="10">
        <v>9057.4689999999991</v>
      </c>
      <c r="N77" s="10">
        <v>6.2410380000000001E-2</v>
      </c>
      <c r="O77" s="10">
        <v>129.08690000000001</v>
      </c>
      <c r="P77" s="10">
        <v>3.3455499999999998</v>
      </c>
      <c r="Q77" s="10">
        <v>3.242645</v>
      </c>
      <c r="R77" s="10">
        <v>0.45212760000000002</v>
      </c>
      <c r="S77" s="41">
        <v>3.744831</v>
      </c>
      <c r="T77" s="249">
        <v>1.0552296787698248</v>
      </c>
      <c r="U77" s="9">
        <f t="shared" si="96"/>
        <v>21.289047723245464</v>
      </c>
      <c r="V77" s="10">
        <f t="shared" si="97"/>
        <v>9557.7101033376457</v>
      </c>
      <c r="W77" s="10">
        <f t="shared" si="98"/>
        <v>6.5857285239302704E-2</v>
      </c>
      <c r="X77" s="10">
        <f t="shared" si="99"/>
        <v>136.2163280203925</v>
      </c>
      <c r="Y77" s="10">
        <f t="shared" si="100"/>
        <v>3.5303236518083869</v>
      </c>
      <c r="Z77" s="10">
        <f t="shared" si="101"/>
        <v>3.4217352417145785</v>
      </c>
      <c r="AA77" s="10">
        <f t="shared" si="102"/>
        <v>0.47709846211097184</v>
      </c>
      <c r="AB77" s="12">
        <f t="shared" si="103"/>
        <v>3.9516568131772818</v>
      </c>
      <c r="AC77" s="248">
        <f t="shared" si="104"/>
        <v>5.8326158145877979E-2</v>
      </c>
      <c r="AD77" s="10">
        <f t="shared" si="105"/>
        <v>26.185507132431905</v>
      </c>
      <c r="AE77" s="10">
        <f t="shared" si="106"/>
        <v>1.8043091846384302E-4</v>
      </c>
      <c r="AF77" s="10">
        <f t="shared" si="107"/>
        <v>0.37319541923395205</v>
      </c>
      <c r="AG77" s="10">
        <f t="shared" si="108"/>
        <v>9.67211959399558E-3</v>
      </c>
      <c r="AH77" s="10">
        <f t="shared" si="109"/>
        <v>9.374617100587887E-3</v>
      </c>
      <c r="AI77" s="10">
        <f t="shared" si="110"/>
        <v>1.3071190742766352E-3</v>
      </c>
      <c r="AJ77" s="249">
        <f t="shared" si="111"/>
        <v>1.0826457022403512E-2</v>
      </c>
      <c r="AK77" s="246">
        <v>1.1312978872511139</v>
      </c>
      <c r="AL77" s="10">
        <v>1.1312978872511139</v>
      </c>
      <c r="AM77" s="10">
        <v>1.1312978872511139</v>
      </c>
      <c r="AN77" s="10">
        <v>0.81094795054933422</v>
      </c>
      <c r="AO77" s="10">
        <v>0.82789505914299011</v>
      </c>
      <c r="AP77" s="10">
        <v>0.82772171340856204</v>
      </c>
      <c r="AQ77" s="10">
        <v>0.51571983071123639</v>
      </c>
      <c r="AR77" s="41">
        <v>0.78775526987112499</v>
      </c>
      <c r="AS77" s="9">
        <f t="shared" si="112"/>
        <v>22.823708615713773</v>
      </c>
      <c r="AT77" s="10">
        <f t="shared" si="113"/>
        <v>10246.695543542459</v>
      </c>
      <c r="AU77" s="10">
        <f t="shared" si="114"/>
        <v>7.0604731036539178E-2</v>
      </c>
      <c r="AV77" s="10">
        <f t="shared" si="115"/>
        <v>104.68275699776686</v>
      </c>
      <c r="AW77" s="10">
        <f t="shared" si="116"/>
        <v>2.7697643151158302</v>
      </c>
      <c r="AX77" s="10">
        <f t="shared" si="117"/>
        <v>2.6840076753757067</v>
      </c>
      <c r="AY77" s="10">
        <f t="shared" si="118"/>
        <v>0.23317116933187762</v>
      </c>
      <c r="AZ77" s="41">
        <f t="shared" si="119"/>
        <v>2.9500103550267549</v>
      </c>
      <c r="BA77" s="186">
        <f t="shared" si="120"/>
        <v>6.2530708536202115E-2</v>
      </c>
      <c r="BB77" s="7">
        <f t="shared" si="121"/>
        <v>28.073138475458791</v>
      </c>
      <c r="BC77" s="7">
        <f t="shared" si="122"/>
        <v>1.9343761927818952E-4</v>
      </c>
      <c r="BD77" s="7">
        <f t="shared" si="123"/>
        <v>0.28680207396648455</v>
      </c>
      <c r="BE77" s="7">
        <f t="shared" si="124"/>
        <v>7.5883953838789871E-3</v>
      </c>
      <c r="BF77" s="7">
        <f t="shared" si="125"/>
        <v>7.3534456859608403E-3</v>
      </c>
      <c r="BG77" s="7">
        <f t="shared" si="126"/>
        <v>6.3882512145719899E-4</v>
      </c>
      <c r="BH77" s="187">
        <f t="shared" si="127"/>
        <v>8.0822201507582334E-3</v>
      </c>
      <c r="BI77" s="9">
        <f t="shared" si="128"/>
        <v>-1.5346608924683096</v>
      </c>
      <c r="BJ77" s="10">
        <f t="shared" si="129"/>
        <v>-688.98544020481313</v>
      </c>
      <c r="BK77" s="10">
        <f t="shared" si="130"/>
        <v>-4.7474457972364742E-3</v>
      </c>
      <c r="BL77" s="10">
        <f t="shared" si="131"/>
        <v>31.533571022625637</v>
      </c>
      <c r="BM77" s="10">
        <f t="shared" si="132"/>
        <v>0.76055933669255671</v>
      </c>
      <c r="BN77" s="10">
        <f t="shared" si="133"/>
        <v>0.73772756633887182</v>
      </c>
      <c r="BO77" s="10">
        <f t="shared" si="134"/>
        <v>0.24392729277909422</v>
      </c>
      <c r="BP77" s="41">
        <f t="shared" si="135"/>
        <v>1.0016464581505269</v>
      </c>
      <c r="BQ77" s="9">
        <f t="shared" si="136"/>
        <v>-4.2045503903241355E-3</v>
      </c>
      <c r="BR77" s="10">
        <f t="shared" si="137"/>
        <v>-1.8876313430268858</v>
      </c>
      <c r="BS77" s="10">
        <f t="shared" si="138"/>
        <v>-1.30067008143465E-5</v>
      </c>
      <c r="BT77" s="10">
        <f t="shared" si="139"/>
        <v>8.6393345267467503E-2</v>
      </c>
      <c r="BU77" s="10">
        <f t="shared" si="140"/>
        <v>2.0837242101165929E-3</v>
      </c>
      <c r="BV77" s="10">
        <f t="shared" si="141"/>
        <v>2.0211714146270467E-3</v>
      </c>
      <c r="BW77" s="10">
        <f t="shared" si="142"/>
        <v>6.6829395281943623E-4</v>
      </c>
      <c r="BX77" s="41">
        <f t="shared" si="143"/>
        <v>2.7442368716452791E-3</v>
      </c>
    </row>
    <row r="78" spans="1:76" ht="43.5" x14ac:dyDescent="0.35">
      <c r="A78" s="10">
        <v>34025</v>
      </c>
      <c r="B78" s="10" t="s">
        <v>28</v>
      </c>
      <c r="C78" s="10" t="s">
        <v>5</v>
      </c>
      <c r="D78" s="10">
        <v>2280002201</v>
      </c>
      <c r="E78" s="10" t="s">
        <v>56</v>
      </c>
      <c r="F78" s="11" t="s">
        <v>57</v>
      </c>
      <c r="G78" s="11" t="s">
        <v>58</v>
      </c>
      <c r="H78" s="11" t="s">
        <v>59</v>
      </c>
      <c r="I78" s="11" t="s">
        <v>65</v>
      </c>
      <c r="J78" s="11" t="s">
        <v>61</v>
      </c>
      <c r="K78" s="10" t="s">
        <v>62</v>
      </c>
      <c r="L78" s="9">
        <v>43.107109999999999</v>
      </c>
      <c r="M78" s="10">
        <v>18533.96</v>
      </c>
      <c r="N78" s="10">
        <v>0.14400760000000001</v>
      </c>
      <c r="O78" s="10">
        <v>292.40019999999998</v>
      </c>
      <c r="P78" s="10">
        <v>7.713584</v>
      </c>
      <c r="Q78" s="10">
        <v>7.4821799999999996</v>
      </c>
      <c r="R78" s="10">
        <v>0.17038300000000001</v>
      </c>
      <c r="S78" s="41">
        <v>11.00498</v>
      </c>
      <c r="T78" s="249">
        <v>1.0552296787698248</v>
      </c>
      <c r="U78" s="9">
        <f t="shared" si="96"/>
        <v>45.487901837995501</v>
      </c>
      <c r="V78" s="10">
        <f t="shared" si="97"/>
        <v>19557.584657132782</v>
      </c>
      <c r="W78" s="10">
        <f t="shared" si="98"/>
        <v>0.15196109348841344</v>
      </c>
      <c r="X78" s="10">
        <f t="shared" si="99"/>
        <v>308.54936911823251</v>
      </c>
      <c r="Y78" s="10">
        <f t="shared" si="100"/>
        <v>8.1396027664840602</v>
      </c>
      <c r="Z78" s="10">
        <f t="shared" si="101"/>
        <v>7.8954183978980073</v>
      </c>
      <c r="AA78" s="10">
        <f t="shared" si="102"/>
        <v>0.17979319835783905</v>
      </c>
      <c r="AB78" s="12">
        <f t="shared" si="103"/>
        <v>11.612781510268347</v>
      </c>
      <c r="AC78" s="248">
        <f t="shared" si="104"/>
        <v>0.12462438859724795</v>
      </c>
      <c r="AD78" s="10">
        <f t="shared" si="105"/>
        <v>53.582423718172002</v>
      </c>
      <c r="AE78" s="10">
        <f t="shared" si="106"/>
        <v>4.1633176298195462E-4</v>
      </c>
      <c r="AF78" s="10">
        <f t="shared" si="107"/>
        <v>0.84534073731022608</v>
      </c>
      <c r="AG78" s="10">
        <f t="shared" si="108"/>
        <v>2.2300281552011122E-2</v>
      </c>
      <c r="AH78" s="10">
        <f t="shared" si="109"/>
        <v>2.1631283281912349E-2</v>
      </c>
      <c r="AI78" s="10">
        <f t="shared" si="110"/>
        <v>4.9258410508997005E-4</v>
      </c>
      <c r="AJ78" s="249">
        <f t="shared" si="111"/>
        <v>3.1815839754159851E-2</v>
      </c>
      <c r="AK78" s="246">
        <v>1.5877575187643891</v>
      </c>
      <c r="AL78" s="10">
        <v>1.5877575187643891</v>
      </c>
      <c r="AM78" s="10">
        <v>1.5877575187643891</v>
      </c>
      <c r="AN78" s="10">
        <v>1.1247575119286113</v>
      </c>
      <c r="AO78" s="10">
        <v>1.1340877779818888</v>
      </c>
      <c r="AP78" s="10">
        <v>1.1341649968620793</v>
      </c>
      <c r="AQ78" s="10">
        <v>0.55390741239332031</v>
      </c>
      <c r="AR78" s="41">
        <v>1.0612119987250432</v>
      </c>
      <c r="AS78" s="9">
        <f t="shared" si="112"/>
        <v>68.443638014703581</v>
      </c>
      <c r="AT78" s="10">
        <f t="shared" si="113"/>
        <v>29427.434342478435</v>
      </c>
      <c r="AU78" s="10">
        <f t="shared" si="114"/>
        <v>0.22864914965921465</v>
      </c>
      <c r="AV78" s="10">
        <f t="shared" si="115"/>
        <v>328.87932143942828</v>
      </c>
      <c r="AW78" s="10">
        <f t="shared" si="116"/>
        <v>8.747881338836649</v>
      </c>
      <c r="AX78" s="10">
        <f t="shared" si="117"/>
        <v>8.4860266562215116</v>
      </c>
      <c r="AY78" s="10">
        <f t="shared" si="118"/>
        <v>9.4376406645811095E-2</v>
      </c>
      <c r="AZ78" s="41">
        <f t="shared" si="119"/>
        <v>11.678616821729126</v>
      </c>
      <c r="BA78" s="186">
        <f t="shared" si="120"/>
        <v>0.18751681647863994</v>
      </c>
      <c r="BB78" s="7">
        <f t="shared" si="121"/>
        <v>80.623107787612156</v>
      </c>
      <c r="BC78" s="7">
        <f t="shared" si="122"/>
        <v>6.2643602646360178E-4</v>
      </c>
      <c r="BD78" s="7">
        <f t="shared" si="123"/>
        <v>0.90103923682035147</v>
      </c>
      <c r="BE78" s="7">
        <f t="shared" si="124"/>
        <v>2.3966798188593558E-2</v>
      </c>
      <c r="BF78" s="7">
        <f t="shared" si="125"/>
        <v>2.3249388099237017E-2</v>
      </c>
      <c r="BG78" s="7">
        <f t="shared" si="126"/>
        <v>2.5856549765975644E-4</v>
      </c>
      <c r="BH78" s="187">
        <f t="shared" si="127"/>
        <v>3.1996210470490755E-2</v>
      </c>
      <c r="BI78" s="9">
        <f t="shared" si="128"/>
        <v>-22.955736176708079</v>
      </c>
      <c r="BJ78" s="10">
        <f t="shared" si="129"/>
        <v>-9869.8496853456527</v>
      </c>
      <c r="BK78" s="10">
        <f t="shared" si="130"/>
        <v>-7.6688056170801211E-2</v>
      </c>
      <c r="BL78" s="10">
        <f t="shared" si="131"/>
        <v>-20.329952321195776</v>
      </c>
      <c r="BM78" s="10">
        <f t="shared" si="132"/>
        <v>-0.60827857235258875</v>
      </c>
      <c r="BN78" s="10">
        <f t="shared" si="133"/>
        <v>-0.59060825832350439</v>
      </c>
      <c r="BO78" s="10">
        <f t="shared" si="134"/>
        <v>8.5416791712027956E-2</v>
      </c>
      <c r="BP78" s="41">
        <f t="shared" si="135"/>
        <v>-6.5835311460778811E-2</v>
      </c>
      <c r="BQ78" s="9">
        <f t="shared" si="136"/>
        <v>-6.2892427881391988E-2</v>
      </c>
      <c r="BR78" s="10">
        <f t="shared" si="137"/>
        <v>-27.040684069440154</v>
      </c>
      <c r="BS78" s="10">
        <f t="shared" si="138"/>
        <v>-2.1010426348164716E-4</v>
      </c>
      <c r="BT78" s="10">
        <f t="shared" si="139"/>
        <v>-5.5698499510125399E-2</v>
      </c>
      <c r="BU78" s="10">
        <f t="shared" si="140"/>
        <v>-1.6665166365824359E-3</v>
      </c>
      <c r="BV78" s="10">
        <f t="shared" si="141"/>
        <v>-1.6181048173246684E-3</v>
      </c>
      <c r="BW78" s="10">
        <f t="shared" si="142"/>
        <v>2.3401860743021361E-4</v>
      </c>
      <c r="BX78" s="41">
        <f t="shared" si="143"/>
        <v>-1.8037071633090346E-4</v>
      </c>
    </row>
    <row r="79" spans="1:76" ht="43.5" x14ac:dyDescent="0.35">
      <c r="A79" s="10">
        <v>34025</v>
      </c>
      <c r="B79" s="10" t="s">
        <v>28</v>
      </c>
      <c r="C79" s="10" t="s">
        <v>5</v>
      </c>
      <c r="D79" s="10">
        <v>2280002202</v>
      </c>
      <c r="E79" s="10" t="s">
        <v>56</v>
      </c>
      <c r="F79" s="11" t="s">
        <v>57</v>
      </c>
      <c r="G79" s="11" t="s">
        <v>58</v>
      </c>
      <c r="H79" s="11" t="s">
        <v>59</v>
      </c>
      <c r="I79" s="11" t="s">
        <v>65</v>
      </c>
      <c r="J79" s="11" t="s">
        <v>63</v>
      </c>
      <c r="K79" s="10" t="s">
        <v>62</v>
      </c>
      <c r="L79" s="9">
        <v>67.568349999999995</v>
      </c>
      <c r="M79" s="10">
        <v>29745.17</v>
      </c>
      <c r="N79" s="10">
        <v>0.2067407</v>
      </c>
      <c r="O79" s="10">
        <v>431.65980000000002</v>
      </c>
      <c r="P79" s="10">
        <v>11.07957</v>
      </c>
      <c r="Q79" s="10">
        <v>10.74159</v>
      </c>
      <c r="R79" s="10">
        <v>1.0858350000000001</v>
      </c>
      <c r="S79" s="41">
        <v>12.501810000000001</v>
      </c>
      <c r="T79" s="249">
        <v>1.0552296787698248</v>
      </c>
      <c r="U79" s="9">
        <f t="shared" si="96"/>
        <v>71.300128265507084</v>
      </c>
      <c r="V79" s="10">
        <f t="shared" si="97"/>
        <v>31387.986184053825</v>
      </c>
      <c r="W79" s="10">
        <f t="shared" si="98"/>
        <v>0.21815892244964871</v>
      </c>
      <c r="X79" s="10">
        <f t="shared" si="99"/>
        <v>455.50023209184684</v>
      </c>
      <c r="Y79" s="10">
        <f t="shared" si="100"/>
        <v>11.691491092007787</v>
      </c>
      <c r="Z79" s="10">
        <f t="shared" si="101"/>
        <v>11.334844565177162</v>
      </c>
      <c r="AA79" s="10">
        <f t="shared" si="102"/>
        <v>1.1458053182470327</v>
      </c>
      <c r="AB79" s="12">
        <f t="shared" si="103"/>
        <v>13.192280950341384</v>
      </c>
      <c r="AC79" s="248">
        <f t="shared" si="104"/>
        <v>0.19534281716577284</v>
      </c>
      <c r="AD79" s="10">
        <f t="shared" si="105"/>
        <v>85.994482696037878</v>
      </c>
      <c r="AE79" s="10">
        <f t="shared" si="106"/>
        <v>5.9769567794424304E-4</v>
      </c>
      <c r="AF79" s="10">
        <f t="shared" si="107"/>
        <v>1.2479458413475255</v>
      </c>
      <c r="AG79" s="10">
        <f t="shared" si="108"/>
        <v>3.2031482443856951E-2</v>
      </c>
      <c r="AH79" s="10">
        <f t="shared" si="109"/>
        <v>3.1054368671718253E-2</v>
      </c>
      <c r="AI79" s="10">
        <f t="shared" si="110"/>
        <v>3.1391926527315965E-3</v>
      </c>
      <c r="AJ79" s="249">
        <f t="shared" si="111"/>
        <v>3.6143235480387358E-2</v>
      </c>
      <c r="AK79" s="246">
        <v>1.2901968765457832</v>
      </c>
      <c r="AL79" s="10">
        <v>1.2901968765457832</v>
      </c>
      <c r="AM79" s="10">
        <v>1.2901968765457832</v>
      </c>
      <c r="AN79" s="10">
        <v>0.92285688800697208</v>
      </c>
      <c r="AO79" s="10">
        <v>0.93160218504449166</v>
      </c>
      <c r="AP79" s="10">
        <v>0.93170011209409509</v>
      </c>
      <c r="AQ79" s="10">
        <v>0.39109263102383485</v>
      </c>
      <c r="AR79" s="41">
        <v>0.89372027865768799</v>
      </c>
      <c r="AS79" s="9">
        <f t="shared" si="112"/>
        <v>87.176474123352264</v>
      </c>
      <c r="AT79" s="10">
        <f t="shared" si="113"/>
        <v>38377.125426323335</v>
      </c>
      <c r="AU79" s="10">
        <f t="shared" si="114"/>
        <v>0.26673620539488879</v>
      </c>
      <c r="AV79" s="10">
        <f t="shared" si="115"/>
        <v>398.36021970571198</v>
      </c>
      <c r="AW79" s="10">
        <f t="shared" si="116"/>
        <v>10.321751621353398</v>
      </c>
      <c r="AX79" s="10">
        <f t="shared" si="117"/>
        <v>10.007940607068811</v>
      </c>
      <c r="AY79" s="10">
        <f t="shared" si="118"/>
        <v>0.42466206700776576</v>
      </c>
      <c r="AZ79" s="41">
        <f t="shared" si="119"/>
        <v>11.17312111692547</v>
      </c>
      <c r="BA79" s="186">
        <f t="shared" si="120"/>
        <v>0.23883965513247196</v>
      </c>
      <c r="BB79" s="7">
        <f t="shared" si="121"/>
        <v>105.14280938718721</v>
      </c>
      <c r="BC79" s="7">
        <f t="shared" si="122"/>
        <v>7.3078412436955833E-4</v>
      </c>
      <c r="BD79" s="7">
        <f t="shared" si="123"/>
        <v>1.0913978622074301</v>
      </c>
      <c r="BE79" s="7">
        <f t="shared" si="124"/>
        <v>2.8278771565351777E-2</v>
      </c>
      <c r="BF79" s="7">
        <f t="shared" si="125"/>
        <v>2.7419015361832357E-2</v>
      </c>
      <c r="BG79" s="7">
        <f t="shared" si="126"/>
        <v>1.1634577178294952E-3</v>
      </c>
      <c r="BH79" s="187">
        <f t="shared" si="127"/>
        <v>3.0611290731302657E-2</v>
      </c>
      <c r="BI79" s="9">
        <f t="shared" si="128"/>
        <v>-15.87634585784518</v>
      </c>
      <c r="BJ79" s="10">
        <f t="shared" si="129"/>
        <v>-6989.1392422695099</v>
      </c>
      <c r="BK79" s="10">
        <f t="shared" si="130"/>
        <v>-4.857728294524008E-2</v>
      </c>
      <c r="BL79" s="10">
        <f t="shared" si="131"/>
        <v>57.140012386134856</v>
      </c>
      <c r="BM79" s="10">
        <f t="shared" si="132"/>
        <v>1.3697394706543893</v>
      </c>
      <c r="BN79" s="10">
        <f t="shared" si="133"/>
        <v>1.3269039581083515</v>
      </c>
      <c r="BO79" s="10">
        <f t="shared" si="134"/>
        <v>0.72114325123926692</v>
      </c>
      <c r="BP79" s="41">
        <f t="shared" si="135"/>
        <v>2.0191598334159142</v>
      </c>
      <c r="BQ79" s="9">
        <f t="shared" si="136"/>
        <v>-4.349683796669912E-2</v>
      </c>
      <c r="BR79" s="10">
        <f t="shared" si="137"/>
        <v>-19.148326691149336</v>
      </c>
      <c r="BS79" s="10">
        <f t="shared" si="138"/>
        <v>-1.3308844642531529E-4</v>
      </c>
      <c r="BT79" s="10">
        <f t="shared" si="139"/>
        <v>0.15654797914009544</v>
      </c>
      <c r="BU79" s="10">
        <f t="shared" si="140"/>
        <v>3.7527108785051742E-3</v>
      </c>
      <c r="BV79" s="10">
        <f t="shared" si="141"/>
        <v>3.6353533098858956E-3</v>
      </c>
      <c r="BW79" s="10">
        <f t="shared" si="142"/>
        <v>1.9757349349021013E-3</v>
      </c>
      <c r="BX79" s="41">
        <f t="shared" si="143"/>
        <v>5.531944749084701E-3</v>
      </c>
    </row>
    <row r="80" spans="1:76" ht="43.5" x14ac:dyDescent="0.35">
      <c r="A80" s="10">
        <v>34025</v>
      </c>
      <c r="B80" s="10" t="s">
        <v>28</v>
      </c>
      <c r="C80" s="10" t="s">
        <v>5</v>
      </c>
      <c r="D80" s="10">
        <v>2280002203</v>
      </c>
      <c r="E80" s="10" t="s">
        <v>56</v>
      </c>
      <c r="F80" s="11" t="s">
        <v>57</v>
      </c>
      <c r="G80" s="11" t="s">
        <v>58</v>
      </c>
      <c r="H80" s="11" t="s">
        <v>59</v>
      </c>
      <c r="I80" s="11" t="s">
        <v>65</v>
      </c>
      <c r="J80" s="11" t="s">
        <v>61</v>
      </c>
      <c r="K80" s="10" t="s">
        <v>64</v>
      </c>
      <c r="L80" s="9">
        <v>40.423279999999998</v>
      </c>
      <c r="M80" s="10">
        <v>12642.41</v>
      </c>
      <c r="N80" s="10">
        <v>7.5733880000000003E-2</v>
      </c>
      <c r="O80" s="10">
        <v>316.22820000000002</v>
      </c>
      <c r="P80" s="10">
        <v>4.2770570000000001</v>
      </c>
      <c r="Q80" s="10">
        <v>3.9348920000000001</v>
      </c>
      <c r="R80" s="10">
        <v>7.7333100000000004</v>
      </c>
      <c r="S80" s="41">
        <v>24.569009999999999</v>
      </c>
      <c r="T80" s="249">
        <v>1.3022601248475145</v>
      </c>
      <c r="U80" s="9">
        <f t="shared" si="96"/>
        <v>52.641625659546037</v>
      </c>
      <c r="V80" s="10">
        <f t="shared" si="97"/>
        <v>16463.706424973465</v>
      </c>
      <c r="W80" s="10">
        <f t="shared" si="98"/>
        <v>9.8625212023986691E-2</v>
      </c>
      <c r="X80" s="10">
        <f t="shared" si="99"/>
        <v>411.81137521230482</v>
      </c>
      <c r="Y80" s="10">
        <f t="shared" si="100"/>
        <v>5.5698407827999361</v>
      </c>
      <c r="Z80" s="10">
        <f t="shared" si="101"/>
        <v>5.1242529471814864</v>
      </c>
      <c r="AA80" s="10">
        <f t="shared" si="102"/>
        <v>10.070781246084533</v>
      </c>
      <c r="AB80" s="12">
        <f t="shared" si="103"/>
        <v>31.995242029979831</v>
      </c>
      <c r="AC80" s="248">
        <f t="shared" si="104"/>
        <v>0.14422363194396173</v>
      </c>
      <c r="AD80" s="10">
        <f t="shared" si="105"/>
        <v>45.106044999927299</v>
      </c>
      <c r="AE80" s="10">
        <f t="shared" si="106"/>
        <v>2.7020606033968957E-4</v>
      </c>
      <c r="AF80" s="10">
        <f t="shared" si="107"/>
        <v>1.1282503430474105</v>
      </c>
      <c r="AG80" s="10">
        <f t="shared" si="108"/>
        <v>1.5259837761095716E-2</v>
      </c>
      <c r="AH80" s="10">
        <f t="shared" si="109"/>
        <v>1.4039049170360236E-2</v>
      </c>
      <c r="AI80" s="10">
        <f t="shared" si="110"/>
        <v>2.7591181496122007E-2</v>
      </c>
      <c r="AJ80" s="249">
        <f t="shared" si="111"/>
        <v>8.7658197342410496E-2</v>
      </c>
      <c r="AK80" s="246">
        <v>1.646991728627182</v>
      </c>
      <c r="AL80" s="10">
        <v>1.646991728627182</v>
      </c>
      <c r="AM80" s="10">
        <v>1.646991728627182</v>
      </c>
      <c r="AN80" s="10">
        <v>1.3035047990318214</v>
      </c>
      <c r="AO80" s="10">
        <v>1.7280688580404551</v>
      </c>
      <c r="AP80" s="10">
        <v>1.728068595044566</v>
      </c>
      <c r="AQ80" s="10">
        <v>1.685645484911261</v>
      </c>
      <c r="AR80" s="41">
        <v>1.5656359188159168</v>
      </c>
      <c r="AS80" s="9">
        <f t="shared" si="112"/>
        <v>66.576807803980586</v>
      </c>
      <c r="AT80" s="10">
        <f t="shared" si="113"/>
        <v>20821.944699913573</v>
      </c>
      <c r="AU80" s="10">
        <f t="shared" si="114"/>
        <v>0.12473307393684357</v>
      </c>
      <c r="AV80" s="10">
        <f t="shared" si="115"/>
        <v>412.20497628919463</v>
      </c>
      <c r="AW80" s="10">
        <f t="shared" si="116"/>
        <v>7.3910490057639349</v>
      </c>
      <c r="AX80" s="10">
        <f t="shared" si="117"/>
        <v>6.7997632900921028</v>
      </c>
      <c r="AY80" s="10">
        <f t="shared" si="118"/>
        <v>13.035619084919105</v>
      </c>
      <c r="AZ80" s="41">
        <f t="shared" si="119"/>
        <v>38.466124545747448</v>
      </c>
      <c r="BA80" s="186">
        <f t="shared" si="120"/>
        <v>0.18240221316159064</v>
      </c>
      <c r="BB80" s="7">
        <f t="shared" si="121"/>
        <v>57.046423835379649</v>
      </c>
      <c r="BC80" s="7">
        <f t="shared" si="122"/>
        <v>3.4173444914203721E-4</v>
      </c>
      <c r="BD80" s="7">
        <f t="shared" si="123"/>
        <v>1.1293287021621772</v>
      </c>
      <c r="BE80" s="7">
        <f t="shared" si="124"/>
        <v>2.0249449330860095E-2</v>
      </c>
      <c r="BF80" s="7">
        <f t="shared" si="125"/>
        <v>1.8629488466005761E-2</v>
      </c>
      <c r="BG80" s="7">
        <f t="shared" si="126"/>
        <v>3.5714024890189329E-2</v>
      </c>
      <c r="BH80" s="187">
        <f t="shared" si="127"/>
        <v>0.1053866425910889</v>
      </c>
      <c r="BI80" s="9">
        <f t="shared" si="128"/>
        <v>-13.935182144434549</v>
      </c>
      <c r="BJ80" s="10">
        <f t="shared" si="129"/>
        <v>-4358.2382749401077</v>
      </c>
      <c r="BK80" s="10">
        <f t="shared" si="130"/>
        <v>-2.6107861912856883E-2</v>
      </c>
      <c r="BL80" s="10">
        <f t="shared" si="131"/>
        <v>-0.39360107688980861</v>
      </c>
      <c r="BM80" s="10">
        <f t="shared" si="132"/>
        <v>-1.8212082229639988</v>
      </c>
      <c r="BN80" s="10">
        <f t="shared" si="133"/>
        <v>-1.6755103429106164</v>
      </c>
      <c r="BO80" s="10">
        <f t="shared" si="134"/>
        <v>-2.9648378388345726</v>
      </c>
      <c r="BP80" s="41">
        <f t="shared" si="135"/>
        <v>-6.4708825157676166</v>
      </c>
      <c r="BQ80" s="9">
        <f t="shared" si="136"/>
        <v>-3.8178581217628904E-2</v>
      </c>
      <c r="BR80" s="10">
        <f t="shared" si="137"/>
        <v>-11.94037883545235</v>
      </c>
      <c r="BS80" s="10">
        <f t="shared" si="138"/>
        <v>-7.1528388802347641E-5</v>
      </c>
      <c r="BT80" s="10">
        <f t="shared" si="139"/>
        <v>-1.0783591147667249E-3</v>
      </c>
      <c r="BU80" s="10">
        <f t="shared" si="140"/>
        <v>-4.9896115697643795E-3</v>
      </c>
      <c r="BV80" s="10">
        <f t="shared" si="141"/>
        <v>-4.5904392956455254E-3</v>
      </c>
      <c r="BW80" s="10">
        <f t="shared" si="142"/>
        <v>-8.1228433940673216E-3</v>
      </c>
      <c r="BX80" s="41">
        <f t="shared" si="143"/>
        <v>-1.7728445248678407E-2</v>
      </c>
    </row>
    <row r="81" spans="1:76" ht="43.5" x14ac:dyDescent="0.35">
      <c r="A81" s="10">
        <v>34025</v>
      </c>
      <c r="B81" s="10" t="s">
        <v>28</v>
      </c>
      <c r="C81" s="10" t="s">
        <v>5</v>
      </c>
      <c r="D81" s="10">
        <v>2280002204</v>
      </c>
      <c r="E81" s="10" t="s">
        <v>56</v>
      </c>
      <c r="F81" s="11" t="s">
        <v>57</v>
      </c>
      <c r="G81" s="11" t="s">
        <v>58</v>
      </c>
      <c r="H81" s="11" t="s">
        <v>59</v>
      </c>
      <c r="I81" s="11" t="s">
        <v>65</v>
      </c>
      <c r="J81" s="11" t="s">
        <v>63</v>
      </c>
      <c r="K81" s="10" t="s">
        <v>64</v>
      </c>
      <c r="L81" s="9">
        <v>12.9293</v>
      </c>
      <c r="M81" s="10">
        <v>9990.4779999999992</v>
      </c>
      <c r="N81" s="10">
        <v>4.5693449999999997E-2</v>
      </c>
      <c r="O81" s="10">
        <v>114.2893</v>
      </c>
      <c r="P81" s="10">
        <v>2.580527</v>
      </c>
      <c r="Q81" s="10">
        <v>2.3740860000000001</v>
      </c>
      <c r="R81" s="10">
        <v>6.09232</v>
      </c>
      <c r="S81" s="41">
        <v>5.0130879999999998</v>
      </c>
      <c r="T81" s="249">
        <v>1.3022601248475145</v>
      </c>
      <c r="U81" s="9">
        <f t="shared" si="96"/>
        <v>16.83731183219097</v>
      </c>
      <c r="V81" s="10">
        <f t="shared" si="97"/>
        <v>13010.201127566346</v>
      </c>
      <c r="W81" s="10">
        <f t="shared" si="98"/>
        <v>5.950475790171366E-2</v>
      </c>
      <c r="X81" s="10">
        <f t="shared" si="99"/>
        <v>148.83439808673504</v>
      </c>
      <c r="Y81" s="10">
        <f t="shared" si="100"/>
        <v>3.3605174131923823</v>
      </c>
      <c r="Z81" s="10">
        <f t="shared" si="101"/>
        <v>3.0916775307587367</v>
      </c>
      <c r="AA81" s="10">
        <f t="shared" si="102"/>
        <v>7.9337854038110098</v>
      </c>
      <c r="AB81" s="12">
        <f t="shared" si="103"/>
        <v>6.5283446047515765</v>
      </c>
      <c r="AC81" s="248">
        <f t="shared" si="104"/>
        <v>4.6129621458057449E-2</v>
      </c>
      <c r="AD81" s="10">
        <f t="shared" si="105"/>
        <v>35.6443866508667</v>
      </c>
      <c r="AE81" s="10">
        <f t="shared" si="106"/>
        <v>1.630267339772977E-4</v>
      </c>
      <c r="AF81" s="10">
        <f t="shared" si="107"/>
        <v>0.40776547421023296</v>
      </c>
      <c r="AG81" s="10">
        <f t="shared" si="108"/>
        <v>9.2068970224448831E-3</v>
      </c>
      <c r="AH81" s="10">
        <f t="shared" si="109"/>
        <v>8.4703493993390049E-3</v>
      </c>
      <c r="AI81" s="10">
        <f t="shared" si="110"/>
        <v>2.1736398366605507E-2</v>
      </c>
      <c r="AJ81" s="249">
        <f t="shared" si="111"/>
        <v>1.7885875629456375E-2</v>
      </c>
      <c r="AK81" s="246">
        <v>1.4705524855631926</v>
      </c>
      <c r="AL81" s="10">
        <v>1.4705524855631926</v>
      </c>
      <c r="AM81" s="10">
        <v>1.4705524855631926</v>
      </c>
      <c r="AN81" s="10">
        <v>1.0854241011464827</v>
      </c>
      <c r="AO81" s="10">
        <v>1.4229841729502521</v>
      </c>
      <c r="AP81" s="10">
        <v>1.4229845249802984</v>
      </c>
      <c r="AQ81" s="10">
        <v>1.4104913098083101</v>
      </c>
      <c r="AR81" s="41">
        <v>1.4660559665092461</v>
      </c>
      <c r="AS81" s="9">
        <f t="shared" si="112"/>
        <v>19.013214251592185</v>
      </c>
      <c r="AT81" s="10">
        <f t="shared" si="113"/>
        <v>14691.522254864392</v>
      </c>
      <c r="AU81" s="10">
        <f t="shared" si="114"/>
        <v>6.7194616471457455E-2</v>
      </c>
      <c r="AV81" s="10">
        <f t="shared" si="115"/>
        <v>124.0523607231607</v>
      </c>
      <c r="AW81" s="10">
        <f t="shared" si="116"/>
        <v>3.6720490788707951</v>
      </c>
      <c r="AX81" s="10">
        <f t="shared" si="117"/>
        <v>3.378287638972377</v>
      </c>
      <c r="AY81" s="10">
        <f t="shared" si="118"/>
        <v>8.5931644165713639</v>
      </c>
      <c r="AZ81" s="41">
        <f t="shared" si="119"/>
        <v>7.3494675730359029</v>
      </c>
      <c r="BA81" s="186">
        <f t="shared" si="120"/>
        <v>5.2090997949567633E-2</v>
      </c>
      <c r="BB81" s="7">
        <f t="shared" si="121"/>
        <v>40.250745903738064</v>
      </c>
      <c r="BC81" s="7">
        <f t="shared" si="122"/>
        <v>1.8409483964782863E-4</v>
      </c>
      <c r="BD81" s="7">
        <f t="shared" si="123"/>
        <v>0.33986948143331702</v>
      </c>
      <c r="BE81" s="7">
        <f t="shared" si="124"/>
        <v>1.0060408435262453E-2</v>
      </c>
      <c r="BF81" s="7">
        <f t="shared" si="125"/>
        <v>9.2555825725270605E-3</v>
      </c>
      <c r="BG81" s="7">
        <f t="shared" si="126"/>
        <v>2.3542916209784558E-2</v>
      </c>
      <c r="BH81" s="187">
        <f t="shared" si="127"/>
        <v>2.0135527597358639E-2</v>
      </c>
      <c r="BI81" s="9">
        <f t="shared" si="128"/>
        <v>-2.1759024194012149</v>
      </c>
      <c r="BJ81" s="10">
        <f t="shared" si="129"/>
        <v>-1681.3211272980461</v>
      </c>
      <c r="BK81" s="10">
        <f t="shared" si="130"/>
        <v>-7.6898585697437946E-3</v>
      </c>
      <c r="BL81" s="10">
        <f t="shared" si="131"/>
        <v>24.782037363574332</v>
      </c>
      <c r="BM81" s="10">
        <f t="shared" si="132"/>
        <v>-0.31153166567841284</v>
      </c>
      <c r="BN81" s="10">
        <f t="shared" si="133"/>
        <v>-0.2866101082136403</v>
      </c>
      <c r="BO81" s="10">
        <f t="shared" si="134"/>
        <v>-0.65937901276035404</v>
      </c>
      <c r="BP81" s="41">
        <f t="shared" si="135"/>
        <v>-0.8211229682843264</v>
      </c>
      <c r="BQ81" s="9">
        <f t="shared" si="136"/>
        <v>-5.9613764915101841E-3</v>
      </c>
      <c r="BR81" s="10">
        <f t="shared" si="137"/>
        <v>-4.6063592528713642</v>
      </c>
      <c r="BS81" s="10">
        <f t="shared" si="138"/>
        <v>-2.1068105670530928E-5</v>
      </c>
      <c r="BT81" s="10">
        <f t="shared" si="139"/>
        <v>6.7895992776915937E-2</v>
      </c>
      <c r="BU81" s="10">
        <f t="shared" si="140"/>
        <v>-8.5351141281756956E-4</v>
      </c>
      <c r="BV81" s="10">
        <f t="shared" si="141"/>
        <v>-7.8523317318805567E-4</v>
      </c>
      <c r="BW81" s="10">
        <f t="shared" si="142"/>
        <v>-1.8065178431790514E-3</v>
      </c>
      <c r="BX81" s="41">
        <f t="shared" si="143"/>
        <v>-2.2496519679022636E-3</v>
      </c>
    </row>
    <row r="82" spans="1:76" ht="43.5" x14ac:dyDescent="0.35">
      <c r="A82" s="10">
        <v>34029</v>
      </c>
      <c r="B82" s="10" t="s">
        <v>24</v>
      </c>
      <c r="C82" s="10" t="s">
        <v>5</v>
      </c>
      <c r="D82" s="10">
        <v>2280002201</v>
      </c>
      <c r="E82" s="10" t="s">
        <v>56</v>
      </c>
      <c r="F82" s="11" t="s">
        <v>57</v>
      </c>
      <c r="G82" s="11" t="s">
        <v>58</v>
      </c>
      <c r="H82" s="11" t="s">
        <v>59</v>
      </c>
      <c r="I82" s="11" t="s">
        <v>65</v>
      </c>
      <c r="J82" s="11" t="s">
        <v>61</v>
      </c>
      <c r="K82" s="10" t="s">
        <v>62</v>
      </c>
      <c r="L82" s="9">
        <v>7.6166799999999997</v>
      </c>
      <c r="M82" s="10">
        <v>3221.8530000000001</v>
      </c>
      <c r="N82" s="10">
        <v>3.4685939999999998E-2</v>
      </c>
      <c r="O82" s="10">
        <v>63.032760000000003</v>
      </c>
      <c r="P82" s="10">
        <v>1.8579060000000001</v>
      </c>
      <c r="Q82" s="10">
        <v>1.802171</v>
      </c>
      <c r="R82" s="10">
        <v>2.961886E-2</v>
      </c>
      <c r="S82" s="41">
        <v>3.7278720000000001</v>
      </c>
      <c r="T82" s="249">
        <v>1.0552296787698248</v>
      </c>
      <c r="U82" s="9">
        <f t="shared" si="96"/>
        <v>8.037346789692549</v>
      </c>
      <c r="V82" s="10">
        <f t="shared" si="97"/>
        <v>3399.7949062335965</v>
      </c>
      <c r="W82" s="10">
        <f t="shared" si="98"/>
        <v>3.6601633324029416E-2</v>
      </c>
      <c r="X82" s="10">
        <f t="shared" si="99"/>
        <v>66.514039086775469</v>
      </c>
      <c r="Y82" s="10">
        <f t="shared" si="100"/>
        <v>1.9605175515645301</v>
      </c>
      <c r="Z82" s="10">
        <f t="shared" si="101"/>
        <v>1.9017043254182939</v>
      </c>
      <c r="AA82" s="10">
        <f t="shared" si="102"/>
        <v>3.1254700123328413E-2</v>
      </c>
      <c r="AB82" s="12">
        <f t="shared" si="103"/>
        <v>3.9337611730550242</v>
      </c>
      <c r="AC82" s="248">
        <f t="shared" si="104"/>
        <v>2.2020128190938491E-2</v>
      </c>
      <c r="AD82" s="10">
        <f t="shared" si="105"/>
        <v>9.3145065924208126</v>
      </c>
      <c r="AE82" s="10">
        <f t="shared" si="106"/>
        <v>1.0027844746309429E-4</v>
      </c>
      <c r="AF82" s="10">
        <f t="shared" si="107"/>
        <v>0.18223024407335744</v>
      </c>
      <c r="AG82" s="10">
        <f t="shared" si="108"/>
        <v>5.3712809631904935E-3</v>
      </c>
      <c r="AH82" s="10">
        <f t="shared" si="109"/>
        <v>5.2101488367624488E-3</v>
      </c>
      <c r="AI82" s="10">
        <f t="shared" si="110"/>
        <v>8.5629315406379213E-5</v>
      </c>
      <c r="AJ82" s="249">
        <f t="shared" si="111"/>
        <v>1.0777427871383628E-2</v>
      </c>
      <c r="AK82" s="246">
        <v>1.5877575187643891</v>
      </c>
      <c r="AL82" s="10">
        <v>1.5877575187643891</v>
      </c>
      <c r="AM82" s="10">
        <v>1.5877575187643891</v>
      </c>
      <c r="AN82" s="10">
        <v>1.1247575119286113</v>
      </c>
      <c r="AO82" s="10">
        <v>1.1340877779818888</v>
      </c>
      <c r="AP82" s="10">
        <v>1.1341649968620793</v>
      </c>
      <c r="AQ82" s="10">
        <v>0.55390741239332031</v>
      </c>
      <c r="AR82" s="41">
        <v>1.0612119987250432</v>
      </c>
      <c r="AS82" s="9">
        <f t="shared" si="112"/>
        <v>12.093440938022347</v>
      </c>
      <c r="AT82" s="10">
        <f t="shared" si="113"/>
        <v>5115.521325103603</v>
      </c>
      <c r="AU82" s="10">
        <f t="shared" si="114"/>
        <v>5.5072862030410473E-2</v>
      </c>
      <c r="AV82" s="10">
        <f t="shared" si="115"/>
        <v>70.896570307593294</v>
      </c>
      <c r="AW82" s="10">
        <f t="shared" si="116"/>
        <v>2.1070284872392189</v>
      </c>
      <c r="AX82" s="10">
        <f t="shared" si="117"/>
        <v>2.0439592665599302</v>
      </c>
      <c r="AY82" s="10">
        <f t="shared" si="118"/>
        <v>1.6406106100640021E-2</v>
      </c>
      <c r="AZ82" s="41">
        <f t="shared" si="119"/>
        <v>3.9560624961111244</v>
      </c>
      <c r="BA82" s="186">
        <f t="shared" si="120"/>
        <v>3.3132714898691365E-2</v>
      </c>
      <c r="BB82" s="7">
        <f t="shared" si="121"/>
        <v>14.015126918092063</v>
      </c>
      <c r="BC82" s="7">
        <f t="shared" si="122"/>
        <v>1.5088455350797388E-4</v>
      </c>
      <c r="BD82" s="7">
        <f t="shared" si="123"/>
        <v>0.19423717892491313</v>
      </c>
      <c r="BE82" s="7">
        <f t="shared" si="124"/>
        <v>5.7726807869567642E-3</v>
      </c>
      <c r="BF82" s="7">
        <f t="shared" si="125"/>
        <v>5.5998884015340551E-3</v>
      </c>
      <c r="BG82" s="7">
        <f t="shared" si="126"/>
        <v>4.4948235892164442E-5</v>
      </c>
      <c r="BH82" s="187">
        <f t="shared" si="127"/>
        <v>1.0838527386605821E-2</v>
      </c>
      <c r="BI82" s="9">
        <f t="shared" si="128"/>
        <v>-4.0560941483297981</v>
      </c>
      <c r="BJ82" s="10">
        <f t="shared" si="129"/>
        <v>-1715.7264188700065</v>
      </c>
      <c r="BK82" s="10">
        <f t="shared" si="130"/>
        <v>-1.8471228706381057E-2</v>
      </c>
      <c r="BL82" s="10">
        <f t="shared" si="131"/>
        <v>-4.3825312208178246</v>
      </c>
      <c r="BM82" s="10">
        <f t="shared" si="132"/>
        <v>-0.14651093567468876</v>
      </c>
      <c r="BN82" s="10">
        <f t="shared" si="133"/>
        <v>-0.14225494114163628</v>
      </c>
      <c r="BO82" s="10">
        <f t="shared" si="134"/>
        <v>1.4848594022688393E-2</v>
      </c>
      <c r="BP82" s="41">
        <f t="shared" si="135"/>
        <v>-2.230132305610022E-2</v>
      </c>
      <c r="BQ82" s="9">
        <f t="shared" si="136"/>
        <v>-1.1112586707752874E-2</v>
      </c>
      <c r="BR82" s="10">
        <f t="shared" si="137"/>
        <v>-4.7006203256712507</v>
      </c>
      <c r="BS82" s="10">
        <f t="shared" si="138"/>
        <v>-5.0606106044879593E-5</v>
      </c>
      <c r="BT82" s="10">
        <f t="shared" si="139"/>
        <v>-1.2006934851555684E-2</v>
      </c>
      <c r="BU82" s="10">
        <f t="shared" si="140"/>
        <v>-4.0139982376627067E-4</v>
      </c>
      <c r="BV82" s="10">
        <f t="shared" si="141"/>
        <v>-3.8973956477160628E-4</v>
      </c>
      <c r="BW82" s="10">
        <f t="shared" si="142"/>
        <v>4.0681079514214771E-5</v>
      </c>
      <c r="BX82" s="41">
        <f t="shared" si="143"/>
        <v>-6.1099515222193257E-5</v>
      </c>
    </row>
    <row r="83" spans="1:76" ht="43.5" x14ac:dyDescent="0.35">
      <c r="A83" s="10">
        <v>34029</v>
      </c>
      <c r="B83" s="10" t="s">
        <v>24</v>
      </c>
      <c r="C83" s="10" t="s">
        <v>5</v>
      </c>
      <c r="D83" s="10">
        <v>2280002202</v>
      </c>
      <c r="E83" s="10" t="s">
        <v>56</v>
      </c>
      <c r="F83" s="11" t="s">
        <v>57</v>
      </c>
      <c r="G83" s="11" t="s">
        <v>58</v>
      </c>
      <c r="H83" s="11" t="s">
        <v>59</v>
      </c>
      <c r="I83" s="11" t="s">
        <v>65</v>
      </c>
      <c r="J83" s="11" t="s">
        <v>63</v>
      </c>
      <c r="K83" s="10" t="s">
        <v>62</v>
      </c>
      <c r="L83" s="9">
        <v>62.493949999999998</v>
      </c>
      <c r="M83" s="10">
        <v>27143.18</v>
      </c>
      <c r="N83" s="10">
        <v>0.19013630000000001</v>
      </c>
      <c r="O83" s="10">
        <v>399.0813</v>
      </c>
      <c r="P83" s="10">
        <v>10.188230000000001</v>
      </c>
      <c r="Q83" s="10">
        <v>9.8788789999999995</v>
      </c>
      <c r="R83" s="10">
        <v>0.78656000000000004</v>
      </c>
      <c r="S83" s="41">
        <v>11.52378</v>
      </c>
      <c r="T83" s="249">
        <v>1.0552296787698248</v>
      </c>
      <c r="U83" s="9">
        <f t="shared" si="96"/>
        <v>65.945470783557482</v>
      </c>
      <c r="V83" s="10">
        <f t="shared" si="97"/>
        <v>28642.289112191531</v>
      </c>
      <c r="W83" s="10">
        <f t="shared" si="98"/>
        <v>0.20063746677148303</v>
      </c>
      <c r="X83" s="10">
        <f t="shared" si="99"/>
        <v>421.12243200204409</v>
      </c>
      <c r="Y83" s="10">
        <f t="shared" si="100"/>
        <v>10.750922670133093</v>
      </c>
      <c r="Z83" s="10">
        <f t="shared" si="101"/>
        <v>10.424486313775967</v>
      </c>
      <c r="AA83" s="10">
        <f t="shared" si="102"/>
        <v>0.83000145613319343</v>
      </c>
      <c r="AB83" s="12">
        <f t="shared" si="103"/>
        <v>12.160234667614132</v>
      </c>
      <c r="AC83" s="248">
        <f t="shared" si="104"/>
        <v>0.18067252269467804</v>
      </c>
      <c r="AD83" s="10">
        <f t="shared" si="105"/>
        <v>78.4720249649083</v>
      </c>
      <c r="AE83" s="10">
        <f t="shared" si="106"/>
        <v>5.4969168978488497E-4</v>
      </c>
      <c r="AF83" s="10">
        <f t="shared" si="107"/>
        <v>1.153760087676833</v>
      </c>
      <c r="AG83" s="10">
        <f t="shared" si="108"/>
        <v>2.9454582657898885E-2</v>
      </c>
      <c r="AH83" s="10">
        <f t="shared" si="109"/>
        <v>2.8560236476098538E-2</v>
      </c>
      <c r="AI83" s="10">
        <f t="shared" si="110"/>
        <v>2.2739765921457353E-3</v>
      </c>
      <c r="AJ83" s="249">
        <f t="shared" si="111"/>
        <v>3.3315711418120911E-2</v>
      </c>
      <c r="AK83" s="246">
        <v>1.2901968765457832</v>
      </c>
      <c r="AL83" s="10">
        <v>1.2901968765457832</v>
      </c>
      <c r="AM83" s="10">
        <v>1.2901968765457832</v>
      </c>
      <c r="AN83" s="10">
        <v>0.92285688800697208</v>
      </c>
      <c r="AO83" s="10">
        <v>0.93160218504449166</v>
      </c>
      <c r="AP83" s="10">
        <v>0.93170011209409509</v>
      </c>
      <c r="AQ83" s="10">
        <v>0.39109263102383485</v>
      </c>
      <c r="AR83" s="41">
        <v>0.89372027865768799</v>
      </c>
      <c r="AS83" s="9">
        <f t="shared" si="112"/>
        <v>80.629499093008349</v>
      </c>
      <c r="AT83" s="10">
        <f t="shared" si="113"/>
        <v>35020.046055519975</v>
      </c>
      <c r="AU83" s="10">
        <f t="shared" si="114"/>
        <v>0.24531326037797202</v>
      </c>
      <c r="AV83" s="10">
        <f t="shared" si="115"/>
        <v>368.29492657977681</v>
      </c>
      <c r="AW83" s="10">
        <f t="shared" si="116"/>
        <v>9.4913773297358421</v>
      </c>
      <c r="AX83" s="10">
        <f t="shared" si="117"/>
        <v>9.2041526716640014</v>
      </c>
      <c r="AY83" s="10">
        <f t="shared" si="118"/>
        <v>0.30761781985810754</v>
      </c>
      <c r="AZ83" s="41">
        <f t="shared" si="119"/>
        <v>10.299035872789892</v>
      </c>
      <c r="BA83" s="186">
        <f t="shared" si="120"/>
        <v>0.22090273724111875</v>
      </c>
      <c r="BB83" s="7">
        <f t="shared" si="121"/>
        <v>95.945331658958835</v>
      </c>
      <c r="BC83" s="7">
        <f t="shared" si="122"/>
        <v>6.72091124323211E-4</v>
      </c>
      <c r="BD83" s="7">
        <f t="shared" si="123"/>
        <v>1.0090271961089776</v>
      </c>
      <c r="BE83" s="7">
        <f t="shared" si="124"/>
        <v>2.6003773506125594E-2</v>
      </c>
      <c r="BF83" s="7">
        <f t="shared" si="125"/>
        <v>2.5216856634695896E-2</v>
      </c>
      <c r="BG83" s="7">
        <f t="shared" si="126"/>
        <v>8.4278854755645907E-4</v>
      </c>
      <c r="BH83" s="187">
        <f t="shared" si="127"/>
        <v>2.8216536637780527E-2</v>
      </c>
      <c r="BI83" s="9">
        <f t="shared" si="128"/>
        <v>-14.684028309450866</v>
      </c>
      <c r="BJ83" s="10">
        <f t="shared" si="129"/>
        <v>-6377.7569433284443</v>
      </c>
      <c r="BK83" s="10">
        <f t="shared" si="130"/>
        <v>-4.4675793606488989E-2</v>
      </c>
      <c r="BL83" s="10">
        <f t="shared" si="131"/>
        <v>52.827505422267279</v>
      </c>
      <c r="BM83" s="10">
        <f t="shared" si="132"/>
        <v>1.259545340397251</v>
      </c>
      <c r="BN83" s="10">
        <f t="shared" si="133"/>
        <v>1.2203336421119655</v>
      </c>
      <c r="BO83" s="10">
        <f t="shared" si="134"/>
        <v>0.52238363627508588</v>
      </c>
      <c r="BP83" s="41">
        <f t="shared" si="135"/>
        <v>1.8611987948242401</v>
      </c>
      <c r="BQ83" s="9">
        <f t="shared" si="136"/>
        <v>-4.0230214546440712E-2</v>
      </c>
      <c r="BR83" s="10">
        <f t="shared" si="137"/>
        <v>-17.473306694050535</v>
      </c>
      <c r="BS83" s="10">
        <f t="shared" si="138"/>
        <v>-1.2239943453832604E-4</v>
      </c>
      <c r="BT83" s="10">
        <f t="shared" si="139"/>
        <v>0.1447328915678554</v>
      </c>
      <c r="BU83" s="10">
        <f t="shared" si="140"/>
        <v>3.450809151773291E-3</v>
      </c>
      <c r="BV83" s="10">
        <f t="shared" si="141"/>
        <v>3.3433798414026425E-3</v>
      </c>
      <c r="BW83" s="10">
        <f t="shared" si="142"/>
        <v>1.4311880445892762E-3</v>
      </c>
      <c r="BX83" s="41">
        <f t="shared" si="143"/>
        <v>5.099174780340384E-3</v>
      </c>
    </row>
    <row r="84" spans="1:76" ht="43.5" x14ac:dyDescent="0.35">
      <c r="A84" s="10">
        <v>34029</v>
      </c>
      <c r="B84" s="10" t="s">
        <v>24</v>
      </c>
      <c r="C84" s="10" t="s">
        <v>5</v>
      </c>
      <c r="D84" s="10">
        <v>2280002203</v>
      </c>
      <c r="E84" s="10" t="s">
        <v>56</v>
      </c>
      <c r="F84" s="11" t="s">
        <v>57</v>
      </c>
      <c r="G84" s="11" t="s">
        <v>58</v>
      </c>
      <c r="H84" s="11" t="s">
        <v>59</v>
      </c>
      <c r="I84" s="11" t="s">
        <v>65</v>
      </c>
      <c r="J84" s="11" t="s">
        <v>61</v>
      </c>
      <c r="K84" s="10" t="s">
        <v>64</v>
      </c>
      <c r="L84" s="9">
        <v>3.2996259999999999</v>
      </c>
      <c r="M84" s="10">
        <v>1333.7809999999999</v>
      </c>
      <c r="N84" s="10">
        <v>6.2822030000000001E-3</v>
      </c>
      <c r="O84" s="10">
        <v>29.762499999999999</v>
      </c>
      <c r="P84" s="10">
        <v>0.35478660000000001</v>
      </c>
      <c r="Q84" s="10">
        <v>0.32640330000000001</v>
      </c>
      <c r="R84" s="10">
        <v>0.81628990000000001</v>
      </c>
      <c r="S84" s="41">
        <v>1.9278919999999999</v>
      </c>
      <c r="T84" s="249">
        <v>1.3022601248475145</v>
      </c>
      <c r="U84" s="9">
        <f t="shared" si="96"/>
        <v>4.296971366710105</v>
      </c>
      <c r="V84" s="10">
        <f t="shared" si="97"/>
        <v>1736.9298115792426</v>
      </c>
      <c r="W84" s="10">
        <f t="shared" si="98"/>
        <v>8.1810624630974296E-3</v>
      </c>
      <c r="X84" s="10">
        <f t="shared" si="99"/>
        <v>38.758516965774149</v>
      </c>
      <c r="Y84" s="10">
        <f t="shared" si="100"/>
        <v>0.46202444201022519</v>
      </c>
      <c r="Z84" s="10">
        <f t="shared" si="101"/>
        <v>0.42506200220864077</v>
      </c>
      <c r="AA84" s="10">
        <f t="shared" si="102"/>
        <v>1.0630217870857652</v>
      </c>
      <c r="AB84" s="12">
        <f t="shared" si="103"/>
        <v>2.5106168766125245</v>
      </c>
      <c r="AC84" s="248">
        <f t="shared" si="104"/>
        <v>1.1772524292356453E-2</v>
      </c>
      <c r="AD84" s="10">
        <f t="shared" si="105"/>
        <v>4.7587118125458705</v>
      </c>
      <c r="AE84" s="10">
        <f t="shared" si="106"/>
        <v>2.2413869761910765E-5</v>
      </c>
      <c r="AF84" s="10">
        <f t="shared" si="107"/>
        <v>0.10618771771444972</v>
      </c>
      <c r="AG84" s="10">
        <f t="shared" si="108"/>
        <v>1.26582038906911E-3</v>
      </c>
      <c r="AH84" s="10">
        <f t="shared" si="109"/>
        <v>1.1645534307086049E-3</v>
      </c>
      <c r="AI84" s="10">
        <f t="shared" si="110"/>
        <v>2.9123884577692198E-3</v>
      </c>
      <c r="AJ84" s="249">
        <f t="shared" si="111"/>
        <v>6.8784024016781495E-3</v>
      </c>
      <c r="AK84" s="246">
        <v>1.646991728627182</v>
      </c>
      <c r="AL84" s="10">
        <v>1.646991728627182</v>
      </c>
      <c r="AM84" s="10">
        <v>1.646991728627182</v>
      </c>
      <c r="AN84" s="10">
        <v>1.3035047990318214</v>
      </c>
      <c r="AO84" s="10">
        <v>1.7280688580404551</v>
      </c>
      <c r="AP84" s="10">
        <v>1.728068595044566</v>
      </c>
      <c r="AQ84" s="10">
        <v>1.685645484911261</v>
      </c>
      <c r="AR84" s="41">
        <v>1.5656359188159168</v>
      </c>
      <c r="AS84" s="9">
        <f t="shared" si="112"/>
        <v>5.4344567295631938</v>
      </c>
      <c r="AT84" s="10">
        <f t="shared" si="113"/>
        <v>2196.7262748000912</v>
      </c>
      <c r="AU84" s="10">
        <f t="shared" si="114"/>
        <v>1.0346736378556869E-2</v>
      </c>
      <c r="AV84" s="10">
        <f t="shared" si="115"/>
        <v>38.795561581184586</v>
      </c>
      <c r="AW84" s="10">
        <f t="shared" si="116"/>
        <v>0.61309567471005577</v>
      </c>
      <c r="AX84" s="10">
        <f t="shared" si="117"/>
        <v>0.56404729204891002</v>
      </c>
      <c r="AY84" s="10">
        <f t="shared" si="118"/>
        <v>1.3759753843136648</v>
      </c>
      <c r="AZ84" s="41">
        <f t="shared" si="119"/>
        <v>3.0183769627978552</v>
      </c>
      <c r="BA84" s="186">
        <f t="shared" si="120"/>
        <v>1.4888922546748477E-2</v>
      </c>
      <c r="BB84" s="7">
        <f t="shared" si="121"/>
        <v>6.0184281501372361</v>
      </c>
      <c r="BC84" s="7">
        <f t="shared" si="122"/>
        <v>2.8347222954950324E-5</v>
      </c>
      <c r="BD84" s="7">
        <f t="shared" si="123"/>
        <v>0.10628920981146461</v>
      </c>
      <c r="BE84" s="7">
        <f t="shared" si="124"/>
        <v>1.6797141772878241E-3</v>
      </c>
      <c r="BF84" s="7">
        <f t="shared" si="125"/>
        <v>1.5453350467093425E-3</v>
      </c>
      <c r="BG84" s="7">
        <f t="shared" si="126"/>
        <v>3.7697955734620953E-3</v>
      </c>
      <c r="BH84" s="187">
        <f t="shared" si="127"/>
        <v>8.269525925473576E-3</v>
      </c>
      <c r="BI84" s="9">
        <f t="shared" si="128"/>
        <v>-1.1374853628530888</v>
      </c>
      <c r="BJ84" s="10">
        <f t="shared" si="129"/>
        <v>-459.79646322084864</v>
      </c>
      <c r="BK84" s="10">
        <f t="shared" si="130"/>
        <v>-2.1656739154594391E-3</v>
      </c>
      <c r="BL84" s="10">
        <f t="shared" si="131"/>
        <v>-3.7044615410437132E-2</v>
      </c>
      <c r="BM84" s="10">
        <f t="shared" si="132"/>
        <v>-0.15107123269983058</v>
      </c>
      <c r="BN84" s="10">
        <f t="shared" si="133"/>
        <v>-0.13898528984026925</v>
      </c>
      <c r="BO84" s="10">
        <f t="shared" si="134"/>
        <v>-0.31295359722789962</v>
      </c>
      <c r="BP84" s="41">
        <f t="shared" si="135"/>
        <v>-0.50776008618533064</v>
      </c>
      <c r="BQ84" s="9">
        <f t="shared" si="136"/>
        <v>-3.1163982543920242E-3</v>
      </c>
      <c r="BR84" s="10">
        <f t="shared" si="137"/>
        <v>-1.2597163375913656</v>
      </c>
      <c r="BS84" s="10">
        <f t="shared" si="138"/>
        <v>-5.9333531930395587E-6</v>
      </c>
      <c r="BT84" s="10">
        <f t="shared" si="139"/>
        <v>-1.0149209701489081E-4</v>
      </c>
      <c r="BU84" s="10">
        <f t="shared" si="140"/>
        <v>-4.1389378821871407E-4</v>
      </c>
      <c r="BV84" s="10">
        <f t="shared" si="141"/>
        <v>-3.8078161600073757E-4</v>
      </c>
      <c r="BW84" s="10">
        <f t="shared" si="142"/>
        <v>-8.5740711569287555E-4</v>
      </c>
      <c r="BX84" s="41">
        <f t="shared" si="143"/>
        <v>-1.3911235237954265E-3</v>
      </c>
    </row>
    <row r="85" spans="1:76" ht="43.5" x14ac:dyDescent="0.35">
      <c r="A85" s="10">
        <v>34029</v>
      </c>
      <c r="B85" s="10" t="s">
        <v>24</v>
      </c>
      <c r="C85" s="10" t="s">
        <v>5</v>
      </c>
      <c r="D85" s="10">
        <v>2280002204</v>
      </c>
      <c r="E85" s="10" t="s">
        <v>56</v>
      </c>
      <c r="F85" s="11" t="s">
        <v>57</v>
      </c>
      <c r="G85" s="11" t="s">
        <v>58</v>
      </c>
      <c r="H85" s="11" t="s">
        <v>59</v>
      </c>
      <c r="I85" s="11" t="s">
        <v>65</v>
      </c>
      <c r="J85" s="11" t="s">
        <v>63</v>
      </c>
      <c r="K85" s="10" t="s">
        <v>64</v>
      </c>
      <c r="L85" s="9">
        <v>0.53898330000000005</v>
      </c>
      <c r="M85" s="10">
        <v>403.09300000000002</v>
      </c>
      <c r="N85" s="10">
        <v>1.857341E-3</v>
      </c>
      <c r="O85" s="10">
        <v>4.8727780000000003</v>
      </c>
      <c r="P85" s="10">
        <v>0.10489329999999999</v>
      </c>
      <c r="Q85" s="10">
        <v>9.6501530000000002E-2</v>
      </c>
      <c r="R85" s="10">
        <v>0.24581120000000001</v>
      </c>
      <c r="S85" s="41">
        <v>0.20852000000000001</v>
      </c>
      <c r="T85" s="249">
        <v>1.3022601248475145</v>
      </c>
      <c r="U85" s="9">
        <f t="shared" si="96"/>
        <v>0.70189645954872548</v>
      </c>
      <c r="V85" s="10">
        <f t="shared" si="97"/>
        <v>524.93194050515922</v>
      </c>
      <c r="W85" s="10">
        <f t="shared" si="98"/>
        <v>2.4187411225444076E-3</v>
      </c>
      <c r="X85" s="10">
        <f t="shared" si="99"/>
        <v>6.3456244866342226</v>
      </c>
      <c r="Y85" s="10">
        <f t="shared" si="100"/>
        <v>0.13659836195366779</v>
      </c>
      <c r="Z85" s="10">
        <f t="shared" si="101"/>
        <v>0.12567009450577618</v>
      </c>
      <c r="AA85" s="10">
        <f t="shared" si="102"/>
        <v>0.32011012400091737</v>
      </c>
      <c r="AB85" s="12">
        <f t="shared" si="103"/>
        <v>0.27154728123320376</v>
      </c>
      <c r="AC85" s="248">
        <f t="shared" si="104"/>
        <v>1.9230039987636314E-3</v>
      </c>
      <c r="AD85" s="10">
        <f t="shared" si="105"/>
        <v>1.4381697000141349</v>
      </c>
      <c r="AE85" s="10">
        <f t="shared" si="106"/>
        <v>6.6266880069709796E-6</v>
      </c>
      <c r="AF85" s="10">
        <f t="shared" si="107"/>
        <v>1.7385272566121157E-2</v>
      </c>
      <c r="AG85" s="10">
        <f t="shared" si="108"/>
        <v>3.7424208754429533E-4</v>
      </c>
      <c r="AH85" s="10">
        <f t="shared" si="109"/>
        <v>3.4430162878294843E-4</v>
      </c>
      <c r="AI85" s="10">
        <f t="shared" si="110"/>
        <v>8.7701403835867774E-4</v>
      </c>
      <c r="AJ85" s="249">
        <f t="shared" si="111"/>
        <v>7.4396515406357198E-4</v>
      </c>
      <c r="AK85" s="246">
        <v>1.4705524855631926</v>
      </c>
      <c r="AL85" s="10">
        <v>1.4705524855631926</v>
      </c>
      <c r="AM85" s="10">
        <v>1.4705524855631926</v>
      </c>
      <c r="AN85" s="10">
        <v>1.0854241011464827</v>
      </c>
      <c r="AO85" s="10">
        <v>1.4229841729502521</v>
      </c>
      <c r="AP85" s="10">
        <v>1.4229845249802984</v>
      </c>
      <c r="AQ85" s="10">
        <v>1.4104913098083101</v>
      </c>
      <c r="AR85" s="41">
        <v>1.4660559665092461</v>
      </c>
      <c r="AS85" s="9">
        <f t="shared" si="112"/>
        <v>0.79260323149205203</v>
      </c>
      <c r="AT85" s="10">
        <f t="shared" si="113"/>
        <v>592.76941306312403</v>
      </c>
      <c r="AU85" s="10">
        <f t="shared" si="114"/>
        <v>2.7313174240884259E-3</v>
      </c>
      <c r="AV85" s="10">
        <f t="shared" si="115"/>
        <v>5.2890306807363556</v>
      </c>
      <c r="AW85" s="10">
        <f t="shared" si="116"/>
        <v>0.14926150574852268</v>
      </c>
      <c r="AX85" s="10">
        <f t="shared" si="117"/>
        <v>0.13732018382692202</v>
      </c>
      <c r="AY85" s="10">
        <f t="shared" si="118"/>
        <v>0.34671456145355245</v>
      </c>
      <c r="AZ85" s="41">
        <f t="shared" si="119"/>
        <v>0.30570199013650801</v>
      </c>
      <c r="BA85" s="186">
        <f t="shared" si="120"/>
        <v>2.1715157027179508E-3</v>
      </c>
      <c r="BB85" s="7">
        <f t="shared" si="121"/>
        <v>1.6240257892140384</v>
      </c>
      <c r="BC85" s="7">
        <f t="shared" si="122"/>
        <v>7.4830614358587012E-6</v>
      </c>
      <c r="BD85" s="7">
        <f t="shared" si="123"/>
        <v>1.4490495015716042E-2</v>
      </c>
      <c r="BE85" s="7">
        <f t="shared" si="124"/>
        <v>4.0893563218773334E-4</v>
      </c>
      <c r="BF85" s="7">
        <f t="shared" si="125"/>
        <v>3.7621968171759455E-4</v>
      </c>
      <c r="BG85" s="7">
        <f t="shared" si="126"/>
        <v>9.4990290809192455E-4</v>
      </c>
      <c r="BH85" s="187">
        <f t="shared" si="127"/>
        <v>8.3753969900413148E-4</v>
      </c>
      <c r="BI85" s="9">
        <f t="shared" si="128"/>
        <v>-9.0706771943326547E-2</v>
      </c>
      <c r="BJ85" s="10">
        <f t="shared" si="129"/>
        <v>-67.837472557964816</v>
      </c>
      <c r="BK85" s="10">
        <f t="shared" si="130"/>
        <v>-3.1257630154401823E-4</v>
      </c>
      <c r="BL85" s="10">
        <f t="shared" si="131"/>
        <v>1.056593805897867</v>
      </c>
      <c r="BM85" s="10">
        <f t="shared" si="132"/>
        <v>-1.2663143794854892E-2</v>
      </c>
      <c r="BN85" s="10">
        <f t="shared" si="133"/>
        <v>-1.1650089321145835E-2</v>
      </c>
      <c r="BO85" s="10">
        <f t="shared" si="134"/>
        <v>-2.6604437452635077E-2</v>
      </c>
      <c r="BP85" s="41">
        <f t="shared" si="135"/>
        <v>-3.4154708903304243E-2</v>
      </c>
      <c r="BQ85" s="9">
        <f t="shared" si="136"/>
        <v>-2.485117039543194E-4</v>
      </c>
      <c r="BR85" s="10">
        <f t="shared" si="137"/>
        <v>-0.18585608919990348</v>
      </c>
      <c r="BS85" s="10">
        <f t="shared" si="138"/>
        <v>-8.5637342888772158E-7</v>
      </c>
      <c r="BT85" s="10">
        <f t="shared" si="139"/>
        <v>2.894777550405115E-3</v>
      </c>
      <c r="BU85" s="10">
        <f t="shared" si="140"/>
        <v>-3.4693544643438017E-5</v>
      </c>
      <c r="BV85" s="10">
        <f t="shared" si="141"/>
        <v>-3.1918052934646116E-5</v>
      </c>
      <c r="BW85" s="10">
        <f t="shared" si="142"/>
        <v>-7.2888869733246805E-5</v>
      </c>
      <c r="BX85" s="41">
        <f t="shared" si="143"/>
        <v>-9.3574544940559497E-5</v>
      </c>
    </row>
    <row r="86" spans="1:76" ht="43.5" x14ac:dyDescent="0.35">
      <c r="A86" s="10">
        <v>34031</v>
      </c>
      <c r="B86" s="10" t="s">
        <v>25</v>
      </c>
      <c r="C86" s="10" t="s">
        <v>5</v>
      </c>
      <c r="D86" s="10">
        <v>2280002201</v>
      </c>
      <c r="E86" s="10" t="s">
        <v>56</v>
      </c>
      <c r="F86" s="11" t="s">
        <v>57</v>
      </c>
      <c r="G86" s="11" t="s">
        <v>58</v>
      </c>
      <c r="H86" s="11" t="s">
        <v>59</v>
      </c>
      <c r="I86" s="11" t="s">
        <v>65</v>
      </c>
      <c r="J86" s="11" t="s">
        <v>61</v>
      </c>
      <c r="K86" s="10" t="s">
        <v>62</v>
      </c>
      <c r="L86" s="9">
        <v>1.8719E-4</v>
      </c>
      <c r="M86" s="10">
        <v>7.8867909999999999E-2</v>
      </c>
      <c r="N86" s="10">
        <v>7.2945180000000003E-7</v>
      </c>
      <c r="O86" s="10">
        <v>1.39869E-3</v>
      </c>
      <c r="P86" s="10">
        <v>3.8999999999999999E-5</v>
      </c>
      <c r="Q86" s="10">
        <v>3.79E-5</v>
      </c>
      <c r="R86" s="10">
        <v>7.3E-7</v>
      </c>
      <c r="S86" s="41">
        <v>6.7100000000000005E-5</v>
      </c>
      <c r="T86" s="249">
        <v>1.0552296787698248</v>
      </c>
      <c r="U86" s="9">
        <f t="shared" si="96"/>
        <v>1.9752844356892349E-4</v>
      </c>
      <c r="V86" s="10">
        <f t="shared" si="97"/>
        <v>8.3223759334547454E-2</v>
      </c>
      <c r="W86" s="10">
        <f t="shared" si="98"/>
        <v>7.697391885920705E-7</v>
      </c>
      <c r="X86" s="10">
        <f t="shared" si="99"/>
        <v>1.4759391993985661E-3</v>
      </c>
      <c r="Y86" s="10">
        <f t="shared" si="100"/>
        <v>4.1153957472023166E-5</v>
      </c>
      <c r="Z86" s="10">
        <f t="shared" si="101"/>
        <v>3.9993204825376361E-5</v>
      </c>
      <c r="AA86" s="10">
        <f t="shared" si="102"/>
        <v>7.7031766550197203E-7</v>
      </c>
      <c r="AB86" s="12">
        <f t="shared" si="103"/>
        <v>7.0805911445455253E-5</v>
      </c>
      <c r="AC86" s="248">
        <f t="shared" si="104"/>
        <v>5.4117381799705063E-7</v>
      </c>
      <c r="AD86" s="10">
        <f t="shared" si="105"/>
        <v>2.2801029954670535E-4</v>
      </c>
      <c r="AE86" s="10">
        <f t="shared" si="106"/>
        <v>2.1088744892933437E-9</v>
      </c>
      <c r="AF86" s="10">
        <f t="shared" si="107"/>
        <v>4.0436690394481261E-6</v>
      </c>
      <c r="AG86" s="10">
        <f t="shared" si="108"/>
        <v>1.1275056841650182E-7</v>
      </c>
      <c r="AH86" s="10">
        <f t="shared" si="109"/>
        <v>1.0957042417911332E-7</v>
      </c>
      <c r="AI86" s="10">
        <f t="shared" si="110"/>
        <v>2.1104593575396495E-9</v>
      </c>
      <c r="AJ86" s="249">
        <f t="shared" si="111"/>
        <v>1.9398879848069934E-7</v>
      </c>
      <c r="AK86" s="246">
        <v>1.5877575187643891</v>
      </c>
      <c r="AL86" s="10">
        <v>1.5877575187643891</v>
      </c>
      <c r="AM86" s="10">
        <v>1.5877575187643891</v>
      </c>
      <c r="AN86" s="10">
        <v>1.1247575119286113</v>
      </c>
      <c r="AO86" s="10">
        <v>1.1340877779818888</v>
      </c>
      <c r="AP86" s="10">
        <v>1.1341649968620793</v>
      </c>
      <c r="AQ86" s="10">
        <v>0.55390741239332031</v>
      </c>
      <c r="AR86" s="41">
        <v>1.0612119987250432</v>
      </c>
      <c r="AS86" s="9">
        <f t="shared" si="112"/>
        <v>2.9721232993750601E-4</v>
      </c>
      <c r="AT86" s="10">
        <f t="shared" si="113"/>
        <v>0.12522311709173314</v>
      </c>
      <c r="AU86" s="10">
        <f t="shared" si="114"/>
        <v>1.1581925800262175E-6</v>
      </c>
      <c r="AV86" s="10">
        <f t="shared" si="115"/>
        <v>1.5731870843594294E-3</v>
      </c>
      <c r="AW86" s="10">
        <f t="shared" si="116"/>
        <v>4.4229423341293661E-5</v>
      </c>
      <c r="AX86" s="10">
        <f t="shared" si="117"/>
        <v>4.2984853381072805E-5</v>
      </c>
      <c r="AY86" s="10">
        <f t="shared" si="118"/>
        <v>4.0435241104712383E-7</v>
      </c>
      <c r="AZ86" s="41">
        <f t="shared" si="119"/>
        <v>7.1207325114450401E-5</v>
      </c>
      <c r="BA86" s="186">
        <f t="shared" si="120"/>
        <v>8.1428035599316717E-7</v>
      </c>
      <c r="BB86" s="7">
        <f t="shared" si="121"/>
        <v>3.4307703312803602E-4</v>
      </c>
      <c r="BC86" s="7">
        <f t="shared" si="122"/>
        <v>3.1731303562362125E-9</v>
      </c>
      <c r="BD86" s="7">
        <f t="shared" si="123"/>
        <v>4.310101600984738E-6</v>
      </c>
      <c r="BE86" s="7">
        <f t="shared" si="124"/>
        <v>1.2117650230491415E-7</v>
      </c>
      <c r="BF86" s="7">
        <f t="shared" si="125"/>
        <v>1.1776672159198029E-7</v>
      </c>
      <c r="BG86" s="7">
        <f t="shared" si="126"/>
        <v>1.1078148247866406E-9</v>
      </c>
      <c r="BH86" s="187">
        <f t="shared" si="127"/>
        <v>1.9508856195739835E-7</v>
      </c>
      <c r="BI86" s="9">
        <f t="shared" si="128"/>
        <v>-9.9683886368582522E-5</v>
      </c>
      <c r="BJ86" s="10">
        <f t="shared" si="129"/>
        <v>-4.199935775718569E-2</v>
      </c>
      <c r="BK86" s="10">
        <f t="shared" si="130"/>
        <v>-3.8845339143414703E-7</v>
      </c>
      <c r="BL86" s="10">
        <f t="shared" si="131"/>
        <v>-9.7247884960863229E-5</v>
      </c>
      <c r="BM86" s="10">
        <f t="shared" si="132"/>
        <v>-3.0754658692704951E-6</v>
      </c>
      <c r="BN86" s="10">
        <f t="shared" si="133"/>
        <v>-2.9916485556964444E-6</v>
      </c>
      <c r="BO86" s="10">
        <f t="shared" si="134"/>
        <v>3.659652544548482E-7</v>
      </c>
      <c r="BP86" s="41">
        <f t="shared" si="135"/>
        <v>-4.0141366899514779E-7</v>
      </c>
      <c r="BQ86" s="9">
        <f t="shared" si="136"/>
        <v>-2.7310653799611654E-7</v>
      </c>
      <c r="BR86" s="10">
        <f t="shared" si="137"/>
        <v>-1.1506673358133068E-4</v>
      </c>
      <c r="BS86" s="10">
        <f t="shared" si="138"/>
        <v>-1.0642558669428689E-9</v>
      </c>
      <c r="BT86" s="10">
        <f t="shared" si="139"/>
        <v>-2.6643256153661185E-7</v>
      </c>
      <c r="BU86" s="10">
        <f t="shared" si="140"/>
        <v>-8.4259338884123271E-9</v>
      </c>
      <c r="BV86" s="10">
        <f t="shared" si="141"/>
        <v>-8.1962974128669747E-9</v>
      </c>
      <c r="BW86" s="10">
        <f t="shared" si="142"/>
        <v>1.0026445327530089E-9</v>
      </c>
      <c r="BX86" s="41">
        <f t="shared" si="143"/>
        <v>-1.099763476699016E-9</v>
      </c>
    </row>
    <row r="87" spans="1:76" ht="43.5" x14ac:dyDescent="0.35">
      <c r="A87" s="10">
        <v>34031</v>
      </c>
      <c r="B87" s="10" t="s">
        <v>25</v>
      </c>
      <c r="C87" s="10" t="s">
        <v>5</v>
      </c>
      <c r="D87" s="10">
        <v>2280002202</v>
      </c>
      <c r="E87" s="10" t="s">
        <v>56</v>
      </c>
      <c r="F87" s="11" t="s">
        <v>57</v>
      </c>
      <c r="G87" s="11" t="s">
        <v>58</v>
      </c>
      <c r="H87" s="11" t="s">
        <v>59</v>
      </c>
      <c r="I87" s="11" t="s">
        <v>65</v>
      </c>
      <c r="J87" s="11" t="s">
        <v>63</v>
      </c>
      <c r="K87" s="10" t="s">
        <v>62</v>
      </c>
      <c r="L87" s="9">
        <v>5.6700000000000003E-5</v>
      </c>
      <c r="M87" s="10">
        <v>2.3884720000000002E-2</v>
      </c>
      <c r="N87" s="10">
        <v>1.697563E-7</v>
      </c>
      <c r="O87" s="10">
        <v>3.6141E-4</v>
      </c>
      <c r="P87" s="10">
        <v>9.0999999999999993E-6</v>
      </c>
      <c r="Q87" s="10">
        <v>8.8200000000000003E-6</v>
      </c>
      <c r="R87" s="10">
        <v>2.2000000000000001E-7</v>
      </c>
      <c r="S87" s="41">
        <v>1.04E-5</v>
      </c>
      <c r="T87" s="249">
        <v>1.0552296787698248</v>
      </c>
      <c r="U87" s="9">
        <f t="shared" si="96"/>
        <v>5.9831522786249068E-5</v>
      </c>
      <c r="V87" s="10">
        <f t="shared" si="97"/>
        <v>2.5203865413107211E-2</v>
      </c>
      <c r="W87" s="10">
        <f t="shared" si="98"/>
        <v>1.7913188591815401E-7</v>
      </c>
      <c r="X87" s="10">
        <f t="shared" si="99"/>
        <v>3.8137055820420239E-4</v>
      </c>
      <c r="Y87" s="10">
        <f t="shared" si="100"/>
        <v>9.6025900768054049E-6</v>
      </c>
      <c r="Z87" s="10">
        <f t="shared" si="101"/>
        <v>9.3071257667498544E-6</v>
      </c>
      <c r="AA87" s="10">
        <f t="shared" si="102"/>
        <v>2.3215052932936147E-7</v>
      </c>
      <c r="AB87" s="12">
        <f t="shared" si="103"/>
        <v>1.0974388659206178E-5</v>
      </c>
      <c r="AC87" s="248">
        <f t="shared" si="104"/>
        <v>1.6392198023629883E-7</v>
      </c>
      <c r="AD87" s="10">
        <f t="shared" si="105"/>
        <v>6.9051686063307429E-5</v>
      </c>
      <c r="AE87" s="10">
        <f t="shared" si="106"/>
        <v>4.9077229018672332E-10</v>
      </c>
      <c r="AF87" s="10">
        <f t="shared" si="107"/>
        <v>1.0448508443950749E-6</v>
      </c>
      <c r="AG87" s="10">
        <f t="shared" si="108"/>
        <v>2.6308465963850423E-8</v>
      </c>
      <c r="AH87" s="10">
        <f t="shared" si="109"/>
        <v>2.5498974703424259E-8</v>
      </c>
      <c r="AI87" s="10">
        <f t="shared" si="110"/>
        <v>6.3602884747770263E-10</v>
      </c>
      <c r="AJ87" s="249">
        <f t="shared" si="111"/>
        <v>3.0066818244400487E-8</v>
      </c>
      <c r="AK87" s="246">
        <v>1.2901968765457832</v>
      </c>
      <c r="AL87" s="10">
        <v>1.2901968765457832</v>
      </c>
      <c r="AM87" s="10">
        <v>1.2901968765457832</v>
      </c>
      <c r="AN87" s="10">
        <v>0.92285688800697208</v>
      </c>
      <c r="AO87" s="10">
        <v>0.93160218504449166</v>
      </c>
      <c r="AP87" s="10">
        <v>0.93170011209409509</v>
      </c>
      <c r="AQ87" s="10">
        <v>0.39109263102383485</v>
      </c>
      <c r="AR87" s="41">
        <v>0.89372027865768799</v>
      </c>
      <c r="AS87" s="9">
        <f t="shared" si="112"/>
        <v>7.3154162900145912E-5</v>
      </c>
      <c r="AT87" s="10">
        <f t="shared" si="113"/>
        <v>3.08159911411706E-2</v>
      </c>
      <c r="AU87" s="10">
        <f t="shared" si="114"/>
        <v>2.1901904803396893E-7</v>
      </c>
      <c r="AV87" s="10">
        <f t="shared" si="115"/>
        <v>3.3352970789459976E-4</v>
      </c>
      <c r="AW87" s="10">
        <f t="shared" si="116"/>
        <v>8.4775798839048734E-6</v>
      </c>
      <c r="AX87" s="10">
        <f t="shared" si="117"/>
        <v>8.2175949886699183E-6</v>
      </c>
      <c r="AY87" s="10">
        <f t="shared" si="118"/>
        <v>8.6040378825243676E-8</v>
      </c>
      <c r="AZ87" s="41">
        <f t="shared" si="119"/>
        <v>9.2946908980399553E-6</v>
      </c>
      <c r="BA87" s="186">
        <f t="shared" si="120"/>
        <v>2.0042236410998881E-7</v>
      </c>
      <c r="BB87" s="7">
        <f t="shared" si="121"/>
        <v>8.4427372989508498E-5</v>
      </c>
      <c r="BC87" s="7">
        <f t="shared" si="122"/>
        <v>6.0005218639443546E-10</v>
      </c>
      <c r="BD87" s="7">
        <f t="shared" si="123"/>
        <v>9.1378002162904043E-7</v>
      </c>
      <c r="BE87" s="7">
        <f t="shared" si="124"/>
        <v>2.3226246257273626E-8</v>
      </c>
      <c r="BF87" s="7">
        <f t="shared" si="125"/>
        <v>2.2513958873068271E-8</v>
      </c>
      <c r="BG87" s="7">
        <f t="shared" si="126"/>
        <v>2.3572706527464022E-10</v>
      </c>
      <c r="BH87" s="187">
        <f t="shared" si="127"/>
        <v>2.546490656997248E-8</v>
      </c>
      <c r="BI87" s="9">
        <f t="shared" si="128"/>
        <v>-1.3322640113896844E-5</v>
      </c>
      <c r="BJ87" s="10">
        <f t="shared" si="129"/>
        <v>-5.6121257280633899E-3</v>
      </c>
      <c r="BK87" s="10">
        <f t="shared" si="130"/>
        <v>-3.9887162115814918E-8</v>
      </c>
      <c r="BL87" s="10">
        <f t="shared" si="131"/>
        <v>4.7840850309602626E-5</v>
      </c>
      <c r="BM87" s="10">
        <f t="shared" si="132"/>
        <v>1.1250101929005315E-6</v>
      </c>
      <c r="BN87" s="10">
        <f t="shared" si="133"/>
        <v>1.0895307780799361E-6</v>
      </c>
      <c r="BO87" s="10">
        <f t="shared" si="134"/>
        <v>1.4611015050411779E-7</v>
      </c>
      <c r="BP87" s="41">
        <f t="shared" si="135"/>
        <v>1.6796977611662226E-6</v>
      </c>
      <c r="BQ87" s="9">
        <f t="shared" si="136"/>
        <v>-3.6500383873689976E-8</v>
      </c>
      <c r="BR87" s="10">
        <f t="shared" si="137"/>
        <v>-1.5375686926201069E-5</v>
      </c>
      <c r="BS87" s="10">
        <f t="shared" si="138"/>
        <v>-1.0927989620771214E-10</v>
      </c>
      <c r="BT87" s="10">
        <f t="shared" si="139"/>
        <v>1.3107082276603451E-7</v>
      </c>
      <c r="BU87" s="10">
        <f t="shared" si="140"/>
        <v>3.0822197065767969E-9</v>
      </c>
      <c r="BV87" s="10">
        <f t="shared" si="141"/>
        <v>2.9850158303559883E-9</v>
      </c>
      <c r="BW87" s="10">
        <f t="shared" si="142"/>
        <v>4.0030178220306241E-10</v>
      </c>
      <c r="BX87" s="41">
        <f t="shared" si="143"/>
        <v>4.6019116744280063E-9</v>
      </c>
    </row>
    <row r="88" spans="1:76" ht="43.5" x14ac:dyDescent="0.35">
      <c r="A88" s="10">
        <v>34033</v>
      </c>
      <c r="B88" s="10" t="s">
        <v>26</v>
      </c>
      <c r="C88" s="10" t="s">
        <v>5</v>
      </c>
      <c r="D88" s="10">
        <v>2280002101</v>
      </c>
      <c r="E88" s="10" t="s">
        <v>56</v>
      </c>
      <c r="F88" s="11" t="s">
        <v>57</v>
      </c>
      <c r="G88" s="11" t="s">
        <v>58</v>
      </c>
      <c r="H88" s="11" t="s">
        <v>59</v>
      </c>
      <c r="I88" s="11" t="s">
        <v>60</v>
      </c>
      <c r="J88" s="11" t="s">
        <v>61</v>
      </c>
      <c r="K88" s="10" t="s">
        <v>62</v>
      </c>
      <c r="L88" s="9">
        <v>1.3341520000000001E-2</v>
      </c>
      <c r="M88" s="10">
        <v>5.6211902</v>
      </c>
      <c r="N88" s="10">
        <v>1.75816393E-4</v>
      </c>
      <c r="O88" s="10">
        <v>0.25178755000000003</v>
      </c>
      <c r="P88" s="10">
        <v>9.4167899999999995E-3</v>
      </c>
      <c r="Q88" s="10">
        <v>9.1348599999999999E-3</v>
      </c>
      <c r="R88" s="10">
        <v>5.1870000000000003E-5</v>
      </c>
      <c r="S88" s="41">
        <v>2.9056240000000001E-2</v>
      </c>
      <c r="T88" s="249">
        <v>1.0552296787698248</v>
      </c>
      <c r="U88" s="9">
        <f t="shared" si="96"/>
        <v>1.4078367863901193E-2</v>
      </c>
      <c r="V88" s="10">
        <f t="shared" si="97"/>
        <v>5.9316467290500867</v>
      </c>
      <c r="W88" s="10">
        <f t="shared" si="98"/>
        <v>1.8552667590785926E-4</v>
      </c>
      <c r="X88" s="10">
        <f t="shared" si="99"/>
        <v>0.2656936955047412</v>
      </c>
      <c r="Y88" s="10">
        <f t="shared" si="100"/>
        <v>9.9368762867428975E-3</v>
      </c>
      <c r="Z88" s="10">
        <f t="shared" si="101"/>
        <v>9.6393753834073219E-3</v>
      </c>
      <c r="AA88" s="10">
        <f t="shared" si="102"/>
        <v>5.4734763437790817E-5</v>
      </c>
      <c r="AB88" s="12">
        <f t="shared" si="103"/>
        <v>3.0661006801458935E-2</v>
      </c>
      <c r="AC88" s="248">
        <f t="shared" si="104"/>
        <v>3.857087086000327E-5</v>
      </c>
      <c r="AD88" s="10">
        <f t="shared" si="105"/>
        <v>1.6251086928904347E-2</v>
      </c>
      <c r="AE88" s="10">
        <f t="shared" si="106"/>
        <v>5.0829226276125822E-7</v>
      </c>
      <c r="AF88" s="10">
        <f t="shared" si="107"/>
        <v>7.2792793288970197E-4</v>
      </c>
      <c r="AG88" s="10">
        <f t="shared" si="108"/>
        <v>2.7224318593816156E-5</v>
      </c>
      <c r="AH88" s="10">
        <f t="shared" si="109"/>
        <v>2.6409247625773484E-5</v>
      </c>
      <c r="AI88" s="10">
        <f t="shared" si="110"/>
        <v>1.4995825599394745E-7</v>
      </c>
      <c r="AJ88" s="249">
        <f t="shared" si="111"/>
        <v>8.4002758360161465E-5</v>
      </c>
      <c r="AK88" s="246">
        <v>1.1597445905621306</v>
      </c>
      <c r="AL88" s="10">
        <v>1.1597445905621306</v>
      </c>
      <c r="AM88" s="10">
        <v>1.1597445905621306</v>
      </c>
      <c r="AN88" s="10">
        <v>0.86869840435002021</v>
      </c>
      <c r="AO88" s="10">
        <v>0.89860223520805105</v>
      </c>
      <c r="AP88" s="10">
        <v>0.8985430866447649</v>
      </c>
      <c r="AQ88" s="10">
        <v>0.39204032683617962</v>
      </c>
      <c r="AR88" s="41">
        <v>0.87831601435639584</v>
      </c>
      <c r="AS88" s="9">
        <f t="shared" si="112"/>
        <v>1.5472755649876479E-2</v>
      </c>
      <c r="AT88" s="10">
        <f t="shared" si="113"/>
        <v>6.5191449269708617</v>
      </c>
      <c r="AU88" s="10">
        <f t="shared" si="114"/>
        <v>2.0390211071389565E-4</v>
      </c>
      <c r="AV88" s="10">
        <f t="shared" si="115"/>
        <v>0.21872744292020097</v>
      </c>
      <c r="AW88" s="10">
        <f t="shared" si="116"/>
        <v>8.4619485424848231E-3</v>
      </c>
      <c r="AX88" s="10">
        <f t="shared" si="117"/>
        <v>8.208065300467797E-3</v>
      </c>
      <c r="AY88" s="10">
        <f t="shared" si="118"/>
        <v>2.0335131752992638E-5</v>
      </c>
      <c r="AZ88" s="41">
        <f t="shared" si="119"/>
        <v>2.5520560908982883E-2</v>
      </c>
      <c r="BA88" s="186">
        <f t="shared" si="120"/>
        <v>4.2391111369524599E-5</v>
      </c>
      <c r="BB88" s="7">
        <f t="shared" si="121"/>
        <v>1.7860671032796881E-2</v>
      </c>
      <c r="BC88" s="7">
        <f t="shared" si="122"/>
        <v>5.5863591976409773E-7</v>
      </c>
      <c r="BD88" s="7">
        <f t="shared" si="123"/>
        <v>5.9925326827452315E-4</v>
      </c>
      <c r="BE88" s="7">
        <f t="shared" si="124"/>
        <v>2.3183420664341981E-5</v>
      </c>
      <c r="BF88" s="7">
        <f t="shared" si="125"/>
        <v>2.2487850138267936E-5</v>
      </c>
      <c r="BG88" s="7">
        <f t="shared" si="126"/>
        <v>5.5712689734226404E-8</v>
      </c>
      <c r="BH88" s="187">
        <f t="shared" si="127"/>
        <v>6.9919344956117483E-5</v>
      </c>
      <c r="BI88" s="9">
        <f t="shared" si="128"/>
        <v>-1.3943877859752853E-3</v>
      </c>
      <c r="BJ88" s="10">
        <f t="shared" si="129"/>
        <v>-0.58749819792077496</v>
      </c>
      <c r="BK88" s="10">
        <f t="shared" si="130"/>
        <v>-1.837543480603639E-5</v>
      </c>
      <c r="BL88" s="10">
        <f t="shared" si="131"/>
        <v>4.6966252584540236E-2</v>
      </c>
      <c r="BM88" s="10">
        <f t="shared" si="132"/>
        <v>1.4749277442580744E-3</v>
      </c>
      <c r="BN88" s="10">
        <f t="shared" si="133"/>
        <v>1.4313100829395249E-3</v>
      </c>
      <c r="BO88" s="10">
        <f t="shared" si="134"/>
        <v>3.4399631684798179E-5</v>
      </c>
      <c r="BP88" s="41">
        <f t="shared" si="135"/>
        <v>5.1404458924760518E-3</v>
      </c>
      <c r="BQ88" s="9">
        <f t="shared" si="136"/>
        <v>-3.8202405095213299E-6</v>
      </c>
      <c r="BR88" s="10">
        <f t="shared" si="137"/>
        <v>-1.6095841038925342E-3</v>
      </c>
      <c r="BS88" s="10">
        <f t="shared" si="138"/>
        <v>-5.034365700283951E-8</v>
      </c>
      <c r="BT88" s="10">
        <f t="shared" si="139"/>
        <v>1.2867466461517882E-4</v>
      </c>
      <c r="BU88" s="10">
        <f t="shared" si="140"/>
        <v>4.0408979294741751E-6</v>
      </c>
      <c r="BV88" s="10">
        <f t="shared" si="141"/>
        <v>3.9213974875055484E-6</v>
      </c>
      <c r="BW88" s="10">
        <f t="shared" si="142"/>
        <v>9.424556625972105E-8</v>
      </c>
      <c r="BX88" s="41">
        <f t="shared" si="143"/>
        <v>1.4083413404043983E-5</v>
      </c>
    </row>
    <row r="89" spans="1:76" ht="43.5" x14ac:dyDescent="0.35">
      <c r="A89" s="10">
        <v>34033</v>
      </c>
      <c r="B89" s="10" t="s">
        <v>26</v>
      </c>
      <c r="C89" s="10" t="s">
        <v>5</v>
      </c>
      <c r="D89" s="10">
        <v>2280002102</v>
      </c>
      <c r="E89" s="10" t="s">
        <v>56</v>
      </c>
      <c r="F89" s="11" t="s">
        <v>57</v>
      </c>
      <c r="G89" s="11" t="s">
        <v>58</v>
      </c>
      <c r="H89" s="11" t="s">
        <v>59</v>
      </c>
      <c r="I89" s="11" t="s">
        <v>60</v>
      </c>
      <c r="J89" s="11" t="s">
        <v>63</v>
      </c>
      <c r="K89" s="10" t="s">
        <v>62</v>
      </c>
      <c r="L89" s="9">
        <v>0.9471041</v>
      </c>
      <c r="M89" s="10">
        <v>401.08019999999999</v>
      </c>
      <c r="N89" s="10">
        <v>2.8458089999999999E-3</v>
      </c>
      <c r="O89" s="10">
        <v>6.0400479999999996</v>
      </c>
      <c r="P89" s="10">
        <v>0.15244168</v>
      </c>
      <c r="Q89" s="10">
        <v>0.14785918000000001</v>
      </c>
      <c r="R89" s="10">
        <v>5.0282299999999999E-3</v>
      </c>
      <c r="S89" s="41">
        <v>0.17378508000000001</v>
      </c>
      <c r="T89" s="249">
        <v>1.0552296787698248</v>
      </c>
      <c r="U89" s="9">
        <f t="shared" si="96"/>
        <v>0.99941235520458405</v>
      </c>
      <c r="V89" s="10">
        <f t="shared" si="97"/>
        <v>423.23173060693705</v>
      </c>
      <c r="W89" s="10">
        <f t="shared" si="98"/>
        <v>3.0029821169102761E-3</v>
      </c>
      <c r="X89" s="10">
        <f t="shared" si="99"/>
        <v>6.3736379107943222</v>
      </c>
      <c r="Y89" s="10">
        <f t="shared" si="100"/>
        <v>0.1608609850175324</v>
      </c>
      <c r="Z89" s="10">
        <f t="shared" si="101"/>
        <v>0.15602539501456972</v>
      </c>
      <c r="AA89" s="10">
        <f t="shared" si="102"/>
        <v>5.3059375276807959E-3</v>
      </c>
      <c r="AB89" s="12">
        <f t="shared" si="103"/>
        <v>0.18338317414338831</v>
      </c>
      <c r="AC89" s="248">
        <f t="shared" si="104"/>
        <v>2.7381160416563946E-3</v>
      </c>
      <c r="AD89" s="10">
        <f t="shared" si="105"/>
        <v>1.1595389879642111</v>
      </c>
      <c r="AE89" s="10">
        <f t="shared" si="106"/>
        <v>8.2273482655076066E-6</v>
      </c>
      <c r="AF89" s="10">
        <f t="shared" si="107"/>
        <v>1.74620216734091E-2</v>
      </c>
      <c r="AG89" s="10">
        <f t="shared" si="108"/>
        <v>4.4071502744529424E-4</v>
      </c>
      <c r="AH89" s="10">
        <f t="shared" si="109"/>
        <v>4.2746683565635541E-4</v>
      </c>
      <c r="AI89" s="10">
        <f t="shared" si="110"/>
        <v>1.4536815144330947E-5</v>
      </c>
      <c r="AJ89" s="249">
        <f t="shared" si="111"/>
        <v>5.0241965518736523E-4</v>
      </c>
      <c r="AK89" s="246">
        <v>1.1312978872511139</v>
      </c>
      <c r="AL89" s="10">
        <v>1.1312978872511139</v>
      </c>
      <c r="AM89" s="10">
        <v>1.1312978872511139</v>
      </c>
      <c r="AN89" s="10">
        <v>0.81094795054933422</v>
      </c>
      <c r="AO89" s="10">
        <v>0.82789505914299011</v>
      </c>
      <c r="AP89" s="10">
        <v>0.82772171340856204</v>
      </c>
      <c r="AQ89" s="10">
        <v>0.51571983071123639</v>
      </c>
      <c r="AR89" s="41">
        <v>0.78775526987112499</v>
      </c>
      <c r="AS89" s="9">
        <f t="shared" si="112"/>
        <v>1.0714568673368676</v>
      </c>
      <c r="AT89" s="10">
        <f t="shared" si="113"/>
        <v>453.74118287825422</v>
      </c>
      <c r="AU89" s="10">
        <f t="shared" si="114"/>
        <v>3.2194577092202054E-3</v>
      </c>
      <c r="AV89" s="10">
        <f t="shared" si="115"/>
        <v>4.8981645468196051</v>
      </c>
      <c r="AW89" s="10">
        <f t="shared" si="116"/>
        <v>0.12620571367945677</v>
      </c>
      <c r="AX89" s="10">
        <f t="shared" si="117"/>
        <v>0.12238625381278499</v>
      </c>
      <c r="AY89" s="10">
        <f t="shared" si="118"/>
        <v>2.5931579243771599E-3</v>
      </c>
      <c r="AZ89" s="41">
        <f t="shared" si="119"/>
        <v>0.13690011259497506</v>
      </c>
      <c r="BA89" s="186">
        <f t="shared" si="120"/>
        <v>2.9354982666763498E-3</v>
      </c>
      <c r="BB89" s="7">
        <f t="shared" si="121"/>
        <v>1.2431265284335733</v>
      </c>
      <c r="BC89" s="7">
        <f t="shared" si="122"/>
        <v>8.8204320800553576E-6</v>
      </c>
      <c r="BD89" s="7">
        <f t="shared" si="123"/>
        <v>1.3419628895396178E-2</v>
      </c>
      <c r="BE89" s="7">
        <f t="shared" si="124"/>
        <v>3.4576907857385413E-4</v>
      </c>
      <c r="BF89" s="7">
        <f t="shared" si="125"/>
        <v>3.3530480496653421E-4</v>
      </c>
      <c r="BG89" s="7">
        <f t="shared" si="126"/>
        <v>7.1045422585675613E-6</v>
      </c>
      <c r="BH89" s="187">
        <f t="shared" si="127"/>
        <v>3.7506880163006863E-4</v>
      </c>
      <c r="BI89" s="9">
        <f t="shared" si="128"/>
        <v>-7.2044512132283578E-2</v>
      </c>
      <c r="BJ89" s="10">
        <f t="shared" si="129"/>
        <v>-30.509452271317173</v>
      </c>
      <c r="BK89" s="10">
        <f t="shared" si="130"/>
        <v>-2.1647559230992923E-4</v>
      </c>
      <c r="BL89" s="10">
        <f t="shared" si="131"/>
        <v>1.4754733639747171</v>
      </c>
      <c r="BM89" s="10">
        <f t="shared" si="132"/>
        <v>3.4655271338075638E-2</v>
      </c>
      <c r="BN89" s="10">
        <f t="shared" si="133"/>
        <v>3.3639141201784725E-2</v>
      </c>
      <c r="BO89" s="10">
        <f t="shared" si="134"/>
        <v>2.712779603303636E-3</v>
      </c>
      <c r="BP89" s="41">
        <f t="shared" si="135"/>
        <v>4.6483061548413251E-2</v>
      </c>
      <c r="BQ89" s="9">
        <f t="shared" si="136"/>
        <v>-1.9738222501995521E-4</v>
      </c>
      <c r="BR89" s="10">
        <f t="shared" si="137"/>
        <v>-8.3587540469362231E-2</v>
      </c>
      <c r="BS89" s="10">
        <f t="shared" si="138"/>
        <v>-5.9308381454775104E-7</v>
      </c>
      <c r="BT89" s="10">
        <f t="shared" si="139"/>
        <v>4.042392778012922E-3</v>
      </c>
      <c r="BU89" s="10">
        <f t="shared" si="140"/>
        <v>9.4945948871440113E-5</v>
      </c>
      <c r="BV89" s="10">
        <f t="shared" si="141"/>
        <v>9.2162030689821198E-5</v>
      </c>
      <c r="BW89" s="10">
        <f t="shared" si="142"/>
        <v>7.4322728857633857E-6</v>
      </c>
      <c r="BX89" s="41">
        <f t="shared" si="143"/>
        <v>1.273508535572966E-4</v>
      </c>
    </row>
    <row r="90" spans="1:76" ht="43.5" x14ac:dyDescent="0.35">
      <c r="A90" s="10">
        <v>34033</v>
      </c>
      <c r="B90" s="10" t="s">
        <v>26</v>
      </c>
      <c r="C90" s="10" t="s">
        <v>5</v>
      </c>
      <c r="D90" s="10">
        <v>2280002201</v>
      </c>
      <c r="E90" s="10" t="s">
        <v>56</v>
      </c>
      <c r="F90" s="11" t="s">
        <v>57</v>
      </c>
      <c r="G90" s="11" t="s">
        <v>58</v>
      </c>
      <c r="H90" s="11" t="s">
        <v>59</v>
      </c>
      <c r="I90" s="11" t="s">
        <v>65</v>
      </c>
      <c r="J90" s="11" t="s">
        <v>61</v>
      </c>
      <c r="K90" s="10" t="s">
        <v>62</v>
      </c>
      <c r="L90" s="9">
        <v>5.9447549999999998</v>
      </c>
      <c r="M90" s="10">
        <v>2611.8969999999999</v>
      </c>
      <c r="N90" s="10">
        <v>1.8922899999999999E-2</v>
      </c>
      <c r="O90" s="10">
        <v>38.534179999999999</v>
      </c>
      <c r="P90" s="10">
        <v>1.013579</v>
      </c>
      <c r="Q90" s="10">
        <v>0.98317370000000004</v>
      </c>
      <c r="R90" s="10">
        <v>2.4010400000000001E-2</v>
      </c>
      <c r="S90" s="41">
        <v>1.361961</v>
      </c>
      <c r="T90" s="249">
        <v>1.0552296787698248</v>
      </c>
      <c r="U90" s="9">
        <f t="shared" si="96"/>
        <v>6.2730819090153096</v>
      </c>
      <c r="V90" s="10">
        <f t="shared" si="97"/>
        <v>2756.1512322898689</v>
      </c>
      <c r="W90" s="10">
        <f t="shared" si="98"/>
        <v>1.9968005688393516E-2</v>
      </c>
      <c r="X90" s="10">
        <f t="shared" si="99"/>
        <v>40.662410383058607</v>
      </c>
      <c r="Y90" s="10">
        <f t="shared" si="100"/>
        <v>1.0695586425778403</v>
      </c>
      <c r="Z90" s="10">
        <f t="shared" si="101"/>
        <v>1.0374740676259402</v>
      </c>
      <c r="AA90" s="10">
        <f t="shared" si="102"/>
        <v>2.5336486679135E-2</v>
      </c>
      <c r="AB90" s="12">
        <f t="shared" si="103"/>
        <v>1.4371816685270293</v>
      </c>
      <c r="AC90" s="248">
        <f t="shared" si="104"/>
        <v>1.7186525778124136E-2</v>
      </c>
      <c r="AD90" s="10">
        <f t="shared" si="105"/>
        <v>7.5510992665475856</v>
      </c>
      <c r="AE90" s="10">
        <f t="shared" si="106"/>
        <v>5.4706864899708264E-5</v>
      </c>
      <c r="AF90" s="10">
        <f t="shared" si="107"/>
        <v>0.11140386406317426</v>
      </c>
      <c r="AG90" s="10">
        <f t="shared" si="108"/>
        <v>2.9302976508981927E-3</v>
      </c>
      <c r="AH90" s="10">
        <f t="shared" si="109"/>
        <v>2.8423947058244937E-3</v>
      </c>
      <c r="AI90" s="10">
        <f t="shared" si="110"/>
        <v>6.9415031997630144E-5</v>
      </c>
      <c r="AJ90" s="249">
        <f t="shared" si="111"/>
        <v>3.9374840233617238E-3</v>
      </c>
      <c r="AK90" s="246">
        <v>1.5877575187643891</v>
      </c>
      <c r="AL90" s="10">
        <v>1.5877575187643891</v>
      </c>
      <c r="AM90" s="10">
        <v>1.5877575187643891</v>
      </c>
      <c r="AN90" s="10">
        <v>1.1247575119286113</v>
      </c>
      <c r="AO90" s="10">
        <v>1.1340877779818888</v>
      </c>
      <c r="AP90" s="10">
        <v>1.1341649968620793</v>
      </c>
      <c r="AQ90" s="10">
        <v>0.55390741239332031</v>
      </c>
      <c r="AR90" s="41">
        <v>1.0612119987250432</v>
      </c>
      <c r="AS90" s="9">
        <f t="shared" si="112"/>
        <v>9.4388294484621955</v>
      </c>
      <c r="AT90" s="10">
        <f t="shared" si="113"/>
        <v>4147.0590999881515</v>
      </c>
      <c r="AU90" s="10">
        <f t="shared" si="114"/>
        <v>3.0044976751826658E-2</v>
      </c>
      <c r="AV90" s="10">
        <f t="shared" si="115"/>
        <v>43.341608421009255</v>
      </c>
      <c r="AW90" s="10">
        <f t="shared" si="116"/>
        <v>1.1494875559191049</v>
      </c>
      <c r="AX90" s="10">
        <f t="shared" si="117"/>
        <v>1.1150811963753788</v>
      </c>
      <c r="AY90" s="10">
        <f t="shared" si="118"/>
        <v>1.3299538534528579E-2</v>
      </c>
      <c r="AZ90" s="41">
        <f t="shared" si="119"/>
        <v>1.4453293549955586</v>
      </c>
      <c r="BA90" s="186">
        <f t="shared" si="120"/>
        <v>2.5859806708115603E-2</v>
      </c>
      <c r="BB90" s="7">
        <f t="shared" si="121"/>
        <v>11.361805753392195</v>
      </c>
      <c r="BC90" s="7">
        <f t="shared" si="122"/>
        <v>8.231500479952509E-5</v>
      </c>
      <c r="BD90" s="7">
        <f t="shared" si="123"/>
        <v>0.11874413266029933</v>
      </c>
      <c r="BE90" s="7">
        <f t="shared" si="124"/>
        <v>3.1492809751208352E-3</v>
      </c>
      <c r="BF90" s="7">
        <f t="shared" si="125"/>
        <v>3.055016976370901E-3</v>
      </c>
      <c r="BG90" s="7">
        <f t="shared" si="126"/>
        <v>3.6437091875420768E-5</v>
      </c>
      <c r="BH90" s="187">
        <f t="shared" si="127"/>
        <v>3.9598064520426262E-3</v>
      </c>
      <c r="BI90" s="9">
        <f t="shared" si="128"/>
        <v>-3.1657475394468859</v>
      </c>
      <c r="BJ90" s="10">
        <f t="shared" si="129"/>
        <v>-1390.9078676982826</v>
      </c>
      <c r="BK90" s="10">
        <f t="shared" si="130"/>
        <v>-1.0076971063433141E-2</v>
      </c>
      <c r="BL90" s="10">
        <f t="shared" si="131"/>
        <v>-2.6791980379506484</v>
      </c>
      <c r="BM90" s="10">
        <f t="shared" si="132"/>
        <v>-7.9928913341264618E-2</v>
      </c>
      <c r="BN90" s="10">
        <f t="shared" si="133"/>
        <v>-7.7607128749438647E-2</v>
      </c>
      <c r="BO90" s="10">
        <f t="shared" si="134"/>
        <v>1.2036948144606421E-2</v>
      </c>
      <c r="BP90" s="41">
        <f t="shared" si="135"/>
        <v>-8.1476864685292583E-3</v>
      </c>
      <c r="BQ90" s="9">
        <f t="shared" si="136"/>
        <v>-8.6732809299914677E-3</v>
      </c>
      <c r="BR90" s="10">
        <f t="shared" si="137"/>
        <v>-3.8107064868446097</v>
      </c>
      <c r="BS90" s="10">
        <f t="shared" si="138"/>
        <v>-2.7608139899816826E-5</v>
      </c>
      <c r="BT90" s="10">
        <f t="shared" si="139"/>
        <v>-7.3402685971250686E-3</v>
      </c>
      <c r="BU90" s="10">
        <f t="shared" si="140"/>
        <v>-2.1898332422264251E-4</v>
      </c>
      <c r="BV90" s="10">
        <f t="shared" si="141"/>
        <v>-2.1262227054640731E-4</v>
      </c>
      <c r="BW90" s="10">
        <f t="shared" si="142"/>
        <v>3.2977940122209376E-5</v>
      </c>
      <c r="BX90" s="41">
        <f t="shared" si="143"/>
        <v>-2.2322428680902374E-5</v>
      </c>
    </row>
    <row r="91" spans="1:76" ht="43.5" x14ac:dyDescent="0.35">
      <c r="A91" s="10">
        <v>34033</v>
      </c>
      <c r="B91" s="10" t="s">
        <v>26</v>
      </c>
      <c r="C91" s="10" t="s">
        <v>5</v>
      </c>
      <c r="D91" s="10">
        <v>2280002202</v>
      </c>
      <c r="E91" s="10" t="s">
        <v>56</v>
      </c>
      <c r="F91" s="11" t="s">
        <v>57</v>
      </c>
      <c r="G91" s="11" t="s">
        <v>58</v>
      </c>
      <c r="H91" s="11" t="s">
        <v>59</v>
      </c>
      <c r="I91" s="11" t="s">
        <v>65</v>
      </c>
      <c r="J91" s="11" t="s">
        <v>63</v>
      </c>
      <c r="K91" s="10" t="s">
        <v>62</v>
      </c>
      <c r="L91" s="9">
        <v>2.3349039999999999</v>
      </c>
      <c r="M91" s="10">
        <v>1017.032</v>
      </c>
      <c r="N91" s="10">
        <v>7.0750079999999998E-3</v>
      </c>
      <c r="O91" s="10">
        <v>14.87843</v>
      </c>
      <c r="P91" s="10">
        <v>0.37907859999999999</v>
      </c>
      <c r="Q91" s="10">
        <v>0.3675949</v>
      </c>
      <c r="R91" s="10">
        <v>2.5718749999999999E-2</v>
      </c>
      <c r="S91" s="41">
        <v>0.43238700000000002</v>
      </c>
      <c r="T91" s="249">
        <v>1.0552296787698248</v>
      </c>
      <c r="U91" s="9">
        <f t="shared" si="96"/>
        <v>2.4638599978783788</v>
      </c>
      <c r="V91" s="10">
        <f t="shared" si="97"/>
        <v>1073.2023506586324</v>
      </c>
      <c r="W91" s="10">
        <f t="shared" si="98"/>
        <v>7.4657584191339405E-3</v>
      </c>
      <c r="X91" s="10">
        <f t="shared" si="99"/>
        <v>15.700160909499324</v>
      </c>
      <c r="Y91" s="10">
        <f t="shared" si="100"/>
        <v>0.40001498930651486</v>
      </c>
      <c r="Z91" s="10">
        <f t="shared" si="101"/>
        <v>0.38789704824442583</v>
      </c>
      <c r="AA91" s="10">
        <f t="shared" si="102"/>
        <v>2.7139188300861428E-2</v>
      </c>
      <c r="AB91" s="12">
        <f t="shared" si="103"/>
        <v>0.45626759511424825</v>
      </c>
      <c r="AC91" s="248">
        <f t="shared" si="104"/>
        <v>6.7503013640503526E-3</v>
      </c>
      <c r="AD91" s="10">
        <f t="shared" si="105"/>
        <v>2.9402804127633764</v>
      </c>
      <c r="AE91" s="10">
        <f t="shared" si="106"/>
        <v>2.0454132655161481E-5</v>
      </c>
      <c r="AF91" s="10">
        <f t="shared" si="107"/>
        <v>4.3014139478080339E-2</v>
      </c>
      <c r="AG91" s="10">
        <f t="shared" si="108"/>
        <v>1.0959314775520956E-3</v>
      </c>
      <c r="AH91" s="10">
        <f t="shared" si="109"/>
        <v>1.0627316390258241E-3</v>
      </c>
      <c r="AI91" s="10">
        <f t="shared" si="110"/>
        <v>7.435394055030528E-5</v>
      </c>
      <c r="AJ91" s="249">
        <f t="shared" si="111"/>
        <v>1.2500482057924609E-3</v>
      </c>
      <c r="AK91" s="246">
        <v>1.2901968765457832</v>
      </c>
      <c r="AL91" s="10">
        <v>1.2901968765457832</v>
      </c>
      <c r="AM91" s="10">
        <v>1.2901968765457832</v>
      </c>
      <c r="AN91" s="10">
        <v>0.92285688800697208</v>
      </c>
      <c r="AO91" s="10">
        <v>0.93160218504449166</v>
      </c>
      <c r="AP91" s="10">
        <v>0.93170011209409509</v>
      </c>
      <c r="AQ91" s="10">
        <v>0.39109263102383485</v>
      </c>
      <c r="AR91" s="41">
        <v>0.89372027865768799</v>
      </c>
      <c r="AS91" s="9">
        <f t="shared" si="112"/>
        <v>3.0124858478342551</v>
      </c>
      <c r="AT91" s="10">
        <f t="shared" si="113"/>
        <v>1312.171509747111</v>
      </c>
      <c r="AU91" s="10">
        <f t="shared" si="114"/>
        <v>9.1281532231364277E-3</v>
      </c>
      <c r="AV91" s="10">
        <f t="shared" si="115"/>
        <v>13.730661608229573</v>
      </c>
      <c r="AW91" s="10">
        <f t="shared" si="116"/>
        <v>0.35315045206360685</v>
      </c>
      <c r="AX91" s="10">
        <f t="shared" si="117"/>
        <v>0.34248820953521769</v>
      </c>
      <c r="AY91" s="10">
        <f t="shared" si="118"/>
        <v>1.0058413604144252E-2</v>
      </c>
      <c r="AZ91" s="41">
        <f t="shared" si="119"/>
        <v>0.38643303012796176</v>
      </c>
      <c r="BA91" s="186">
        <f t="shared" si="120"/>
        <v>8.2533858844774117E-3</v>
      </c>
      <c r="BB91" s="7">
        <f t="shared" si="121"/>
        <v>3.5949904376633177</v>
      </c>
      <c r="BC91" s="7">
        <f t="shared" si="122"/>
        <v>2.5008638967497062E-5</v>
      </c>
      <c r="BD91" s="7">
        <f t="shared" si="123"/>
        <v>3.7618250981450885E-2</v>
      </c>
      <c r="BE91" s="7">
        <f t="shared" si="124"/>
        <v>9.6753548510577223E-4</v>
      </c>
      <c r="BF91" s="7">
        <f t="shared" si="125"/>
        <v>9.3832386174032246E-4</v>
      </c>
      <c r="BG91" s="7">
        <f t="shared" si="126"/>
        <v>2.7557297545600691E-5</v>
      </c>
      <c r="BH91" s="187">
        <f t="shared" si="127"/>
        <v>1.0587206304875664E-3</v>
      </c>
      <c r="BI91" s="9">
        <f t="shared" si="128"/>
        <v>-0.54862584995587627</v>
      </c>
      <c r="BJ91" s="10">
        <f t="shared" si="129"/>
        <v>-238.96915908847859</v>
      </c>
      <c r="BK91" s="10">
        <f t="shared" si="130"/>
        <v>-1.6623948040024872E-3</v>
      </c>
      <c r="BL91" s="10">
        <f t="shared" si="131"/>
        <v>1.9694993012697513</v>
      </c>
      <c r="BM91" s="10">
        <f t="shared" si="132"/>
        <v>4.6864537242908011E-2</v>
      </c>
      <c r="BN91" s="10">
        <f t="shared" si="133"/>
        <v>4.5408838709208144E-2</v>
      </c>
      <c r="BO91" s="10">
        <f t="shared" si="134"/>
        <v>1.7080774696717177E-2</v>
      </c>
      <c r="BP91" s="41">
        <f t="shared" si="135"/>
        <v>6.9834564986286485E-2</v>
      </c>
      <c r="BQ91" s="9">
        <f t="shared" si="136"/>
        <v>-1.5030845204270591E-3</v>
      </c>
      <c r="BR91" s="10">
        <f t="shared" si="137"/>
        <v>-0.65471002489994135</v>
      </c>
      <c r="BS91" s="10">
        <f t="shared" si="138"/>
        <v>-4.5545063123355811E-6</v>
      </c>
      <c r="BT91" s="10">
        <f t="shared" si="139"/>
        <v>5.3958884966294543E-3</v>
      </c>
      <c r="BU91" s="10">
        <f t="shared" si="140"/>
        <v>1.2839599244632337E-4</v>
      </c>
      <c r="BV91" s="10">
        <f t="shared" si="141"/>
        <v>1.2440777728550169E-4</v>
      </c>
      <c r="BW91" s="10">
        <f t="shared" si="142"/>
        <v>4.6796643004704593E-5</v>
      </c>
      <c r="BX91" s="41">
        <f t="shared" si="143"/>
        <v>1.9132757530489447E-4</v>
      </c>
    </row>
    <row r="92" spans="1:76" ht="44" thickBot="1" x14ac:dyDescent="0.4">
      <c r="A92" s="10">
        <v>34033</v>
      </c>
      <c r="B92" s="10" t="s">
        <v>26</v>
      </c>
      <c r="C92" s="10" t="s">
        <v>5</v>
      </c>
      <c r="D92" s="10">
        <v>2280002203</v>
      </c>
      <c r="E92" s="10" t="s">
        <v>56</v>
      </c>
      <c r="F92" s="11" t="s">
        <v>57</v>
      </c>
      <c r="G92" s="11" t="s">
        <v>58</v>
      </c>
      <c r="H92" s="11" t="s">
        <v>59</v>
      </c>
      <c r="I92" s="11" t="s">
        <v>65</v>
      </c>
      <c r="J92" s="11" t="s">
        <v>61</v>
      </c>
      <c r="K92" s="10" t="s">
        <v>64</v>
      </c>
      <c r="L92" s="9">
        <v>19.718730000000001</v>
      </c>
      <c r="M92" s="10">
        <v>7865.4040000000005</v>
      </c>
      <c r="N92" s="10">
        <v>4.3608309999999997E-2</v>
      </c>
      <c r="O92" s="10">
        <v>202.70099999999999</v>
      </c>
      <c r="P92" s="10">
        <v>2.462771</v>
      </c>
      <c r="Q92" s="10">
        <v>2.265749</v>
      </c>
      <c r="R92" s="10">
        <v>4.798699</v>
      </c>
      <c r="S92" s="41">
        <v>9.3612260000000003</v>
      </c>
      <c r="T92" s="249">
        <v>1.3022601248475145</v>
      </c>
      <c r="U92" s="9">
        <f t="shared" si="96"/>
        <v>25.678915791634431</v>
      </c>
      <c r="V92" s="10">
        <f t="shared" si="97"/>
        <v>10242.801995016142</v>
      </c>
      <c r="W92" s="10">
        <f t="shared" si="98"/>
        <v>5.6789363224989113E-2</v>
      </c>
      <c r="X92" s="10">
        <f t="shared" si="99"/>
        <v>263.96942956671603</v>
      </c>
      <c r="Y92" s="10">
        <f t="shared" si="100"/>
        <v>3.207168469930838</v>
      </c>
      <c r="Z92" s="10">
        <f t="shared" si="101"/>
        <v>2.9505945756131311</v>
      </c>
      <c r="AA92" s="10">
        <f t="shared" si="102"/>
        <v>6.2491543588456429</v>
      </c>
      <c r="AB92" s="12">
        <f t="shared" si="103"/>
        <v>12.1907513394858</v>
      </c>
      <c r="AC92" s="248">
        <f t="shared" si="104"/>
        <v>7.0353193949683368E-2</v>
      </c>
      <c r="AD92" s="10">
        <f t="shared" si="105"/>
        <v>28.062471219222306</v>
      </c>
      <c r="AE92" s="10">
        <f t="shared" si="106"/>
        <v>1.5558729650681948E-4</v>
      </c>
      <c r="AF92" s="10">
        <f t="shared" si="107"/>
        <v>0.72320391662113981</v>
      </c>
      <c r="AG92" s="10">
        <f t="shared" si="108"/>
        <v>8.7867629313173653E-3</v>
      </c>
      <c r="AH92" s="10">
        <f t="shared" si="109"/>
        <v>8.0838207551044688E-3</v>
      </c>
      <c r="AI92" s="10">
        <f t="shared" si="110"/>
        <v>1.7120970846152446E-2</v>
      </c>
      <c r="AJ92" s="249">
        <f t="shared" si="111"/>
        <v>3.3399318738317259E-2</v>
      </c>
      <c r="AK92" s="247">
        <v>1.646991728627182</v>
      </c>
      <c r="AL92" s="14">
        <v>1.646991728627182</v>
      </c>
      <c r="AM92" s="14">
        <v>1.646991728627182</v>
      </c>
      <c r="AN92" s="14">
        <v>1.3035047990318214</v>
      </c>
      <c r="AO92" s="14">
        <v>1.7280688580404551</v>
      </c>
      <c r="AP92" s="14">
        <v>1.728068595044566</v>
      </c>
      <c r="AQ92" s="14">
        <v>1.685645484911261</v>
      </c>
      <c r="AR92" s="42">
        <v>1.5656359188159168</v>
      </c>
      <c r="AS92" s="9">
        <f t="shared" si="112"/>
        <v>32.476585209032677</v>
      </c>
      <c r="AT92" s="10">
        <f t="shared" si="113"/>
        <v>12954.255330311153</v>
      </c>
      <c r="AU92" s="10">
        <f t="shared" si="114"/>
        <v>7.1822525869410028E-2</v>
      </c>
      <c r="AV92" s="10">
        <f t="shared" si="115"/>
        <v>264.22172626854922</v>
      </c>
      <c r="AW92" s="10">
        <f t="shared" si="116"/>
        <v>4.2558378695851493</v>
      </c>
      <c r="AX92" s="10">
        <f t="shared" si="117"/>
        <v>3.9153696911536304</v>
      </c>
      <c r="AY92" s="10">
        <f t="shared" si="118"/>
        <v>8.0889053027981834</v>
      </c>
      <c r="AZ92" s="41">
        <f t="shared" si="119"/>
        <v>14.656271669753449</v>
      </c>
      <c r="BA92" s="186">
        <f t="shared" si="120"/>
        <v>8.8976945778171723E-2</v>
      </c>
      <c r="BB92" s="7">
        <f t="shared" si="121"/>
        <v>35.491110494003159</v>
      </c>
      <c r="BC92" s="7">
        <f t="shared" si="122"/>
        <v>1.9677404347783568E-4</v>
      </c>
      <c r="BD92" s="7">
        <f t="shared" si="123"/>
        <v>0.72389514046177872</v>
      </c>
      <c r="BE92" s="7">
        <f t="shared" si="124"/>
        <v>1.1659829779685341E-2</v>
      </c>
      <c r="BF92" s="7">
        <f t="shared" si="125"/>
        <v>1.0727040249735973E-2</v>
      </c>
      <c r="BG92" s="7">
        <f t="shared" si="126"/>
        <v>2.21613843912279E-2</v>
      </c>
      <c r="BH92" s="187">
        <f t="shared" si="127"/>
        <v>4.0154168958228625E-2</v>
      </c>
      <c r="BI92" s="9">
        <f t="shared" si="128"/>
        <v>-6.7976694173982466</v>
      </c>
      <c r="BJ92" s="10">
        <f t="shared" si="129"/>
        <v>-2711.4533352950111</v>
      </c>
      <c r="BK92" s="10">
        <f t="shared" si="130"/>
        <v>-1.5033162644420915E-2</v>
      </c>
      <c r="BL92" s="10">
        <f t="shared" si="131"/>
        <v>-0.25229670183318831</v>
      </c>
      <c r="BM92" s="10">
        <f t="shared" si="132"/>
        <v>-1.0486693996543113</v>
      </c>
      <c r="BN92" s="10">
        <f t="shared" si="133"/>
        <v>-0.96477511554049933</v>
      </c>
      <c r="BO92" s="10">
        <f t="shared" si="134"/>
        <v>-1.8397509439525406</v>
      </c>
      <c r="BP92" s="41">
        <f t="shared" si="135"/>
        <v>-2.4655203302676494</v>
      </c>
      <c r="BQ92" s="9">
        <f t="shared" si="136"/>
        <v>-1.8623751828488355E-2</v>
      </c>
      <c r="BR92" s="10">
        <f t="shared" si="137"/>
        <v>-7.4286392747808527</v>
      </c>
      <c r="BS92" s="10">
        <f t="shared" si="138"/>
        <v>-4.1186746971016205E-5</v>
      </c>
      <c r="BT92" s="10">
        <f t="shared" si="139"/>
        <v>-6.912238406389104E-4</v>
      </c>
      <c r="BU92" s="10">
        <f t="shared" si="140"/>
        <v>-2.8730668483679753E-3</v>
      </c>
      <c r="BV92" s="10">
        <f t="shared" si="141"/>
        <v>-2.6432194946315046E-3</v>
      </c>
      <c r="BW92" s="10">
        <f t="shared" si="142"/>
        <v>-5.0404135450754541E-3</v>
      </c>
      <c r="BX92" s="41">
        <f t="shared" si="143"/>
        <v>-6.7548502199113666E-3</v>
      </c>
    </row>
    <row r="93" spans="1:76" ht="44" thickBot="1" x14ac:dyDescent="0.4">
      <c r="A93" s="10">
        <v>34033</v>
      </c>
      <c r="B93" s="10" t="s">
        <v>26</v>
      </c>
      <c r="C93" s="10" t="s">
        <v>5</v>
      </c>
      <c r="D93" s="10">
        <v>2280002204</v>
      </c>
      <c r="E93" s="10" t="s">
        <v>56</v>
      </c>
      <c r="F93" s="11" t="s">
        <v>57</v>
      </c>
      <c r="G93" s="11" t="s">
        <v>58</v>
      </c>
      <c r="H93" s="11" t="s">
        <v>59</v>
      </c>
      <c r="I93" s="11" t="s">
        <v>65</v>
      </c>
      <c r="J93" s="11" t="s">
        <v>63</v>
      </c>
      <c r="K93" s="10" t="s">
        <v>64</v>
      </c>
      <c r="L93" s="9">
        <v>3.5782210000000001</v>
      </c>
      <c r="M93" s="10">
        <v>2553.7150000000001</v>
      </c>
      <c r="N93" s="10">
        <v>1.1896439999999999E-2</v>
      </c>
      <c r="O93" s="10">
        <v>31.549900000000001</v>
      </c>
      <c r="P93" s="10">
        <v>0.67185010000000001</v>
      </c>
      <c r="Q93" s="10">
        <v>0.61810140000000002</v>
      </c>
      <c r="R93" s="10">
        <v>1.557288</v>
      </c>
      <c r="S93" s="41">
        <v>1.380125</v>
      </c>
      <c r="T93" s="249">
        <v>1.3022601248475145</v>
      </c>
      <c r="U93" s="9">
        <f t="shared" si="96"/>
        <v>4.6597745261919981</v>
      </c>
      <c r="V93" s="10">
        <f t="shared" si="97"/>
        <v>3325.6012147249708</v>
      </c>
      <c r="W93" s="10">
        <f t="shared" si="98"/>
        <v>1.5492259439640966E-2</v>
      </c>
      <c r="X93" s="10">
        <f t="shared" si="99"/>
        <v>41.086176712926601</v>
      </c>
      <c r="Y93" s="10">
        <f t="shared" si="100"/>
        <v>0.8749235951048151</v>
      </c>
      <c r="Z93" s="10">
        <f t="shared" si="101"/>
        <v>0.80492880633242359</v>
      </c>
      <c r="AA93" s="10">
        <f t="shared" si="102"/>
        <v>2.027994065303536</v>
      </c>
      <c r="AB93" s="12">
        <f t="shared" si="103"/>
        <v>1.797281754805176</v>
      </c>
      <c r="AC93" s="248">
        <f t="shared" si="104"/>
        <v>1.2766505551210953E-2</v>
      </c>
      <c r="AD93" s="10">
        <f t="shared" si="105"/>
        <v>9.1112362047259481</v>
      </c>
      <c r="AE93" s="10">
        <f t="shared" si="106"/>
        <v>4.2444546409975245E-5</v>
      </c>
      <c r="AF93" s="10">
        <f t="shared" si="107"/>
        <v>0.11256486770664823</v>
      </c>
      <c r="AG93" s="10">
        <f t="shared" si="108"/>
        <v>2.3970509454926442E-3</v>
      </c>
      <c r="AH93" s="10">
        <f t="shared" si="109"/>
        <v>2.2052844009107495E-3</v>
      </c>
      <c r="AI93" s="10">
        <f t="shared" si="110"/>
        <v>5.5561481241192768E-3</v>
      </c>
      <c r="AJ93" s="249">
        <f t="shared" si="111"/>
        <v>4.9240596022059619E-3</v>
      </c>
      <c r="AK93" s="247">
        <v>1.4705524855631926</v>
      </c>
      <c r="AL93" s="14">
        <v>1.4705524855631926</v>
      </c>
      <c r="AM93" s="14">
        <v>1.4705524855631926</v>
      </c>
      <c r="AN93" s="14">
        <v>1.0854241011464827</v>
      </c>
      <c r="AO93" s="14">
        <v>1.4229841729502521</v>
      </c>
      <c r="AP93" s="14">
        <v>1.4229845249802984</v>
      </c>
      <c r="AQ93" s="14">
        <v>1.4104913098083101</v>
      </c>
      <c r="AR93" s="42">
        <v>1.4660559665092461</v>
      </c>
      <c r="AS93" s="9">
        <f t="shared" si="112"/>
        <v>5.261961785444413</v>
      </c>
      <c r="AT93" s="10">
        <f t="shared" si="113"/>
        <v>3755.3719406700088</v>
      </c>
      <c r="AU93" s="10">
        <f t="shared" si="114"/>
        <v>1.7494339411353386E-2</v>
      </c>
      <c r="AV93" s="10">
        <f t="shared" si="115"/>
        <v>34.245021848761418</v>
      </c>
      <c r="AW93" s="10">
        <f t="shared" si="116"/>
        <v>0.95603205889504417</v>
      </c>
      <c r="AX93" s="10">
        <f t="shared" si="117"/>
        <v>0.87954872706865739</v>
      </c>
      <c r="AY93" s="10">
        <f t="shared" si="118"/>
        <v>2.1965411908687638</v>
      </c>
      <c r="AZ93" s="41">
        <f t="shared" si="119"/>
        <v>2.0233404907785735</v>
      </c>
      <c r="BA93" s="186">
        <f t="shared" si="120"/>
        <v>1.4416333658751817E-2</v>
      </c>
      <c r="BB93" s="7">
        <f t="shared" si="121"/>
        <v>10.288690248410983</v>
      </c>
      <c r="BC93" s="7">
        <f t="shared" si="122"/>
        <v>4.7929697017406535E-5</v>
      </c>
      <c r="BD93" s="7">
        <f t="shared" si="123"/>
        <v>9.3821977667839507E-2</v>
      </c>
      <c r="BE93" s="7">
        <f t="shared" si="124"/>
        <v>2.6192659147809428E-3</v>
      </c>
      <c r="BF93" s="7">
        <f t="shared" si="125"/>
        <v>2.4097225399141299E-3</v>
      </c>
      <c r="BG93" s="7">
        <f t="shared" si="126"/>
        <v>6.0179210708733253E-3</v>
      </c>
      <c r="BH93" s="187">
        <f t="shared" si="127"/>
        <v>5.5433986048728043E-3</v>
      </c>
      <c r="BI93" s="9">
        <f t="shared" si="128"/>
        <v>-0.6021872592524149</v>
      </c>
      <c r="BJ93" s="10">
        <f t="shared" si="129"/>
        <v>-429.77072594503807</v>
      </c>
      <c r="BK93" s="10">
        <f t="shared" si="130"/>
        <v>-2.002079971712421E-3</v>
      </c>
      <c r="BL93" s="10">
        <f t="shared" si="131"/>
        <v>6.8411548641651834</v>
      </c>
      <c r="BM93" s="10">
        <f t="shared" si="132"/>
        <v>-8.1108463790229068E-2</v>
      </c>
      <c r="BN93" s="10">
        <f t="shared" si="133"/>
        <v>-7.4619920736233802E-2</v>
      </c>
      <c r="BO93" s="10">
        <f t="shared" si="134"/>
        <v>-0.16854712556522777</v>
      </c>
      <c r="BP93" s="41">
        <f t="shared" si="135"/>
        <v>-0.22605873597339743</v>
      </c>
      <c r="BQ93" s="9">
        <f t="shared" si="136"/>
        <v>-1.6498281075408641E-3</v>
      </c>
      <c r="BR93" s="10">
        <f t="shared" si="137"/>
        <v>-1.1774540436850351</v>
      </c>
      <c r="BS93" s="10">
        <f t="shared" si="138"/>
        <v>-5.4851506074312902E-6</v>
      </c>
      <c r="BT93" s="10">
        <f t="shared" si="139"/>
        <v>1.8742890038808718E-2</v>
      </c>
      <c r="BU93" s="10">
        <f t="shared" si="140"/>
        <v>-2.2221496928829859E-4</v>
      </c>
      <c r="BV93" s="10">
        <f t="shared" si="141"/>
        <v>-2.0443813900338035E-4</v>
      </c>
      <c r="BW93" s="10">
        <f t="shared" si="142"/>
        <v>-4.6177294675404847E-4</v>
      </c>
      <c r="BX93" s="41">
        <f t="shared" si="143"/>
        <v>-6.1933900266684244E-4</v>
      </c>
    </row>
    <row r="94" spans="1:76" ht="44" thickBot="1" x14ac:dyDescent="0.4">
      <c r="A94" s="10">
        <v>34035</v>
      </c>
      <c r="B94" s="10" t="s">
        <v>27</v>
      </c>
      <c r="C94" s="10" t="s">
        <v>5</v>
      </c>
      <c r="D94" s="10">
        <v>2280002201</v>
      </c>
      <c r="E94" s="10" t="s">
        <v>56</v>
      </c>
      <c r="F94" s="11" t="s">
        <v>57</v>
      </c>
      <c r="G94" s="11" t="s">
        <v>58</v>
      </c>
      <c r="H94" s="11" t="s">
        <v>59</v>
      </c>
      <c r="I94" s="11" t="s">
        <v>65</v>
      </c>
      <c r="J94" s="11" t="s">
        <v>61</v>
      </c>
      <c r="K94" s="10" t="s">
        <v>62</v>
      </c>
      <c r="L94" s="9">
        <v>1.1213999999999999E-4</v>
      </c>
      <c r="M94" s="10">
        <v>6.125017E-2</v>
      </c>
      <c r="N94" s="10">
        <v>4.4075059999999998E-7</v>
      </c>
      <c r="O94" s="10">
        <v>8.2733999999999998E-4</v>
      </c>
      <c r="P94" s="10">
        <v>2.3600000000000001E-5</v>
      </c>
      <c r="Q94" s="10">
        <v>2.2900000000000001E-5</v>
      </c>
      <c r="R94" s="10">
        <v>5.6000000000000004E-7</v>
      </c>
      <c r="S94" s="41">
        <v>4.7700000000000001E-5</v>
      </c>
      <c r="T94" s="249">
        <v>1.0552296787698248</v>
      </c>
      <c r="U94" s="9">
        <f t="shared" si="96"/>
        <v>1.1833345617724814E-4</v>
      </c>
      <c r="V94" s="10">
        <f t="shared" si="97"/>
        <v>6.4632997213697155E-2</v>
      </c>
      <c r="W94" s="10">
        <f t="shared" si="98"/>
        <v>4.6509311405560751E-7</v>
      </c>
      <c r="X94" s="10">
        <f t="shared" si="99"/>
        <v>8.7303372243342683E-4</v>
      </c>
      <c r="Y94" s="10">
        <f t="shared" si="100"/>
        <v>2.4903420418967867E-5</v>
      </c>
      <c r="Z94" s="10">
        <f t="shared" si="101"/>
        <v>2.4164759643828988E-5</v>
      </c>
      <c r="AA94" s="10">
        <f t="shared" si="102"/>
        <v>5.9092862011110191E-7</v>
      </c>
      <c r="AB94" s="12">
        <f t="shared" si="103"/>
        <v>5.0334455677320641E-5</v>
      </c>
      <c r="AC94" s="248">
        <f t="shared" si="104"/>
        <v>3.2420124980067985E-7</v>
      </c>
      <c r="AD94" s="10">
        <f t="shared" si="105"/>
        <v>1.7707670469506071E-4</v>
      </c>
      <c r="AE94" s="10">
        <f t="shared" si="106"/>
        <v>1.2742277097413904E-9</v>
      </c>
      <c r="AF94" s="10">
        <f t="shared" si="107"/>
        <v>2.3918732121463751E-6</v>
      </c>
      <c r="AG94" s="10">
        <f t="shared" si="108"/>
        <v>6.822854909306265E-8</v>
      </c>
      <c r="AH94" s="10">
        <f t="shared" si="109"/>
        <v>6.6204820941997224E-8</v>
      </c>
      <c r="AI94" s="10">
        <f t="shared" si="110"/>
        <v>1.6189825208523339E-9</v>
      </c>
      <c r="AJ94" s="249">
        <f t="shared" si="111"/>
        <v>1.3790261829402915E-7</v>
      </c>
      <c r="AK94" s="247">
        <v>1.5877575187643891</v>
      </c>
      <c r="AL94" s="14">
        <v>1.5877575187643891</v>
      </c>
      <c r="AM94" s="14">
        <v>1.5877575187643891</v>
      </c>
      <c r="AN94" s="14">
        <v>1.1247575119286113</v>
      </c>
      <c r="AO94" s="14">
        <v>1.1340877779818888</v>
      </c>
      <c r="AP94" s="14">
        <v>1.1341649968620793</v>
      </c>
      <c r="AQ94" s="14">
        <v>0.55390741239332031</v>
      </c>
      <c r="AR94" s="42">
        <v>1.0612119987250432</v>
      </c>
      <c r="AS94" s="9">
        <f t="shared" si="112"/>
        <v>1.7805112815423858E-4</v>
      </c>
      <c r="AT94" s="10">
        <f t="shared" si="113"/>
        <v>9.7250417943097023E-2</v>
      </c>
      <c r="AU94" s="10">
        <f t="shared" si="114"/>
        <v>6.9980507904991571E-7</v>
      </c>
      <c r="AV94" s="10">
        <f t="shared" si="115"/>
        <v>9.3055687991901723E-4</v>
      </c>
      <c r="AW94" s="10">
        <f t="shared" si="116"/>
        <v>2.6764471560372575E-5</v>
      </c>
      <c r="AX94" s="10">
        <f t="shared" si="117"/>
        <v>2.5972378428141618E-5</v>
      </c>
      <c r="AY94" s="10">
        <f t="shared" si="118"/>
        <v>3.1018815094025942E-7</v>
      </c>
      <c r="AZ94" s="41">
        <f t="shared" si="119"/>
        <v>5.0619812339184564E-5</v>
      </c>
      <c r="BA94" s="186">
        <f t="shared" si="120"/>
        <v>4.8781131001161257E-7</v>
      </c>
      <c r="BB94" s="7">
        <f t="shared" si="121"/>
        <v>2.6643950121396447E-4</v>
      </c>
      <c r="BC94" s="7">
        <f t="shared" si="122"/>
        <v>1.9172741891778513E-9</v>
      </c>
      <c r="BD94" s="7">
        <f t="shared" si="123"/>
        <v>2.5494709038877184E-6</v>
      </c>
      <c r="BE94" s="7">
        <f t="shared" si="124"/>
        <v>7.3327319343486509E-8</v>
      </c>
      <c r="BF94" s="7">
        <f t="shared" si="125"/>
        <v>7.1157201172990738E-8</v>
      </c>
      <c r="BG94" s="7">
        <f t="shared" si="126"/>
        <v>8.4983055052125864E-10</v>
      </c>
      <c r="BH94" s="187">
        <f t="shared" si="127"/>
        <v>1.3868441736762895E-7</v>
      </c>
      <c r="BI94" s="9">
        <f t="shared" si="128"/>
        <v>-5.9717671976990447E-5</v>
      </c>
      <c r="BJ94" s="10">
        <f t="shared" si="129"/>
        <v>-3.2617420729399868E-2</v>
      </c>
      <c r="BK94" s="10">
        <f t="shared" si="130"/>
        <v>-2.347119649943082E-7</v>
      </c>
      <c r="BL94" s="10">
        <f t="shared" si="131"/>
        <v>-5.7523157485590403E-5</v>
      </c>
      <c r="BM94" s="10">
        <f t="shared" si="132"/>
        <v>-1.8610511414047076E-6</v>
      </c>
      <c r="BN94" s="10">
        <f t="shared" si="133"/>
        <v>-1.8076187843126295E-6</v>
      </c>
      <c r="BO94" s="10">
        <f t="shared" si="134"/>
        <v>2.8074046917084249E-7</v>
      </c>
      <c r="BP94" s="41">
        <f t="shared" si="135"/>
        <v>-2.853566618639237E-7</v>
      </c>
      <c r="BQ94" s="9">
        <f t="shared" si="136"/>
        <v>-1.6361006021093272E-7</v>
      </c>
      <c r="BR94" s="10">
        <f t="shared" si="137"/>
        <v>-8.9362796518903761E-5</v>
      </c>
      <c r="BS94" s="10">
        <f t="shared" si="138"/>
        <v>-6.4304647943646088E-10</v>
      </c>
      <c r="BT94" s="10">
        <f t="shared" si="139"/>
        <v>-1.5759769174134332E-7</v>
      </c>
      <c r="BU94" s="10">
        <f t="shared" si="140"/>
        <v>-5.0987702504238592E-9</v>
      </c>
      <c r="BV94" s="10">
        <f t="shared" si="141"/>
        <v>-4.9523802309935136E-9</v>
      </c>
      <c r="BW94" s="10">
        <f t="shared" si="142"/>
        <v>7.6915197033107528E-10</v>
      </c>
      <c r="BX94" s="41">
        <f t="shared" si="143"/>
        <v>-7.817990735998033E-10</v>
      </c>
    </row>
    <row r="95" spans="1:76" ht="44" thickBot="1" x14ac:dyDescent="0.4">
      <c r="A95" s="10">
        <v>34035</v>
      </c>
      <c r="B95" s="10" t="s">
        <v>27</v>
      </c>
      <c r="C95" s="10" t="s">
        <v>5</v>
      </c>
      <c r="D95" s="10">
        <v>2280002202</v>
      </c>
      <c r="E95" s="10" t="s">
        <v>56</v>
      </c>
      <c r="F95" s="11" t="s">
        <v>57</v>
      </c>
      <c r="G95" s="11" t="s">
        <v>58</v>
      </c>
      <c r="H95" s="11" t="s">
        <v>59</v>
      </c>
      <c r="I95" s="11" t="s">
        <v>65</v>
      </c>
      <c r="J95" s="11" t="s">
        <v>63</v>
      </c>
      <c r="K95" s="10" t="s">
        <v>62</v>
      </c>
      <c r="L95" s="9">
        <v>3.6699999999999998E-5</v>
      </c>
      <c r="M95" s="10">
        <v>1.7344160000000001E-2</v>
      </c>
      <c r="N95" s="10">
        <v>1.100914E-7</v>
      </c>
      <c r="O95" s="10">
        <v>2.3284E-4</v>
      </c>
      <c r="P95" s="10">
        <v>5.8900000000000004E-6</v>
      </c>
      <c r="Q95" s="10">
        <v>5.7200000000000003E-6</v>
      </c>
      <c r="R95" s="10">
        <v>1.6E-7</v>
      </c>
      <c r="S95" s="41">
        <v>7.5599999999999996E-6</v>
      </c>
      <c r="T95" s="249">
        <v>1.0552296787698248</v>
      </c>
      <c r="U95" s="9">
        <f t="shared" si="96"/>
        <v>3.8726929210852565E-5</v>
      </c>
      <c r="V95" s="10">
        <f t="shared" si="97"/>
        <v>1.8302072385332446E-2</v>
      </c>
      <c r="W95" s="10">
        <f t="shared" si="98"/>
        <v>1.1617171265732028E-7</v>
      </c>
      <c r="X95" s="10">
        <f t="shared" si="99"/>
        <v>2.45699678404766E-4</v>
      </c>
      <c r="Y95" s="10">
        <f t="shared" si="100"/>
        <v>6.2153028079542683E-6</v>
      </c>
      <c r="Z95" s="10">
        <f t="shared" si="101"/>
        <v>6.0359137625633979E-6</v>
      </c>
      <c r="AA95" s="10">
        <f t="shared" si="102"/>
        <v>1.6883674860317195E-7</v>
      </c>
      <c r="AB95" s="12">
        <f t="shared" si="103"/>
        <v>7.977536371499875E-6</v>
      </c>
      <c r="AC95" s="248">
        <f t="shared" si="104"/>
        <v>1.0610117592014402E-7</v>
      </c>
      <c r="AD95" s="10">
        <f t="shared" si="105"/>
        <v>5.014266406940396E-5</v>
      </c>
      <c r="AE95" s="10">
        <f t="shared" si="106"/>
        <v>3.182786648145761E-10</v>
      </c>
      <c r="AF95" s="10">
        <f t="shared" si="107"/>
        <v>6.7314980384867396E-7</v>
      </c>
      <c r="AG95" s="10">
        <f t="shared" si="108"/>
        <v>1.7028226871107584E-8</v>
      </c>
      <c r="AH95" s="10">
        <f t="shared" si="109"/>
        <v>1.6536750034420267E-8</v>
      </c>
      <c r="AI95" s="10">
        <f t="shared" si="110"/>
        <v>4.6256643452923825E-10</v>
      </c>
      <c r="AJ95" s="249">
        <f t="shared" si="111"/>
        <v>2.1856264031506508E-8</v>
      </c>
      <c r="AK95" s="247">
        <v>1.2901968765457832</v>
      </c>
      <c r="AL95" s="14">
        <v>1.2901968765457832</v>
      </c>
      <c r="AM95" s="14">
        <v>1.2901968765457832</v>
      </c>
      <c r="AN95" s="14">
        <v>0.92285688800697208</v>
      </c>
      <c r="AO95" s="14">
        <v>0.93160218504449166</v>
      </c>
      <c r="AP95" s="14">
        <v>0.93170011209409509</v>
      </c>
      <c r="AQ95" s="14">
        <v>0.39109263102383485</v>
      </c>
      <c r="AR95" s="42">
        <v>0.89372027865768799</v>
      </c>
      <c r="AS95" s="9">
        <f t="shared" si="112"/>
        <v>4.7350225369230242E-5</v>
      </c>
      <c r="AT95" s="10">
        <f t="shared" si="113"/>
        <v>2.2377381058310313E-2</v>
      </c>
      <c r="AU95" s="10">
        <f t="shared" si="114"/>
        <v>1.4203958041455243E-7</v>
      </c>
      <c r="AV95" s="10">
        <f t="shared" si="115"/>
        <v>2.1487799780354339E-4</v>
      </c>
      <c r="AW95" s="10">
        <f t="shared" si="116"/>
        <v>5.4871368699120565E-6</v>
      </c>
      <c r="AX95" s="10">
        <f t="shared" si="117"/>
        <v>5.3293246411782241E-6</v>
      </c>
      <c r="AY95" s="10">
        <f t="shared" si="118"/>
        <v>6.2574820963813577E-8</v>
      </c>
      <c r="AZ95" s="41">
        <f t="shared" si="119"/>
        <v>6.7565253066521211E-6</v>
      </c>
      <c r="BA95" s="186">
        <f t="shared" si="120"/>
        <v>1.2972664484720615E-7</v>
      </c>
      <c r="BB95" s="7">
        <f t="shared" si="121"/>
        <v>6.1307893310439212E-5</v>
      </c>
      <c r="BC95" s="7">
        <f t="shared" si="122"/>
        <v>3.8914953538233543E-10</v>
      </c>
      <c r="BD95" s="7">
        <f t="shared" si="123"/>
        <v>5.887068432973791E-7</v>
      </c>
      <c r="BE95" s="7">
        <f t="shared" si="124"/>
        <v>1.5033251698389197E-8</v>
      </c>
      <c r="BF95" s="7">
        <f t="shared" si="125"/>
        <v>1.4600889427885546E-8</v>
      </c>
      <c r="BG95" s="7">
        <f t="shared" si="126"/>
        <v>1.7143786565428377E-10</v>
      </c>
      <c r="BH95" s="187">
        <f t="shared" si="127"/>
        <v>1.8511028237403071E-8</v>
      </c>
      <c r="BI95" s="9">
        <f t="shared" si="128"/>
        <v>-8.6232961583776767E-6</v>
      </c>
      <c r="BJ95" s="10">
        <f t="shared" si="129"/>
        <v>-4.0753086729778676E-3</v>
      </c>
      <c r="BK95" s="10">
        <f t="shared" si="130"/>
        <v>-2.5867867757232153E-8</v>
      </c>
      <c r="BL95" s="10">
        <f t="shared" si="131"/>
        <v>3.0821680601222619E-5</v>
      </c>
      <c r="BM95" s="10">
        <f t="shared" si="132"/>
        <v>7.2816593804221186E-7</v>
      </c>
      <c r="BN95" s="10">
        <f t="shared" si="133"/>
        <v>7.065891213851738E-7</v>
      </c>
      <c r="BO95" s="10">
        <f t="shared" si="134"/>
        <v>1.0626192763935838E-7</v>
      </c>
      <c r="BP95" s="41">
        <f t="shared" si="135"/>
        <v>1.2210110648477539E-6</v>
      </c>
      <c r="BQ95" s="9">
        <f t="shared" si="136"/>
        <v>-2.3625468927062134E-8</v>
      </c>
      <c r="BR95" s="10">
        <f t="shared" si="137"/>
        <v>-1.1165229241035252E-5</v>
      </c>
      <c r="BS95" s="10">
        <f t="shared" si="138"/>
        <v>-7.0870870567759332E-11</v>
      </c>
      <c r="BT95" s="10">
        <f t="shared" si="139"/>
        <v>8.4442960551294859E-8</v>
      </c>
      <c r="BU95" s="10">
        <f t="shared" si="140"/>
        <v>1.9949751727183867E-9</v>
      </c>
      <c r="BV95" s="10">
        <f t="shared" si="141"/>
        <v>1.9358606065347204E-9</v>
      </c>
      <c r="BW95" s="10">
        <f t="shared" si="142"/>
        <v>2.9112856887495449E-10</v>
      </c>
      <c r="BX95" s="41">
        <f t="shared" si="143"/>
        <v>3.3452357941034366E-9</v>
      </c>
    </row>
    <row r="96" spans="1:76" ht="44" thickBot="1" x14ac:dyDescent="0.4">
      <c r="A96" s="10">
        <v>34037</v>
      </c>
      <c r="B96" s="10" t="s">
        <v>17</v>
      </c>
      <c r="C96" s="10" t="s">
        <v>5</v>
      </c>
      <c r="D96" s="10">
        <v>2280002201</v>
      </c>
      <c r="E96" s="10" t="s">
        <v>56</v>
      </c>
      <c r="F96" s="11" t="s">
        <v>57</v>
      </c>
      <c r="G96" s="11" t="s">
        <v>58</v>
      </c>
      <c r="H96" s="11" t="s">
        <v>59</v>
      </c>
      <c r="I96" s="11" t="s">
        <v>65</v>
      </c>
      <c r="J96" s="11" t="s">
        <v>61</v>
      </c>
      <c r="K96" s="10" t="s">
        <v>62</v>
      </c>
      <c r="L96" s="9">
        <v>4.5297489999999999E-6</v>
      </c>
      <c r="M96" s="10">
        <v>1.908575E-3</v>
      </c>
      <c r="N96" s="10">
        <v>5.8788379999999999E-8</v>
      </c>
      <c r="O96" s="10">
        <v>8.4329450000000003E-5</v>
      </c>
      <c r="P96" s="10">
        <v>3.1489250000000001E-6</v>
      </c>
      <c r="Q96" s="10">
        <v>3.0544579999999998E-6</v>
      </c>
      <c r="R96" s="10">
        <v>1.7545670000000001E-8</v>
      </c>
      <c r="S96" s="41">
        <v>9.6985750000000006E-6</v>
      </c>
      <c r="T96" s="249">
        <v>1.0552296787698248</v>
      </c>
      <c r="U96" s="9">
        <f t="shared" si="96"/>
        <v>4.779925582177935E-6</v>
      </c>
      <c r="V96" s="10">
        <f t="shared" si="97"/>
        <v>2.0139849841581182E-3</v>
      </c>
      <c r="W96" s="10">
        <f t="shared" si="98"/>
        <v>6.2035243342798384E-8</v>
      </c>
      <c r="X96" s="10">
        <f t="shared" si="99"/>
        <v>8.8986938434335995E-5</v>
      </c>
      <c r="Y96" s="10">
        <f t="shared" si="100"/>
        <v>3.3228391162202707E-6</v>
      </c>
      <c r="Z96" s="10">
        <f t="shared" si="101"/>
        <v>3.2231547341559212E-6</v>
      </c>
      <c r="AA96" s="10">
        <f t="shared" si="102"/>
        <v>1.8514711717901353E-8</v>
      </c>
      <c r="AB96" s="12">
        <f t="shared" si="103"/>
        <v>1.0234224181775054E-5</v>
      </c>
      <c r="AC96" s="248">
        <f t="shared" si="104"/>
        <v>1.309568652651489E-8</v>
      </c>
      <c r="AD96" s="10">
        <f t="shared" si="105"/>
        <v>5.5177670798852549E-6</v>
      </c>
      <c r="AE96" s="10">
        <f t="shared" si="106"/>
        <v>1.6995957080218735E-10</v>
      </c>
      <c r="AF96" s="10">
        <f t="shared" si="107"/>
        <v>2.4379983132694791E-7</v>
      </c>
      <c r="AG96" s="10">
        <f t="shared" si="108"/>
        <v>9.1036688115623855E-9</v>
      </c>
      <c r="AH96" s="10">
        <f t="shared" si="109"/>
        <v>8.8305609154956741E-9</v>
      </c>
      <c r="AI96" s="10">
        <f t="shared" si="110"/>
        <v>5.0725237583291378E-11</v>
      </c>
      <c r="AJ96" s="249">
        <f t="shared" si="111"/>
        <v>2.8038970361027545E-8</v>
      </c>
      <c r="AK96" s="247">
        <v>1.5877575187643891</v>
      </c>
      <c r="AL96" s="14">
        <v>1.5877575187643891</v>
      </c>
      <c r="AM96" s="14">
        <v>1.5877575187643891</v>
      </c>
      <c r="AN96" s="14">
        <v>1.1247575119286113</v>
      </c>
      <c r="AO96" s="14">
        <v>1.1340877779818888</v>
      </c>
      <c r="AP96" s="14">
        <v>1.1341649968620793</v>
      </c>
      <c r="AQ96" s="14">
        <v>0.55390741239332031</v>
      </c>
      <c r="AR96" s="42">
        <v>1.0612119987250432</v>
      </c>
      <c r="AS96" s="9">
        <f t="shared" si="112"/>
        <v>7.1921430328654724E-6</v>
      </c>
      <c r="AT96" s="10">
        <f t="shared" si="113"/>
        <v>3.0303543063757441E-3</v>
      </c>
      <c r="AU96" s="10">
        <f t="shared" si="114"/>
        <v>9.334169236097803E-8</v>
      </c>
      <c r="AV96" s="10">
        <f t="shared" si="115"/>
        <v>9.4850182364308226E-5</v>
      </c>
      <c r="AW96" s="10">
        <f t="shared" si="116"/>
        <v>3.5711573562816191E-6</v>
      </c>
      <c r="AX96" s="10">
        <f t="shared" si="117"/>
        <v>3.4642593479853526E-6</v>
      </c>
      <c r="AY96" s="10">
        <f t="shared" si="118"/>
        <v>9.7186766684071091E-9</v>
      </c>
      <c r="AZ96" s="41">
        <f t="shared" si="119"/>
        <v>1.0292244160534737E-5</v>
      </c>
      <c r="BA96" s="186">
        <f t="shared" si="120"/>
        <v>1.9704501459905403E-8</v>
      </c>
      <c r="BB96" s="7">
        <f t="shared" si="121"/>
        <v>8.3023405654129978E-6</v>
      </c>
      <c r="BC96" s="7">
        <f t="shared" si="122"/>
        <v>2.5573066400267952E-10</v>
      </c>
      <c r="BD96" s="7">
        <f t="shared" si="123"/>
        <v>2.5986351332687185E-7</v>
      </c>
      <c r="BE96" s="7">
        <f t="shared" si="124"/>
        <v>9.7839927569359428E-9</v>
      </c>
      <c r="BF96" s="7">
        <f t="shared" si="125"/>
        <v>9.4911215013297336E-9</v>
      </c>
      <c r="BG96" s="7">
        <f t="shared" si="126"/>
        <v>2.662651142029345E-11</v>
      </c>
      <c r="BH96" s="187">
        <f t="shared" si="127"/>
        <v>2.8197929206944485E-8</v>
      </c>
      <c r="BI96" s="9">
        <f t="shared" si="128"/>
        <v>-2.4122174506875374E-6</v>
      </c>
      <c r="BJ96" s="10">
        <f t="shared" si="129"/>
        <v>-1.0163693222176259E-3</v>
      </c>
      <c r="BK96" s="10">
        <f t="shared" si="130"/>
        <v>-3.1306449018179647E-8</v>
      </c>
      <c r="BL96" s="10">
        <f t="shared" si="131"/>
        <v>-5.8632439299722308E-6</v>
      </c>
      <c r="BM96" s="10">
        <f t="shared" si="132"/>
        <v>-2.4831824006134838E-7</v>
      </c>
      <c r="BN96" s="10">
        <f t="shared" si="133"/>
        <v>-2.411046138294314E-7</v>
      </c>
      <c r="BO96" s="10">
        <f t="shared" si="134"/>
        <v>8.7960350494942438E-9</v>
      </c>
      <c r="BP96" s="41">
        <f t="shared" si="135"/>
        <v>-5.8019978759683057E-8</v>
      </c>
      <c r="BQ96" s="9">
        <f t="shared" si="136"/>
        <v>-6.6088149333905123E-9</v>
      </c>
      <c r="BR96" s="10">
        <f t="shared" si="137"/>
        <v>-2.7845734855277429E-6</v>
      </c>
      <c r="BS96" s="10">
        <f t="shared" si="138"/>
        <v>-8.5771093200492175E-11</v>
      </c>
      <c r="BT96" s="10">
        <f t="shared" si="139"/>
        <v>-1.6063681999923941E-8</v>
      </c>
      <c r="BU96" s="10">
        <f t="shared" si="140"/>
        <v>-6.8032394537355733E-10</v>
      </c>
      <c r="BV96" s="10">
        <f t="shared" si="141"/>
        <v>-6.6056058583405951E-10</v>
      </c>
      <c r="BW96" s="10">
        <f t="shared" si="142"/>
        <v>2.4098726162997928E-11</v>
      </c>
      <c r="BX96" s="41">
        <f t="shared" si="143"/>
        <v>-1.589588459169398E-10</v>
      </c>
    </row>
    <row r="97" spans="1:76" ht="44" thickBot="1" x14ac:dyDescent="0.4">
      <c r="A97" s="10">
        <v>34037</v>
      </c>
      <c r="B97" s="10" t="s">
        <v>17</v>
      </c>
      <c r="C97" s="10" t="s">
        <v>5</v>
      </c>
      <c r="D97" s="10">
        <v>2280002202</v>
      </c>
      <c r="E97" s="10" t="s">
        <v>56</v>
      </c>
      <c r="F97" s="11" t="s">
        <v>57</v>
      </c>
      <c r="G97" s="11" t="s">
        <v>58</v>
      </c>
      <c r="H97" s="11" t="s">
        <v>59</v>
      </c>
      <c r="I97" s="11" t="s">
        <v>65</v>
      </c>
      <c r="J97" s="11" t="s">
        <v>63</v>
      </c>
      <c r="K97" s="10" t="s">
        <v>62</v>
      </c>
      <c r="L97" s="9">
        <v>7.221037E-5</v>
      </c>
      <c r="M97" s="10">
        <v>3.0425290000000001E-2</v>
      </c>
      <c r="N97" s="10">
        <v>2.1643580000000001E-7</v>
      </c>
      <c r="O97" s="10">
        <v>4.6038580000000001E-4</v>
      </c>
      <c r="P97" s="10">
        <v>1.159311E-5</v>
      </c>
      <c r="Q97" s="10">
        <v>1.124532E-5</v>
      </c>
      <c r="R97" s="10">
        <v>2.7970190000000001E-7</v>
      </c>
      <c r="S97" s="41">
        <v>1.3237029999999999E-5</v>
      </c>
      <c r="T97" s="249">
        <v>1.0552296787698248</v>
      </c>
      <c r="U97" s="9">
        <f t="shared" si="96"/>
        <v>7.6198525538950185E-5</v>
      </c>
      <c r="V97" s="10">
        <f t="shared" si="97"/>
        <v>3.2105668993178765E-2</v>
      </c>
      <c r="W97" s="10">
        <f t="shared" si="98"/>
        <v>2.2838947970829005E-7</v>
      </c>
      <c r="X97" s="10">
        <f t="shared" si="99"/>
        <v>4.8581275984418878E-4</v>
      </c>
      <c r="Y97" s="10">
        <f t="shared" si="100"/>
        <v>1.2233393741243243E-5</v>
      </c>
      <c r="Z97" s="10">
        <f t="shared" si="101"/>
        <v>1.1866395411263886E-5</v>
      </c>
      <c r="AA97" s="10">
        <f t="shared" si="102"/>
        <v>2.9514974608830967E-7</v>
      </c>
      <c r="AB97" s="12">
        <f t="shared" si="103"/>
        <v>1.3968106914766532E-5</v>
      </c>
      <c r="AC97" s="248">
        <f t="shared" si="104"/>
        <v>2.0876308366835668E-7</v>
      </c>
      <c r="AD97" s="10">
        <f t="shared" si="105"/>
        <v>8.7960736967613052E-5</v>
      </c>
      <c r="AE97" s="10">
        <f t="shared" si="106"/>
        <v>6.2572460194052064E-10</v>
      </c>
      <c r="AF97" s="10">
        <f t="shared" si="107"/>
        <v>1.3309938625868185E-6</v>
      </c>
      <c r="AG97" s="10">
        <f t="shared" si="108"/>
        <v>3.3516147236282856E-8</v>
      </c>
      <c r="AH97" s="10">
        <f t="shared" si="109"/>
        <v>3.2510672359627088E-8</v>
      </c>
      <c r="AI97" s="10">
        <f t="shared" si="110"/>
        <v>8.0862944133783469E-10</v>
      </c>
      <c r="AJ97" s="249">
        <f t="shared" si="111"/>
        <v>3.8268786067853515E-8</v>
      </c>
      <c r="AK97" s="247">
        <v>1.2901968765457832</v>
      </c>
      <c r="AL97" s="14">
        <v>1.2901968765457832</v>
      </c>
      <c r="AM97" s="14">
        <v>1.2901968765457832</v>
      </c>
      <c r="AN97" s="14">
        <v>0.92285688800697208</v>
      </c>
      <c r="AO97" s="14">
        <v>0.93160218504449166</v>
      </c>
      <c r="AP97" s="14">
        <v>0.93170011209409509</v>
      </c>
      <c r="AQ97" s="14">
        <v>0.39109263102383485</v>
      </c>
      <c r="AR97" s="42">
        <v>0.89372027865768799</v>
      </c>
      <c r="AS97" s="9">
        <f t="shared" si="112"/>
        <v>9.3165593828215326E-5</v>
      </c>
      <c r="AT97" s="10">
        <f t="shared" si="113"/>
        <v>3.9254614125999655E-2</v>
      </c>
      <c r="AU97" s="10">
        <f t="shared" si="114"/>
        <v>2.7924479313268784E-7</v>
      </c>
      <c r="AV97" s="10">
        <f t="shared" si="115"/>
        <v>4.2487020667060027E-4</v>
      </c>
      <c r="AW97" s="10">
        <f t="shared" si="116"/>
        <v>1.0800166607461146E-5</v>
      </c>
      <c r="AX97" s="10">
        <f t="shared" si="117"/>
        <v>1.047726590453397E-5</v>
      </c>
      <c r="AY97" s="10">
        <f t="shared" si="118"/>
        <v>1.0938935197336556E-7</v>
      </c>
      <c r="AZ97" s="41">
        <f t="shared" si="119"/>
        <v>1.1830202140200175E-5</v>
      </c>
      <c r="BA97" s="186">
        <f t="shared" si="120"/>
        <v>2.552482022690831E-7</v>
      </c>
      <c r="BB97" s="7">
        <f t="shared" si="121"/>
        <v>1.0754688801643741E-4</v>
      </c>
      <c r="BC97" s="7">
        <f t="shared" si="122"/>
        <v>7.6505422776078856E-10</v>
      </c>
      <c r="BD97" s="7">
        <f t="shared" si="123"/>
        <v>1.1640279634810966E-6</v>
      </c>
      <c r="BE97" s="7">
        <f t="shared" si="124"/>
        <v>2.9589497554688073E-8</v>
      </c>
      <c r="BF97" s="7">
        <f t="shared" si="125"/>
        <v>2.8704838094613616E-8</v>
      </c>
      <c r="BG97" s="7">
        <f t="shared" si="126"/>
        <v>2.9969685472154946E-10</v>
      </c>
      <c r="BH97" s="187">
        <f t="shared" si="127"/>
        <v>3.2411512712877192E-8</v>
      </c>
      <c r="BI97" s="9">
        <f t="shared" si="128"/>
        <v>-1.6967068289265141E-5</v>
      </c>
      <c r="BJ97" s="10">
        <f t="shared" si="129"/>
        <v>-7.14894513282089E-3</v>
      </c>
      <c r="BK97" s="10">
        <f t="shared" si="130"/>
        <v>-5.0855313424397796E-8</v>
      </c>
      <c r="BL97" s="10">
        <f t="shared" si="131"/>
        <v>6.0942553173588506E-5</v>
      </c>
      <c r="BM97" s="10">
        <f t="shared" si="132"/>
        <v>1.433227133782097E-6</v>
      </c>
      <c r="BN97" s="10">
        <f t="shared" si="133"/>
        <v>1.3891295067299163E-6</v>
      </c>
      <c r="BO97" s="10">
        <f t="shared" si="134"/>
        <v>1.8576039411494411E-7</v>
      </c>
      <c r="BP97" s="41">
        <f t="shared" si="135"/>
        <v>2.1379047745663576E-6</v>
      </c>
      <c r="BQ97" s="9">
        <f t="shared" si="136"/>
        <v>-4.6485118600726421E-8</v>
      </c>
      <c r="BR97" s="10">
        <f t="shared" si="137"/>
        <v>-1.9586151048824353E-5</v>
      </c>
      <c r="BS97" s="10">
        <f t="shared" si="138"/>
        <v>-1.3932962582026792E-10</v>
      </c>
      <c r="BT97" s="10">
        <f t="shared" si="139"/>
        <v>1.6696589910572191E-7</v>
      </c>
      <c r="BU97" s="10">
        <f t="shared" si="140"/>
        <v>3.9266496815947832E-9</v>
      </c>
      <c r="BV97" s="10">
        <f t="shared" si="141"/>
        <v>3.8058342650134724E-9</v>
      </c>
      <c r="BW97" s="10">
        <f t="shared" si="142"/>
        <v>5.0893258661628523E-10</v>
      </c>
      <c r="BX97" s="41">
        <f t="shared" si="143"/>
        <v>5.8572733549763229E-9</v>
      </c>
    </row>
    <row r="98" spans="1:76" ht="44" thickBot="1" x14ac:dyDescent="0.4">
      <c r="A98" s="10">
        <v>34039</v>
      </c>
      <c r="B98" s="10" t="s">
        <v>18</v>
      </c>
      <c r="C98" s="10" t="s">
        <v>5</v>
      </c>
      <c r="D98" s="10">
        <v>2280002101</v>
      </c>
      <c r="E98" s="10" t="s">
        <v>56</v>
      </c>
      <c r="F98" s="11" t="s">
        <v>57</v>
      </c>
      <c r="G98" s="11" t="s">
        <v>58</v>
      </c>
      <c r="H98" s="11" t="s">
        <v>59</v>
      </c>
      <c r="I98" s="11" t="s">
        <v>60</v>
      </c>
      <c r="J98" s="11" t="s">
        <v>61</v>
      </c>
      <c r="K98" s="10" t="s">
        <v>62</v>
      </c>
      <c r="L98" s="9">
        <v>1.406056</v>
      </c>
      <c r="M98" s="10">
        <v>767.43719999999996</v>
      </c>
      <c r="N98" s="10">
        <v>5.9720119999999996E-3</v>
      </c>
      <c r="O98" s="10">
        <v>11.6861</v>
      </c>
      <c r="P98" s="10">
        <v>0.31988329999999998</v>
      </c>
      <c r="Q98" s="10">
        <v>0.31028679999999997</v>
      </c>
      <c r="R98" s="10">
        <v>7.0550500000000002E-3</v>
      </c>
      <c r="S98" s="41">
        <v>0.77424760000000004</v>
      </c>
      <c r="T98" s="249">
        <v>1.0552296787698248</v>
      </c>
      <c r="U98" s="9">
        <f t="shared" si="96"/>
        <v>1.4837120212123847</v>
      </c>
      <c r="V98" s="10">
        <f t="shared" si="97"/>
        <v>809.82251003201372</v>
      </c>
      <c r="W98" s="10">
        <f t="shared" si="98"/>
        <v>6.3018443043695383E-3</v>
      </c>
      <c r="X98" s="10">
        <f t="shared" si="99"/>
        <v>12.331519549072048</v>
      </c>
      <c r="Y98" s="10">
        <f t="shared" si="100"/>
        <v>0.33755035190283145</v>
      </c>
      <c r="Z98" s="10">
        <f t="shared" si="101"/>
        <v>0.32742384029051685</v>
      </c>
      <c r="AA98" s="10">
        <f t="shared" si="102"/>
        <v>7.4446981452050524E-3</v>
      </c>
      <c r="AB98" s="12">
        <f t="shared" si="103"/>
        <v>0.81700904623630777</v>
      </c>
      <c r="AC98" s="248">
        <f t="shared" si="104"/>
        <v>4.0649644416777663E-3</v>
      </c>
      <c r="AD98" s="10">
        <f t="shared" si="105"/>
        <v>2.2186918083068869</v>
      </c>
      <c r="AE98" s="10">
        <f t="shared" si="106"/>
        <v>1.7265326861286408E-5</v>
      </c>
      <c r="AF98" s="10">
        <f t="shared" si="107"/>
        <v>3.3784985065950818E-2</v>
      </c>
      <c r="AG98" s="10">
        <f t="shared" si="108"/>
        <v>9.2479548466529158E-4</v>
      </c>
      <c r="AH98" s="10">
        <f t="shared" si="109"/>
        <v>8.970516172342927E-4</v>
      </c>
      <c r="AI98" s="10">
        <f t="shared" si="110"/>
        <v>2.039643327453439E-5</v>
      </c>
      <c r="AJ98" s="249">
        <f t="shared" si="111"/>
        <v>2.238380948592624E-3</v>
      </c>
      <c r="AK98" s="247">
        <v>1.1597445905621306</v>
      </c>
      <c r="AL98" s="14">
        <v>1.1597445905621306</v>
      </c>
      <c r="AM98" s="14">
        <v>1.1597445905621306</v>
      </c>
      <c r="AN98" s="14">
        <v>0.86869840435002021</v>
      </c>
      <c r="AO98" s="14">
        <v>0.89860223520805105</v>
      </c>
      <c r="AP98" s="14">
        <v>0.8985430866447649</v>
      </c>
      <c r="AQ98" s="14">
        <v>0.39204032683617962</v>
      </c>
      <c r="AR98" s="42">
        <v>0.87831601435639584</v>
      </c>
      <c r="AS98" s="9">
        <f t="shared" si="112"/>
        <v>1.6306658400274272</v>
      </c>
      <c r="AT98" s="10">
        <f t="shared" si="113"/>
        <v>890.03114129614789</v>
      </c>
      <c r="AU98" s="10">
        <f t="shared" si="114"/>
        <v>6.9260086117721303E-3</v>
      </c>
      <c r="AV98" s="10">
        <f t="shared" si="115"/>
        <v>10.151696423074771</v>
      </c>
      <c r="AW98" s="10">
        <f t="shared" si="116"/>
        <v>0.28744784838572757</v>
      </c>
      <c r="AX98" s="10">
        <f t="shared" si="117"/>
        <v>0.27880605901712679</v>
      </c>
      <c r="AY98" s="10">
        <f t="shared" si="118"/>
        <v>2.7658641078455891E-3</v>
      </c>
      <c r="AZ98" s="41">
        <f t="shared" si="119"/>
        <v>0.68003406615700501</v>
      </c>
      <c r="BA98" s="186">
        <f t="shared" si="120"/>
        <v>4.4675776439107593E-3</v>
      </c>
      <c r="BB98" s="7">
        <f t="shared" si="121"/>
        <v>2.4384414830031451</v>
      </c>
      <c r="BC98" s="7">
        <f t="shared" si="122"/>
        <v>1.8975366059649671E-5</v>
      </c>
      <c r="BD98" s="7">
        <f t="shared" si="123"/>
        <v>2.781286691253362E-2</v>
      </c>
      <c r="BE98" s="7">
        <f t="shared" si="124"/>
        <v>7.8752835174171931E-4</v>
      </c>
      <c r="BF98" s="7">
        <f t="shared" si="125"/>
        <v>7.638522164852789E-4</v>
      </c>
      <c r="BG98" s="7">
        <f t="shared" si="126"/>
        <v>7.577709884508463E-6</v>
      </c>
      <c r="BH98" s="187">
        <f t="shared" si="127"/>
        <v>1.8631070305671371E-3</v>
      </c>
      <c r="BI98" s="9">
        <f t="shared" si="128"/>
        <v>-0.14695381881504255</v>
      </c>
      <c r="BJ98" s="10">
        <f t="shared" si="129"/>
        <v>-80.208631264134169</v>
      </c>
      <c r="BK98" s="10">
        <f t="shared" si="130"/>
        <v>-6.2416430740259207E-4</v>
      </c>
      <c r="BL98" s="10">
        <f t="shared" si="131"/>
        <v>2.1798231259972773</v>
      </c>
      <c r="BM98" s="10">
        <f t="shared" si="132"/>
        <v>5.010250351710388E-2</v>
      </c>
      <c r="BN98" s="10">
        <f t="shared" si="133"/>
        <v>4.8617781273390059E-2</v>
      </c>
      <c r="BO98" s="10">
        <f t="shared" si="134"/>
        <v>4.6788340373594634E-3</v>
      </c>
      <c r="BP98" s="41">
        <f t="shared" si="135"/>
        <v>0.13697498007930275</v>
      </c>
      <c r="BQ98" s="9">
        <f t="shared" si="136"/>
        <v>-4.0261320223299295E-4</v>
      </c>
      <c r="BR98" s="10">
        <f t="shared" si="137"/>
        <v>-0.21974967469625817</v>
      </c>
      <c r="BS98" s="10">
        <f t="shared" si="138"/>
        <v>-1.7100391983632635E-6</v>
      </c>
      <c r="BT98" s="10">
        <f t="shared" si="139"/>
        <v>5.9721181534171976E-3</v>
      </c>
      <c r="BU98" s="10">
        <f t="shared" si="140"/>
        <v>1.3726713292357227E-4</v>
      </c>
      <c r="BV98" s="10">
        <f t="shared" si="141"/>
        <v>1.331994007490138E-4</v>
      </c>
      <c r="BW98" s="10">
        <f t="shared" si="142"/>
        <v>1.2818723390025927E-5</v>
      </c>
      <c r="BX98" s="41">
        <f t="shared" si="143"/>
        <v>3.7527391802548698E-4</v>
      </c>
    </row>
    <row r="99" spans="1:76" ht="44" thickBot="1" x14ac:dyDescent="0.4">
      <c r="A99" s="10">
        <v>34039</v>
      </c>
      <c r="B99" s="10" t="s">
        <v>18</v>
      </c>
      <c r="C99" s="10" t="s">
        <v>5</v>
      </c>
      <c r="D99" s="10">
        <v>2280002102</v>
      </c>
      <c r="E99" s="10" t="s">
        <v>56</v>
      </c>
      <c r="F99" s="11" t="s">
        <v>57</v>
      </c>
      <c r="G99" s="11" t="s">
        <v>58</v>
      </c>
      <c r="H99" s="11" t="s">
        <v>59</v>
      </c>
      <c r="I99" s="11" t="s">
        <v>60</v>
      </c>
      <c r="J99" s="11" t="s">
        <v>63</v>
      </c>
      <c r="K99" s="10" t="s">
        <v>62</v>
      </c>
      <c r="L99" s="9">
        <v>1.3156570000000001</v>
      </c>
      <c r="M99" s="10">
        <v>810.16089999999997</v>
      </c>
      <c r="N99" s="10">
        <v>4.3565499999999998E-3</v>
      </c>
      <c r="O99" s="10">
        <v>8.3080090000000002</v>
      </c>
      <c r="P99" s="10">
        <v>0.234212</v>
      </c>
      <c r="Q99" s="10">
        <v>0.22635250000000001</v>
      </c>
      <c r="R99" s="10">
        <v>0.1289458</v>
      </c>
      <c r="S99" s="41">
        <v>0.25583879999999998</v>
      </c>
      <c r="T99" s="249">
        <v>1.0552296787698248</v>
      </c>
      <c r="U99" s="9">
        <f t="shared" si="96"/>
        <v>1.3883203134812714</v>
      </c>
      <c r="V99" s="10">
        <f t="shared" si="97"/>
        <v>854.90582625887214</v>
      </c>
      <c r="W99" s="10">
        <f t="shared" si="98"/>
        <v>4.5971608570446803E-3</v>
      </c>
      <c r="X99" s="10">
        <f t="shared" si="99"/>
        <v>8.7668576682868125</v>
      </c>
      <c r="Y99" s="10">
        <f t="shared" si="100"/>
        <v>0.24714745352403819</v>
      </c>
      <c r="Z99" s="10">
        <f t="shared" si="101"/>
        <v>0.23885387586374676</v>
      </c>
      <c r="AA99" s="10">
        <f t="shared" si="102"/>
        <v>0.13606743511271807</v>
      </c>
      <c r="AB99" s="12">
        <f t="shared" si="103"/>
        <v>0.26996869474085744</v>
      </c>
      <c r="AC99" s="248">
        <f t="shared" si="104"/>
        <v>3.8036172972089628E-3</v>
      </c>
      <c r="AD99" s="10">
        <f t="shared" si="105"/>
        <v>2.3422077431749924</v>
      </c>
      <c r="AE99" s="10">
        <f t="shared" si="106"/>
        <v>1.2594961252177206E-5</v>
      </c>
      <c r="AF99" s="10">
        <f t="shared" si="107"/>
        <v>2.4018788132292638E-2</v>
      </c>
      <c r="AG99" s="10">
        <f t="shared" si="108"/>
        <v>6.7711631102476222E-4</v>
      </c>
      <c r="AH99" s="10">
        <f t="shared" si="109"/>
        <v>6.5439418044862131E-4</v>
      </c>
      <c r="AI99" s="10">
        <f t="shared" si="110"/>
        <v>3.7278749345950158E-4</v>
      </c>
      <c r="AJ99" s="249">
        <f t="shared" si="111"/>
        <v>7.3964025956399298E-4</v>
      </c>
      <c r="AK99" s="247">
        <v>1.1312978872511139</v>
      </c>
      <c r="AL99" s="14">
        <v>1.1312978872511139</v>
      </c>
      <c r="AM99" s="14">
        <v>1.1312978872511139</v>
      </c>
      <c r="AN99" s="14">
        <v>0.81094795054933422</v>
      </c>
      <c r="AO99" s="14">
        <v>0.82789505914299011</v>
      </c>
      <c r="AP99" s="14">
        <v>0.82772171340856204</v>
      </c>
      <c r="AQ99" s="14">
        <v>0.51571983071123639</v>
      </c>
      <c r="AR99" s="42">
        <v>0.78775526987112499</v>
      </c>
      <c r="AS99" s="9">
        <f t="shared" si="112"/>
        <v>1.4883999844471389</v>
      </c>
      <c r="AT99" s="10">
        <f t="shared" si="113"/>
        <v>916.53331450346093</v>
      </c>
      <c r="AU99" s="10">
        <f t="shared" si="114"/>
        <v>4.9285558107038403E-3</v>
      </c>
      <c r="AV99" s="10">
        <f t="shared" si="115"/>
        <v>6.7373628716954235</v>
      </c>
      <c r="AW99" s="10">
        <f t="shared" si="116"/>
        <v>0.19390295759199799</v>
      </c>
      <c r="AX99" s="10">
        <f t="shared" si="117"/>
        <v>0.18735687913431154</v>
      </c>
      <c r="AY99" s="10">
        <f t="shared" si="118"/>
        <v>6.6499906146924942E-2</v>
      </c>
      <c r="AZ99" s="41">
        <f t="shared" si="119"/>
        <v>0.20153836293750477</v>
      </c>
      <c r="BA99" s="186">
        <f t="shared" si="120"/>
        <v>4.0778081765675041E-3</v>
      </c>
      <c r="BB99" s="7">
        <f t="shared" si="121"/>
        <v>2.511050176721811</v>
      </c>
      <c r="BC99" s="7">
        <f t="shared" si="122"/>
        <v>1.3502892632065315E-5</v>
      </c>
      <c r="BD99" s="7">
        <f t="shared" si="123"/>
        <v>1.84585284156039E-2</v>
      </c>
      <c r="BE99" s="7">
        <f t="shared" si="124"/>
        <v>5.3124097970410407E-4</v>
      </c>
      <c r="BF99" s="7">
        <f t="shared" si="125"/>
        <v>5.1330651817619601E-4</v>
      </c>
      <c r="BG99" s="7">
        <f t="shared" si="126"/>
        <v>1.8219152369020533E-4</v>
      </c>
      <c r="BH99" s="187">
        <f t="shared" si="127"/>
        <v>5.5215989845891717E-4</v>
      </c>
      <c r="BI99" s="9">
        <f t="shared" si="128"/>
        <v>-0.10007967096586756</v>
      </c>
      <c r="BJ99" s="10">
        <f t="shared" si="129"/>
        <v>-61.62748824458879</v>
      </c>
      <c r="BK99" s="10">
        <f t="shared" si="130"/>
        <v>-3.3139495365915993E-4</v>
      </c>
      <c r="BL99" s="10">
        <f t="shared" si="131"/>
        <v>2.029494796591389</v>
      </c>
      <c r="BM99" s="10">
        <f t="shared" si="132"/>
        <v>5.3244495932040198E-2</v>
      </c>
      <c r="BN99" s="10">
        <f t="shared" si="133"/>
        <v>5.1496996729435224E-2</v>
      </c>
      <c r="BO99" s="10">
        <f t="shared" si="134"/>
        <v>6.956752896579313E-2</v>
      </c>
      <c r="BP99" s="41">
        <f t="shared" si="135"/>
        <v>6.8430331803352673E-2</v>
      </c>
      <c r="BQ99" s="9">
        <f t="shared" si="136"/>
        <v>-2.7419087935854139E-4</v>
      </c>
      <c r="BR99" s="10">
        <f t="shared" si="137"/>
        <v>-0.1688424335468186</v>
      </c>
      <c r="BS99" s="10">
        <f t="shared" si="138"/>
        <v>-9.0793137988810878E-7</v>
      </c>
      <c r="BT99" s="10">
        <f t="shared" si="139"/>
        <v>5.5602597166887376E-3</v>
      </c>
      <c r="BU99" s="10">
        <f t="shared" si="140"/>
        <v>1.4587533132065815E-4</v>
      </c>
      <c r="BV99" s="10">
        <f t="shared" si="141"/>
        <v>1.4108766227242529E-4</v>
      </c>
      <c r="BW99" s="10">
        <f t="shared" si="142"/>
        <v>1.9059596976929625E-4</v>
      </c>
      <c r="BX99" s="41">
        <f t="shared" si="143"/>
        <v>1.8748036110507581E-4</v>
      </c>
    </row>
    <row r="100" spans="1:76" ht="44" thickBot="1" x14ac:dyDescent="0.4">
      <c r="A100" s="10">
        <v>34039</v>
      </c>
      <c r="B100" s="10" t="s">
        <v>18</v>
      </c>
      <c r="C100" s="10" t="s">
        <v>5</v>
      </c>
      <c r="D100" s="10">
        <v>2280002103</v>
      </c>
      <c r="E100" s="10" t="s">
        <v>56</v>
      </c>
      <c r="F100" s="11" t="s">
        <v>57</v>
      </c>
      <c r="G100" s="11" t="s">
        <v>58</v>
      </c>
      <c r="H100" s="11" t="s">
        <v>59</v>
      </c>
      <c r="I100" s="11" t="s">
        <v>60</v>
      </c>
      <c r="J100" s="11" t="s">
        <v>61</v>
      </c>
      <c r="K100" s="10" t="s">
        <v>64</v>
      </c>
      <c r="L100" s="9">
        <v>25.774699999999999</v>
      </c>
      <c r="M100" s="10">
        <v>3711.904</v>
      </c>
      <c r="N100" s="10">
        <v>4.5106710000000001E-2</v>
      </c>
      <c r="O100" s="10">
        <v>140.66829999999999</v>
      </c>
      <c r="P100" s="10">
        <v>2.547393</v>
      </c>
      <c r="Q100" s="10">
        <v>2.343601</v>
      </c>
      <c r="R100" s="10">
        <v>2.2863500000000001</v>
      </c>
      <c r="S100" s="41">
        <v>25.43675</v>
      </c>
      <c r="T100" s="249">
        <v>1.3022601248475145</v>
      </c>
      <c r="U100" s="9">
        <f t="shared" si="96"/>
        <v>33.56536403990723</v>
      </c>
      <c r="V100" s="10">
        <f t="shared" si="97"/>
        <v>4833.8645664619889</v>
      </c>
      <c r="W100" s="10">
        <f t="shared" si="98"/>
        <v>5.8740669796060636E-2</v>
      </c>
      <c r="X100" s="10">
        <f t="shared" si="99"/>
        <v>183.1867179200876</v>
      </c>
      <c r="Y100" s="10">
        <f t="shared" si="100"/>
        <v>3.3173683262156848</v>
      </c>
      <c r="Z100" s="10">
        <f t="shared" si="101"/>
        <v>3.0519781308527598</v>
      </c>
      <c r="AA100" s="10">
        <f t="shared" si="102"/>
        <v>2.977422436445115</v>
      </c>
      <c r="AB100" s="12">
        <f t="shared" si="103"/>
        <v>33.125265230715016</v>
      </c>
      <c r="AC100" s="248">
        <f t="shared" si="104"/>
        <v>9.1959901479197886E-2</v>
      </c>
      <c r="AD100" s="10">
        <f t="shared" si="105"/>
        <v>13.243464565649285</v>
      </c>
      <c r="AE100" s="10">
        <f t="shared" si="106"/>
        <v>1.6093334190701543E-4</v>
      </c>
      <c r="AF100" s="10">
        <f t="shared" si="107"/>
        <v>0.50188141895914407</v>
      </c>
      <c r="AG100" s="10">
        <f t="shared" si="108"/>
        <v>9.0886803457963967E-3</v>
      </c>
      <c r="AH100" s="10">
        <f t="shared" si="109"/>
        <v>8.3615839201445479E-3</v>
      </c>
      <c r="AI100" s="10">
        <f t="shared" si="110"/>
        <v>8.1573217436852457E-3</v>
      </c>
      <c r="AJ100" s="249">
        <f t="shared" si="111"/>
        <v>9.0754151317027437E-2</v>
      </c>
      <c r="AK100" s="247">
        <v>1.4386072166916348</v>
      </c>
      <c r="AL100" s="14">
        <v>1.4386072166916348</v>
      </c>
      <c r="AM100" s="14">
        <v>1.4386072166916348</v>
      </c>
      <c r="AN100" s="14">
        <v>1.0581188624362428</v>
      </c>
      <c r="AO100" s="14">
        <v>1.4426162788020349</v>
      </c>
      <c r="AP100" s="14">
        <v>1.4426166415419304</v>
      </c>
      <c r="AQ100" s="14">
        <v>1.4505797040282042</v>
      </c>
      <c r="AR100" s="42">
        <v>1.4376359752161414</v>
      </c>
      <c r="AS100" s="9">
        <f t="shared" si="112"/>
        <v>37.079669428061877</v>
      </c>
      <c r="AT100" s="10">
        <f t="shared" si="113"/>
        <v>5339.9718820665457</v>
      </c>
      <c r="AU100" s="10">
        <f t="shared" si="114"/>
        <v>6.4890838527216735E-2</v>
      </c>
      <c r="AV100" s="10">
        <f t="shared" si="115"/>
        <v>148.84378157684012</v>
      </c>
      <c r="AW100" s="10">
        <f t="shared" si="116"/>
        <v>3.6749106103063522</v>
      </c>
      <c r="AX100" s="10">
        <f t="shared" si="117"/>
        <v>3.3809178037343095</v>
      </c>
      <c r="AY100" s="10">
        <f t="shared" si="118"/>
        <v>3.316532906304885</v>
      </c>
      <c r="AZ100" s="41">
        <f t="shared" si="119"/>
        <v>36.568786892579183</v>
      </c>
      <c r="BA100" s="186">
        <f t="shared" si="120"/>
        <v>0.10158813541934761</v>
      </c>
      <c r="BB100" s="7">
        <f t="shared" si="121"/>
        <v>14.630059950867249</v>
      </c>
      <c r="BC100" s="7">
        <f t="shared" si="122"/>
        <v>1.777831192526486E-4</v>
      </c>
      <c r="BD100" s="7">
        <f t="shared" si="123"/>
        <v>0.40779118240230167</v>
      </c>
      <c r="BE100" s="7">
        <f t="shared" si="124"/>
        <v>1.0068248247414664E-2</v>
      </c>
      <c r="BF100" s="7">
        <f t="shared" si="125"/>
        <v>9.2627885033816706E-3</v>
      </c>
      <c r="BG100" s="7">
        <f t="shared" si="126"/>
        <v>9.0863915241229717E-3</v>
      </c>
      <c r="BH100" s="187">
        <f t="shared" si="127"/>
        <v>0.10018845723994296</v>
      </c>
      <c r="BI100" s="9">
        <f t="shared" si="128"/>
        <v>-3.5143053881546464</v>
      </c>
      <c r="BJ100" s="10">
        <f t="shared" si="129"/>
        <v>-506.10731560455679</v>
      </c>
      <c r="BK100" s="10">
        <f t="shared" si="130"/>
        <v>-6.1501687311560985E-3</v>
      </c>
      <c r="BL100" s="10">
        <f t="shared" si="131"/>
        <v>34.342936343247487</v>
      </c>
      <c r="BM100" s="10">
        <f t="shared" si="132"/>
        <v>-0.35754228409066746</v>
      </c>
      <c r="BN100" s="10">
        <f t="shared" si="133"/>
        <v>-0.32893967288154968</v>
      </c>
      <c r="BO100" s="10">
        <f t="shared" si="134"/>
        <v>-0.33911046985977</v>
      </c>
      <c r="BP100" s="41">
        <f t="shared" si="135"/>
        <v>-3.4435216618641675</v>
      </c>
      <c r="BQ100" s="9">
        <f t="shared" si="136"/>
        <v>-9.6282339401497219E-3</v>
      </c>
      <c r="BR100" s="10">
        <f t="shared" si="137"/>
        <v>-1.386595385217964</v>
      </c>
      <c r="BS100" s="10">
        <f t="shared" si="138"/>
        <v>-1.6849777345633163E-5</v>
      </c>
      <c r="BT100" s="10">
        <f t="shared" si="139"/>
        <v>9.4090236556842399E-2</v>
      </c>
      <c r="BU100" s="10">
        <f t="shared" si="140"/>
        <v>-9.7956790161826679E-4</v>
      </c>
      <c r="BV100" s="10">
        <f t="shared" si="141"/>
        <v>-9.0120458323712273E-4</v>
      </c>
      <c r="BW100" s="10">
        <f t="shared" si="142"/>
        <v>-9.2906978043772598E-4</v>
      </c>
      <c r="BX100" s="41">
        <f t="shared" si="143"/>
        <v>-9.4343059229155257E-3</v>
      </c>
    </row>
    <row r="101" spans="1:76" ht="44" thickBot="1" x14ac:dyDescent="0.4">
      <c r="A101" s="10">
        <v>34039</v>
      </c>
      <c r="B101" s="10" t="s">
        <v>18</v>
      </c>
      <c r="C101" s="10" t="s">
        <v>5</v>
      </c>
      <c r="D101" s="10">
        <v>2280002104</v>
      </c>
      <c r="E101" s="10" t="s">
        <v>56</v>
      </c>
      <c r="F101" s="11" t="s">
        <v>57</v>
      </c>
      <c r="G101" s="11" t="s">
        <v>58</v>
      </c>
      <c r="H101" s="11" t="s">
        <v>59</v>
      </c>
      <c r="I101" s="11" t="s">
        <v>60</v>
      </c>
      <c r="J101" s="11" t="s">
        <v>63</v>
      </c>
      <c r="K101" s="10" t="s">
        <v>64</v>
      </c>
      <c r="L101" s="9">
        <v>18.902509999999999</v>
      </c>
      <c r="M101" s="10">
        <v>18239.439999999999</v>
      </c>
      <c r="N101" s="10">
        <v>7.969619E-2</v>
      </c>
      <c r="O101" s="10">
        <v>167.899</v>
      </c>
      <c r="P101" s="10">
        <v>4.5008299999999997</v>
      </c>
      <c r="Q101" s="10">
        <v>4.1407610000000004</v>
      </c>
      <c r="R101" s="10">
        <v>11.122640000000001</v>
      </c>
      <c r="S101" s="41">
        <v>7.4540069999999998</v>
      </c>
      <c r="T101" s="249">
        <v>1.3022601248475145</v>
      </c>
      <c r="U101" s="9">
        <f t="shared" si="96"/>
        <v>24.615985032531391</v>
      </c>
      <c r="V101" s="10">
        <f t="shared" si="97"/>
        <v>23752.495411548749</v>
      </c>
      <c r="W101" s="10">
        <f t="shared" si="98"/>
        <v>0.10378517033927123</v>
      </c>
      <c r="X101" s="10">
        <f t="shared" si="99"/>
        <v>218.64817270177284</v>
      </c>
      <c r="Y101" s="10">
        <f t="shared" si="100"/>
        <v>5.8612514377174385</v>
      </c>
      <c r="Z101" s="10">
        <f t="shared" si="101"/>
        <v>5.3923479368237199</v>
      </c>
      <c r="AA101" s="10">
        <f t="shared" si="102"/>
        <v>14.48457055503396</v>
      </c>
      <c r="AB101" s="12">
        <f t="shared" si="103"/>
        <v>9.7070560864342461</v>
      </c>
      <c r="AC101" s="248">
        <f t="shared" si="104"/>
        <v>6.7441054883647641E-2</v>
      </c>
      <c r="AD101" s="10">
        <f t="shared" si="105"/>
        <v>65.075329894654104</v>
      </c>
      <c r="AE101" s="10">
        <f t="shared" si="106"/>
        <v>2.8434293243635955E-4</v>
      </c>
      <c r="AF101" s="10">
        <f t="shared" si="107"/>
        <v>0.5990360895938982</v>
      </c>
      <c r="AG101" s="10">
        <f t="shared" si="108"/>
        <v>1.6058223117034077E-2</v>
      </c>
      <c r="AH101" s="10">
        <f t="shared" si="109"/>
        <v>1.4773555991297862E-2</v>
      </c>
      <c r="AI101" s="10">
        <f t="shared" si="110"/>
        <v>3.9683754945298522E-2</v>
      </c>
      <c r="AJ101" s="249">
        <f t="shared" si="111"/>
        <v>2.6594674209408895E-2</v>
      </c>
      <c r="AK101" s="247">
        <v>1.7770241216904925</v>
      </c>
      <c r="AL101" s="14">
        <v>1.7770241216904925</v>
      </c>
      <c r="AM101" s="14">
        <v>1.7770241216904925</v>
      </c>
      <c r="AN101" s="14">
        <v>1.3210995690694183</v>
      </c>
      <c r="AO101" s="14">
        <v>1.7076777957506144</v>
      </c>
      <c r="AP101" s="14">
        <v>1.7076780060849179</v>
      </c>
      <c r="AQ101" s="14">
        <v>1.6907922388690342</v>
      </c>
      <c r="AR101" s="42">
        <v>1.7701016002975092</v>
      </c>
      <c r="AS101" s="9">
        <f t="shared" si="112"/>
        <v>33.590216230495749</v>
      </c>
      <c r="AT101" s="10">
        <f t="shared" si="113"/>
        <v>32411.924846126436</v>
      </c>
      <c r="AU101" s="10">
        <f t="shared" si="114"/>
        <v>0.14162205203682862</v>
      </c>
      <c r="AV101" s="10">
        <f t="shared" si="115"/>
        <v>221.81129654718626</v>
      </c>
      <c r="AW101" s="10">
        <f t="shared" si="116"/>
        <v>7.685967453448237</v>
      </c>
      <c r="AX101" s="10">
        <f t="shared" si="117"/>
        <v>7.0710864881541911</v>
      </c>
      <c r="AY101" s="10">
        <f t="shared" si="118"/>
        <v>18.806073387734276</v>
      </c>
      <c r="AZ101" s="41">
        <f t="shared" si="119"/>
        <v>13.194349719328835</v>
      </c>
      <c r="BA101" s="186">
        <f t="shared" si="120"/>
        <v>9.2027989672591098E-2</v>
      </c>
      <c r="BB101" s="7">
        <f t="shared" si="121"/>
        <v>88.799794098976534</v>
      </c>
      <c r="BC101" s="7">
        <f t="shared" si="122"/>
        <v>3.8800562201870854E-4</v>
      </c>
      <c r="BD101" s="7">
        <f t="shared" si="123"/>
        <v>0.60770218232105822</v>
      </c>
      <c r="BE101" s="7">
        <f t="shared" si="124"/>
        <v>2.1057445077940374E-2</v>
      </c>
      <c r="BF101" s="7">
        <f t="shared" si="125"/>
        <v>1.9372839693573125E-2</v>
      </c>
      <c r="BG101" s="7">
        <f t="shared" si="126"/>
        <v>5.1523488733518565E-2</v>
      </c>
      <c r="BH101" s="187">
        <f t="shared" si="127"/>
        <v>3.6148903340626946E-2</v>
      </c>
      <c r="BI101" s="9">
        <f t="shared" si="128"/>
        <v>-8.9742311979643574</v>
      </c>
      <c r="BJ101" s="10">
        <f t="shared" si="129"/>
        <v>-8659.4294345776871</v>
      </c>
      <c r="BK101" s="10">
        <f t="shared" si="130"/>
        <v>-3.783688169755739E-2</v>
      </c>
      <c r="BL101" s="10">
        <f t="shared" si="131"/>
        <v>-3.1631238454134234</v>
      </c>
      <c r="BM101" s="10">
        <f t="shared" si="132"/>
        <v>-1.8247160157307984</v>
      </c>
      <c r="BN101" s="10">
        <f t="shared" si="133"/>
        <v>-1.6787385513304711</v>
      </c>
      <c r="BO101" s="10">
        <f t="shared" si="134"/>
        <v>-4.3215028327003164</v>
      </c>
      <c r="BP101" s="41">
        <f t="shared" si="135"/>
        <v>-3.4872936328945894</v>
      </c>
      <c r="BQ101" s="9">
        <f t="shared" si="136"/>
        <v>-2.4586934788943457E-2</v>
      </c>
      <c r="BR101" s="10">
        <f t="shared" si="137"/>
        <v>-23.72446420432243</v>
      </c>
      <c r="BS101" s="10">
        <f t="shared" si="138"/>
        <v>-1.0366268958234898E-4</v>
      </c>
      <c r="BT101" s="10">
        <f t="shared" si="139"/>
        <v>-8.666092727160013E-3</v>
      </c>
      <c r="BU101" s="10">
        <f t="shared" si="140"/>
        <v>-4.9992219609062971E-3</v>
      </c>
      <c r="BV101" s="10">
        <f t="shared" si="141"/>
        <v>-4.5992837022752631E-3</v>
      </c>
      <c r="BW101" s="10">
        <f t="shared" si="142"/>
        <v>-1.1839733788220043E-2</v>
      </c>
      <c r="BX101" s="41">
        <f t="shared" si="143"/>
        <v>-9.5542291312180512E-3</v>
      </c>
    </row>
    <row r="102" spans="1:76" ht="44" thickBot="1" x14ac:dyDescent="0.4">
      <c r="A102" s="10">
        <v>34039</v>
      </c>
      <c r="B102" s="10" t="s">
        <v>18</v>
      </c>
      <c r="C102" s="10" t="s">
        <v>5</v>
      </c>
      <c r="D102" s="10">
        <v>2280002201</v>
      </c>
      <c r="E102" s="10" t="s">
        <v>56</v>
      </c>
      <c r="F102" s="11" t="s">
        <v>57</v>
      </c>
      <c r="G102" s="11" t="s">
        <v>58</v>
      </c>
      <c r="H102" s="11" t="s">
        <v>59</v>
      </c>
      <c r="I102" s="11" t="s">
        <v>65</v>
      </c>
      <c r="J102" s="11" t="s">
        <v>61</v>
      </c>
      <c r="K102" s="10" t="s">
        <v>62</v>
      </c>
      <c r="L102" s="9">
        <v>9.3714949999999995</v>
      </c>
      <c r="M102" s="10">
        <v>4467.8639999999996</v>
      </c>
      <c r="N102" s="10">
        <v>3.5538970000000003E-2</v>
      </c>
      <c r="O102" s="10">
        <v>69.186049999999994</v>
      </c>
      <c r="P102" s="10">
        <v>1.9036</v>
      </c>
      <c r="Q102" s="10">
        <v>1.846492</v>
      </c>
      <c r="R102" s="10">
        <v>4.1073110000000003E-2</v>
      </c>
      <c r="S102" s="41">
        <v>3.5386540000000002</v>
      </c>
      <c r="T102" s="249">
        <v>1.0552296787698248</v>
      </c>
      <c r="U102" s="9">
        <f t="shared" si="96"/>
        <v>9.8890796584430181</v>
      </c>
      <c r="V102" s="10">
        <f t="shared" si="97"/>
        <v>4714.6226935072636</v>
      </c>
      <c r="W102" s="10">
        <f t="shared" si="98"/>
        <v>3.7501775896910443E-2</v>
      </c>
      <c r="X102" s="10">
        <f t="shared" si="99"/>
        <v>73.007173316853027</v>
      </c>
      <c r="Y102" s="10">
        <f t="shared" si="100"/>
        <v>2.0087352165062384</v>
      </c>
      <c r="Z102" s="10">
        <f t="shared" si="101"/>
        <v>1.9484731600110512</v>
      </c>
      <c r="AA102" s="10">
        <f t="shared" si="102"/>
        <v>4.3341564671377682E-2</v>
      </c>
      <c r="AB102" s="12">
        <f t="shared" si="103"/>
        <v>3.7340927236975556</v>
      </c>
      <c r="AC102" s="248">
        <f t="shared" si="104"/>
        <v>2.7093368927241145E-2</v>
      </c>
      <c r="AD102" s="10">
        <f t="shared" si="105"/>
        <v>12.916774502759626</v>
      </c>
      <c r="AE102" s="10">
        <f t="shared" si="106"/>
        <v>1.0274459149838478E-4</v>
      </c>
      <c r="AF102" s="10">
        <f t="shared" si="107"/>
        <v>0.20001965292288501</v>
      </c>
      <c r="AG102" s="10">
        <f t="shared" si="108"/>
        <v>5.5033841548116124E-3</v>
      </c>
      <c r="AH102" s="10">
        <f t="shared" si="109"/>
        <v>5.3382826301672636E-3</v>
      </c>
      <c r="AI102" s="10">
        <f t="shared" si="110"/>
        <v>1.1874401279829502E-4</v>
      </c>
      <c r="AJ102" s="249">
        <f t="shared" si="111"/>
        <v>1.023039102382892E-2</v>
      </c>
      <c r="AK102" s="247">
        <v>1.5877575187643891</v>
      </c>
      <c r="AL102" s="14">
        <v>1.5877575187643891</v>
      </c>
      <c r="AM102" s="14">
        <v>1.5877575187643891</v>
      </c>
      <c r="AN102" s="14">
        <v>1.1247575119286113</v>
      </c>
      <c r="AO102" s="14">
        <v>1.1340877779818888</v>
      </c>
      <c r="AP102" s="14">
        <v>1.1341649968620793</v>
      </c>
      <c r="AQ102" s="14">
        <v>0.55390741239332031</v>
      </c>
      <c r="AR102" s="42">
        <v>1.0612119987250432</v>
      </c>
      <c r="AS102" s="9">
        <f t="shared" si="112"/>
        <v>14.879661648312878</v>
      </c>
      <c r="AT102" s="10">
        <f t="shared" si="113"/>
        <v>7093.884658816738</v>
      </c>
      <c r="AU102" s="10">
        <f t="shared" si="114"/>
        <v>5.6427266826642064E-2</v>
      </c>
      <c r="AV102" s="10">
        <f t="shared" si="115"/>
        <v>77.817529458168494</v>
      </c>
      <c r="AW102" s="10">
        <f t="shared" si="116"/>
        <v>2.1588494941663234</v>
      </c>
      <c r="AX102" s="10">
        <f t="shared" si="117"/>
        <v>2.0942265933858546</v>
      </c>
      <c r="AY102" s="10">
        <f t="shared" si="118"/>
        <v>2.2750700079046209E-2</v>
      </c>
      <c r="AZ102" s="41">
        <f t="shared" si="119"/>
        <v>3.7552620841363695</v>
      </c>
      <c r="BA102" s="186">
        <f t="shared" si="120"/>
        <v>4.076619629674761E-2</v>
      </c>
      <c r="BB102" s="7">
        <f t="shared" si="121"/>
        <v>19.43530043511435</v>
      </c>
      <c r="BC102" s="7">
        <f t="shared" si="122"/>
        <v>1.5459525157984126E-4</v>
      </c>
      <c r="BD102" s="7">
        <f t="shared" si="123"/>
        <v>0.21319871084429726</v>
      </c>
      <c r="BE102" s="7">
        <f t="shared" si="124"/>
        <v>5.9146561484008861E-3</v>
      </c>
      <c r="BF102" s="7">
        <f t="shared" si="125"/>
        <v>5.7376071051667248E-3</v>
      </c>
      <c r="BG102" s="7">
        <f t="shared" si="126"/>
        <v>6.2330685148071803E-5</v>
      </c>
      <c r="BH102" s="187">
        <f t="shared" si="127"/>
        <v>1.0288389271606493E-2</v>
      </c>
      <c r="BI102" s="9">
        <f t="shared" si="128"/>
        <v>-4.9905819898698596</v>
      </c>
      <c r="BJ102" s="10">
        <f t="shared" si="129"/>
        <v>-2379.2619653094744</v>
      </c>
      <c r="BK102" s="10">
        <f t="shared" si="130"/>
        <v>-1.8925490929731621E-2</v>
      </c>
      <c r="BL102" s="10">
        <f t="shared" si="131"/>
        <v>-4.8103561413154665</v>
      </c>
      <c r="BM102" s="10">
        <f t="shared" si="132"/>
        <v>-0.150114277660085</v>
      </c>
      <c r="BN102" s="10">
        <f t="shared" si="133"/>
        <v>-0.1457534333748034</v>
      </c>
      <c r="BO102" s="10">
        <f t="shared" si="134"/>
        <v>2.0590864592331472E-2</v>
      </c>
      <c r="BP102" s="41">
        <f t="shared" si="135"/>
        <v>-2.11693604388139E-2</v>
      </c>
      <c r="BQ102" s="9">
        <f t="shared" si="136"/>
        <v>-1.3672827369506466E-2</v>
      </c>
      <c r="BR102" s="10">
        <f t="shared" si="137"/>
        <v>-6.5185259323547236</v>
      </c>
      <c r="BS102" s="10">
        <f t="shared" si="138"/>
        <v>-5.1850660081456481E-5</v>
      </c>
      <c r="BT102" s="10">
        <f t="shared" si="139"/>
        <v>-1.3179057921412246E-2</v>
      </c>
      <c r="BU102" s="10">
        <f t="shared" si="140"/>
        <v>-4.1127199358927374E-4</v>
      </c>
      <c r="BV102" s="10">
        <f t="shared" si="141"/>
        <v>-3.9932447499946115E-4</v>
      </c>
      <c r="BW102" s="10">
        <f t="shared" si="142"/>
        <v>5.6413327650223214E-5</v>
      </c>
      <c r="BX102" s="41">
        <f t="shared" si="143"/>
        <v>-5.7998247777572842E-5</v>
      </c>
    </row>
    <row r="103" spans="1:76" ht="44" thickBot="1" x14ac:dyDescent="0.4">
      <c r="A103" s="10">
        <v>34039</v>
      </c>
      <c r="B103" s="10" t="s">
        <v>18</v>
      </c>
      <c r="C103" s="10" t="s">
        <v>5</v>
      </c>
      <c r="D103" s="10">
        <v>2280002202</v>
      </c>
      <c r="E103" s="10" t="s">
        <v>56</v>
      </c>
      <c r="F103" s="11" t="s">
        <v>57</v>
      </c>
      <c r="G103" s="11" t="s">
        <v>58</v>
      </c>
      <c r="H103" s="11" t="s">
        <v>59</v>
      </c>
      <c r="I103" s="11" t="s">
        <v>65</v>
      </c>
      <c r="J103" s="11" t="s">
        <v>63</v>
      </c>
      <c r="K103" s="10" t="s">
        <v>62</v>
      </c>
      <c r="L103" s="9">
        <v>26.866849999999999</v>
      </c>
      <c r="M103" s="10">
        <v>16745.900000000001</v>
      </c>
      <c r="N103" s="10">
        <v>9.8365359999999999E-2</v>
      </c>
      <c r="O103" s="10">
        <v>175.124</v>
      </c>
      <c r="P103" s="10">
        <v>5.2933409999999999</v>
      </c>
      <c r="Q103" s="10">
        <v>5.1107519999999997</v>
      </c>
      <c r="R103" s="10">
        <v>3.6104609999999999</v>
      </c>
      <c r="S103" s="41">
        <v>5.4011449999999996</v>
      </c>
      <c r="T103" s="249">
        <v>1.0552296787698248</v>
      </c>
      <c r="U103" s="9">
        <f t="shared" si="96"/>
        <v>28.350697495057066</v>
      </c>
      <c r="V103" s="10">
        <f t="shared" si="97"/>
        <v>17670.770677711611</v>
      </c>
      <c r="W103" s="10">
        <f t="shared" si="98"/>
        <v>0.10379804723487816</v>
      </c>
      <c r="X103" s="10">
        <f t="shared" si="99"/>
        <v>184.79604226488678</v>
      </c>
      <c r="Y103" s="10">
        <f t="shared" si="100"/>
        <v>5.5856905230491432</v>
      </c>
      <c r="Z103" s="10">
        <f t="shared" si="101"/>
        <v>5.3930171912322393</v>
      </c>
      <c r="AA103" s="10">
        <f t="shared" si="102"/>
        <v>3.8098656012409804</v>
      </c>
      <c r="AB103" s="12">
        <f t="shared" si="103"/>
        <v>5.6994485033392444</v>
      </c>
      <c r="AC103" s="248">
        <f t="shared" si="104"/>
        <v>7.7673143822074159E-2</v>
      </c>
      <c r="AD103" s="10">
        <f t="shared" si="105"/>
        <v>48.413070349894824</v>
      </c>
      <c r="AE103" s="10">
        <f t="shared" si="106"/>
        <v>2.8437821160240591E-4</v>
      </c>
      <c r="AF103" s="10">
        <f t="shared" si="107"/>
        <v>0.50629052675311448</v>
      </c>
      <c r="AG103" s="10">
        <f t="shared" si="108"/>
        <v>1.5303261706983954E-2</v>
      </c>
      <c r="AH103" s="10">
        <f t="shared" si="109"/>
        <v>1.4775389565019835E-2</v>
      </c>
      <c r="AI103" s="10">
        <f t="shared" si="110"/>
        <v>1.0437987948605426E-2</v>
      </c>
      <c r="AJ103" s="249">
        <f t="shared" si="111"/>
        <v>1.5614927406408888E-2</v>
      </c>
      <c r="AK103" s="247">
        <v>1.2901968765457832</v>
      </c>
      <c r="AL103" s="14">
        <v>1.2901968765457832</v>
      </c>
      <c r="AM103" s="14">
        <v>1.2901968765457832</v>
      </c>
      <c r="AN103" s="14">
        <v>0.92285688800697208</v>
      </c>
      <c r="AO103" s="14">
        <v>0.93160218504449166</v>
      </c>
      <c r="AP103" s="14">
        <v>0.93170011209409509</v>
      </c>
      <c r="AQ103" s="14">
        <v>0.39109263102383485</v>
      </c>
      <c r="AR103" s="42">
        <v>0.89372027865768799</v>
      </c>
      <c r="AS103" s="9">
        <f t="shared" si="112"/>
        <v>34.663525952624077</v>
      </c>
      <c r="AT103" s="10">
        <f t="shared" si="113"/>
        <v>21605.507874948031</v>
      </c>
      <c r="AU103" s="10">
        <f t="shared" si="114"/>
        <v>0.12691068023230151</v>
      </c>
      <c r="AV103" s="10">
        <f t="shared" si="115"/>
        <v>161.61438965533299</v>
      </c>
      <c r="AW103" s="10">
        <f t="shared" si="116"/>
        <v>4.931288041785594</v>
      </c>
      <c r="AX103" s="10">
        <f t="shared" si="117"/>
        <v>4.7616882112851204</v>
      </c>
      <c r="AY103" s="10">
        <f t="shared" si="118"/>
        <v>1.4120246916989458</v>
      </c>
      <c r="AZ103" s="41">
        <f t="shared" si="119"/>
        <v>4.8271128144705777</v>
      </c>
      <c r="BA103" s="186">
        <f t="shared" si="120"/>
        <v>9.4968564253764598E-2</v>
      </c>
      <c r="BB103" s="7">
        <f t="shared" si="121"/>
        <v>59.19317226013159</v>
      </c>
      <c r="BC103" s="7">
        <f t="shared" si="122"/>
        <v>3.4770049378712745E-4</v>
      </c>
      <c r="BD103" s="7">
        <f t="shared" si="123"/>
        <v>0.44277914974063831</v>
      </c>
      <c r="BE103" s="7">
        <f t="shared" si="124"/>
        <v>1.351037819667286E-2</v>
      </c>
      <c r="BF103" s="7">
        <f t="shared" si="125"/>
        <v>1.3045721126808549E-2</v>
      </c>
      <c r="BG103" s="7">
        <f t="shared" si="126"/>
        <v>3.868560799175194E-3</v>
      </c>
      <c r="BH103" s="187">
        <f t="shared" si="127"/>
        <v>1.3224966614987885E-2</v>
      </c>
      <c r="BI103" s="9">
        <f t="shared" si="128"/>
        <v>-6.3128284575670115</v>
      </c>
      <c r="BJ103" s="10">
        <f t="shared" si="129"/>
        <v>-3934.7371972364199</v>
      </c>
      <c r="BK103" s="10">
        <f t="shared" si="130"/>
        <v>-2.3112632997423346E-2</v>
      </c>
      <c r="BL103" s="10">
        <f t="shared" si="131"/>
        <v>23.181652609553794</v>
      </c>
      <c r="BM103" s="10">
        <f t="shared" si="132"/>
        <v>0.65440248126354916</v>
      </c>
      <c r="BN103" s="10">
        <f t="shared" si="133"/>
        <v>0.6313289799471189</v>
      </c>
      <c r="BO103" s="10">
        <f t="shared" si="134"/>
        <v>2.3978409095420345</v>
      </c>
      <c r="BP103" s="41">
        <f t="shared" si="135"/>
        <v>0.87233568886866664</v>
      </c>
      <c r="BQ103" s="9">
        <f t="shared" si="136"/>
        <v>-1.7295420431690439E-2</v>
      </c>
      <c r="BR103" s="10">
        <f t="shared" si="137"/>
        <v>-10.780101910236766</v>
      </c>
      <c r="BS103" s="10">
        <f t="shared" si="138"/>
        <v>-6.3322282184721541E-5</v>
      </c>
      <c r="BT103" s="10">
        <f t="shared" si="139"/>
        <v>6.3511377012476167E-2</v>
      </c>
      <c r="BU103" s="10">
        <f t="shared" si="140"/>
        <v>1.7928835103110941E-3</v>
      </c>
      <c r="BV103" s="10">
        <f t="shared" si="141"/>
        <v>1.7296684382112851E-3</v>
      </c>
      <c r="BW103" s="10">
        <f t="shared" si="142"/>
        <v>6.5694271494302322E-3</v>
      </c>
      <c r="BX103" s="41">
        <f t="shared" si="143"/>
        <v>2.3899607914210034E-3</v>
      </c>
    </row>
    <row r="104" spans="1:76" ht="44" thickBot="1" x14ac:dyDescent="0.4">
      <c r="A104" s="10">
        <v>34039</v>
      </c>
      <c r="B104" s="10" t="s">
        <v>18</v>
      </c>
      <c r="C104" s="10" t="s">
        <v>5</v>
      </c>
      <c r="D104" s="10">
        <v>2280002203</v>
      </c>
      <c r="E104" s="10" t="s">
        <v>56</v>
      </c>
      <c r="F104" s="11" t="s">
        <v>57</v>
      </c>
      <c r="G104" s="11" t="s">
        <v>58</v>
      </c>
      <c r="H104" s="11" t="s">
        <v>59</v>
      </c>
      <c r="I104" s="11" t="s">
        <v>65</v>
      </c>
      <c r="J104" s="11" t="s">
        <v>61</v>
      </c>
      <c r="K104" s="10" t="s">
        <v>64</v>
      </c>
      <c r="L104" s="9">
        <v>11.948969999999999</v>
      </c>
      <c r="M104" s="10">
        <v>1892.971</v>
      </c>
      <c r="N104" s="10">
        <v>2.0005829999999999E-2</v>
      </c>
      <c r="O104" s="10">
        <v>64.483019999999996</v>
      </c>
      <c r="P104" s="10">
        <v>1.1298250000000001</v>
      </c>
      <c r="Q104" s="10">
        <v>1.0394399999999999</v>
      </c>
      <c r="R104" s="10">
        <v>1.1644810000000001</v>
      </c>
      <c r="S104" s="41">
        <v>10.681950000000001</v>
      </c>
      <c r="T104" s="249">
        <v>1.3022601248475145</v>
      </c>
      <c r="U104" s="9">
        <f t="shared" si="96"/>
        <v>15.560667163999204</v>
      </c>
      <c r="V104" s="10">
        <f t="shared" si="97"/>
        <v>2465.1406507927245</v>
      </c>
      <c r="W104" s="10">
        <f t="shared" si="98"/>
        <v>2.6052794673478149E-2</v>
      </c>
      <c r="X104" s="10">
        <f t="shared" si="99"/>
        <v>83.973665675744769</v>
      </c>
      <c r="Y104" s="10">
        <f t="shared" si="100"/>
        <v>1.4713260455558432</v>
      </c>
      <c r="Z104" s="10">
        <f t="shared" si="101"/>
        <v>1.3536212641715004</v>
      </c>
      <c r="AA104" s="10">
        <f t="shared" si="102"/>
        <v>1.5164571724425586</v>
      </c>
      <c r="AB104" s="12">
        <f t="shared" si="103"/>
        <v>13.910677540614909</v>
      </c>
      <c r="AC104" s="248">
        <f t="shared" si="104"/>
        <v>4.2631964832874535E-2</v>
      </c>
      <c r="AD104" s="10">
        <f t="shared" si="105"/>
        <v>6.7538100021718481</v>
      </c>
      <c r="AE104" s="10">
        <f t="shared" si="106"/>
        <v>7.1377519653364791E-5</v>
      </c>
      <c r="AF104" s="10">
        <f t="shared" si="107"/>
        <v>0.23006483746779388</v>
      </c>
      <c r="AG104" s="10">
        <f t="shared" si="108"/>
        <v>4.0310302617968304E-3</v>
      </c>
      <c r="AH104" s="10">
        <f t="shared" si="109"/>
        <v>3.7085514086890423E-3</v>
      </c>
      <c r="AI104" s="10">
        <f t="shared" si="110"/>
        <v>4.1546771847741333E-3</v>
      </c>
      <c r="AJ104" s="249">
        <f t="shared" si="111"/>
        <v>3.8111445316753173E-2</v>
      </c>
      <c r="AK104" s="247">
        <v>1.646991728627182</v>
      </c>
      <c r="AL104" s="14">
        <v>1.646991728627182</v>
      </c>
      <c r="AM104" s="14">
        <v>1.646991728627182</v>
      </c>
      <c r="AN104" s="14">
        <v>1.3035047990318214</v>
      </c>
      <c r="AO104" s="14">
        <v>1.7280688580404551</v>
      </c>
      <c r="AP104" s="14">
        <v>1.728068595044566</v>
      </c>
      <c r="AQ104" s="14">
        <v>1.685645484911261</v>
      </c>
      <c r="AR104" s="42">
        <v>1.5656359188159168</v>
      </c>
      <c r="AS104" s="9">
        <f t="shared" si="112"/>
        <v>19.679854755614336</v>
      </c>
      <c r="AT104" s="10">
        <f t="shared" si="113"/>
        <v>3117.7075795311252</v>
      </c>
      <c r="AU104" s="10">
        <f t="shared" si="114"/>
        <v>3.2949436534321537E-2</v>
      </c>
      <c r="AV104" s="10">
        <f t="shared" si="115"/>
        <v>84.053926026064914</v>
      </c>
      <c r="AW104" s="10">
        <f t="shared" si="116"/>
        <v>1.9524153975355574</v>
      </c>
      <c r="AX104" s="10">
        <f t="shared" si="117"/>
        <v>1.7962236204331234</v>
      </c>
      <c r="AY104" s="10">
        <f t="shared" si="118"/>
        <v>1.9629021399149502</v>
      </c>
      <c r="AZ104" s="41">
        <f t="shared" si="119"/>
        <v>16.724044602995683</v>
      </c>
      <c r="BA104" s="186">
        <f t="shared" si="120"/>
        <v>5.3917410289354345E-2</v>
      </c>
      <c r="BB104" s="7">
        <f t="shared" si="121"/>
        <v>8.5416646014551372</v>
      </c>
      <c r="BC104" s="7">
        <f t="shared" si="122"/>
        <v>9.0272428861154901E-5</v>
      </c>
      <c r="BD104" s="7">
        <f t="shared" si="123"/>
        <v>0.23028472883853401</v>
      </c>
      <c r="BE104" s="7">
        <f t="shared" si="124"/>
        <v>5.3490832809193357E-3</v>
      </c>
      <c r="BF104" s="7">
        <f t="shared" si="125"/>
        <v>4.9211606039263655E-3</v>
      </c>
      <c r="BG104" s="7">
        <f t="shared" si="126"/>
        <v>5.3778140819587678E-3</v>
      </c>
      <c r="BH104" s="187">
        <f t="shared" si="127"/>
        <v>4.5819300282179953E-2</v>
      </c>
      <c r="BI104" s="9">
        <f t="shared" si="128"/>
        <v>-4.1191875916151321</v>
      </c>
      <c r="BJ104" s="10">
        <f t="shared" si="129"/>
        <v>-652.56692873840075</v>
      </c>
      <c r="BK104" s="10">
        <f t="shared" si="130"/>
        <v>-6.8966418608433881E-3</v>
      </c>
      <c r="BL104" s="10">
        <f t="shared" si="131"/>
        <v>-8.0260350320145335E-2</v>
      </c>
      <c r="BM104" s="10">
        <f t="shared" si="132"/>
        <v>-0.48108935197971414</v>
      </c>
      <c r="BN104" s="10">
        <f t="shared" si="133"/>
        <v>-0.44260235626162303</v>
      </c>
      <c r="BO104" s="10">
        <f t="shared" si="134"/>
        <v>-0.4464449674723916</v>
      </c>
      <c r="BP104" s="41">
        <f t="shared" si="135"/>
        <v>-2.8133670623807738</v>
      </c>
      <c r="BQ104" s="9">
        <f t="shared" si="136"/>
        <v>-1.128544545647981E-2</v>
      </c>
      <c r="BR104" s="10">
        <f t="shared" si="137"/>
        <v>-1.787854599283289</v>
      </c>
      <c r="BS104" s="10">
        <f t="shared" si="138"/>
        <v>-1.889490920779011E-5</v>
      </c>
      <c r="BT104" s="10">
        <f t="shared" si="139"/>
        <v>-2.1989137074013287E-4</v>
      </c>
      <c r="BU104" s="10">
        <f t="shared" si="140"/>
        <v>-1.3180530191225052E-3</v>
      </c>
      <c r="BV104" s="10">
        <f t="shared" si="141"/>
        <v>-1.2126091952373232E-3</v>
      </c>
      <c r="BW104" s="10">
        <f t="shared" si="142"/>
        <v>-1.2231368971846344E-3</v>
      </c>
      <c r="BX104" s="41">
        <f t="shared" si="143"/>
        <v>-7.7078549654267803E-3</v>
      </c>
    </row>
    <row r="105" spans="1:76" ht="44" thickBot="1" x14ac:dyDescent="0.4">
      <c r="A105" s="14">
        <v>34039</v>
      </c>
      <c r="B105" s="14" t="s">
        <v>18</v>
      </c>
      <c r="C105" s="14" t="s">
        <v>5</v>
      </c>
      <c r="D105" s="14">
        <v>2280002204</v>
      </c>
      <c r="E105" s="14" t="s">
        <v>56</v>
      </c>
      <c r="F105" s="15" t="s">
        <v>57</v>
      </c>
      <c r="G105" s="15" t="s">
        <v>58</v>
      </c>
      <c r="H105" s="15" t="s">
        <v>59</v>
      </c>
      <c r="I105" s="15" t="s">
        <v>65</v>
      </c>
      <c r="J105" s="15" t="s">
        <v>63</v>
      </c>
      <c r="K105" s="14" t="s">
        <v>64</v>
      </c>
      <c r="L105" s="9">
        <v>11.48517</v>
      </c>
      <c r="M105" s="10">
        <v>12169.84</v>
      </c>
      <c r="N105" s="10">
        <v>5.228232E-2</v>
      </c>
      <c r="O105" s="10">
        <v>101.1212</v>
      </c>
      <c r="P105" s="10">
        <v>2.952645</v>
      </c>
      <c r="Q105" s="10">
        <v>2.7164229999999998</v>
      </c>
      <c r="R105" s="10">
        <v>7.4213259999999996</v>
      </c>
      <c r="S105" s="41">
        <v>4.5664410000000002</v>
      </c>
      <c r="T105" s="249">
        <v>1.3022601248475145</v>
      </c>
      <c r="U105" s="13">
        <f t="shared" si="96"/>
        <v>14.956678918094928</v>
      </c>
      <c r="V105" s="14">
        <f t="shared" si="97"/>
        <v>15848.297357774276</v>
      </c>
      <c r="W105" s="14">
        <f t="shared" si="98"/>
        <v>6.8085180570517712E-2</v>
      </c>
      <c r="X105" s="14">
        <f t="shared" si="99"/>
        <v>131.68610653673048</v>
      </c>
      <c r="Y105" s="14">
        <f t="shared" si="100"/>
        <v>3.8451118463303895</v>
      </c>
      <c r="Z105" s="14">
        <f t="shared" si="101"/>
        <v>3.5374893551186597</v>
      </c>
      <c r="AA105" s="14">
        <f t="shared" si="102"/>
        <v>9.6644969232941058</v>
      </c>
      <c r="AB105" s="195">
        <f t="shared" si="103"/>
        <v>5.9466940267688093</v>
      </c>
      <c r="AC105" s="250">
        <f t="shared" si="104"/>
        <v>4.0977202515328569E-2</v>
      </c>
      <c r="AD105" s="14">
        <f t="shared" si="105"/>
        <v>43.419992761025412</v>
      </c>
      <c r="AE105" s="14">
        <f t="shared" si="106"/>
        <v>1.8653474128908963E-4</v>
      </c>
      <c r="AF105" s="14">
        <f t="shared" si="107"/>
        <v>0.36078385352528897</v>
      </c>
      <c r="AG105" s="14">
        <f t="shared" si="108"/>
        <v>1.0534553003644902E-2</v>
      </c>
      <c r="AH105" s="14">
        <f t="shared" si="109"/>
        <v>9.6917516578593418E-3</v>
      </c>
      <c r="AI105" s="14">
        <f t="shared" si="110"/>
        <v>2.6478073762449605E-2</v>
      </c>
      <c r="AJ105" s="251">
        <f t="shared" si="111"/>
        <v>1.6292312402106327E-2</v>
      </c>
      <c r="AK105" s="247">
        <v>1.4705524855631926</v>
      </c>
      <c r="AL105" s="14">
        <v>1.4705524855631926</v>
      </c>
      <c r="AM105" s="14">
        <v>1.4705524855631926</v>
      </c>
      <c r="AN105" s="14">
        <v>1.0854241011464827</v>
      </c>
      <c r="AO105" s="14">
        <v>1.4229841729502521</v>
      </c>
      <c r="AP105" s="14">
        <v>1.4229845249802984</v>
      </c>
      <c r="AQ105" s="14">
        <v>1.4104913098083101</v>
      </c>
      <c r="AR105" s="42">
        <v>1.4660559665092461</v>
      </c>
      <c r="AS105" s="9">
        <f t="shared" si="112"/>
        <v>16.889545290615814</v>
      </c>
      <c r="AT105" s="10">
        <f t="shared" si="113"/>
        <v>17896.388460906364</v>
      </c>
      <c r="AU105" s="10">
        <f t="shared" si="114"/>
        <v>7.6883895627010215E-2</v>
      </c>
      <c r="AV105" s="10">
        <f t="shared" si="115"/>
        <v>109.7593876168537</v>
      </c>
      <c r="AW105" s="10">
        <f t="shared" si="116"/>
        <v>4.2015671033406976</v>
      </c>
      <c r="AX105" s="10">
        <f t="shared" si="117"/>
        <v>3.8654278923005569</v>
      </c>
      <c r="AY105" s="10">
        <f t="shared" si="118"/>
        <v>10.467715830254466</v>
      </c>
      <c r="AZ105" s="41">
        <f t="shared" si="119"/>
        <v>6.6946580737624481</v>
      </c>
      <c r="BA105" s="186">
        <f t="shared" si="120"/>
        <v>4.6272726823604969E-2</v>
      </c>
      <c r="BB105" s="7">
        <f t="shared" si="121"/>
        <v>49.031201262757165</v>
      </c>
      <c r="BC105" s="7">
        <f t="shared" si="122"/>
        <v>2.106408099370143E-4</v>
      </c>
      <c r="BD105" s="7">
        <f t="shared" si="123"/>
        <v>0.30071065100507866</v>
      </c>
      <c r="BE105" s="7">
        <f t="shared" si="124"/>
        <v>1.1511142748878624E-2</v>
      </c>
      <c r="BF105" s="7">
        <f t="shared" si="125"/>
        <v>1.059021340356317E-2</v>
      </c>
      <c r="BG105" s="7">
        <f t="shared" si="126"/>
        <v>2.8678673507546482E-2</v>
      </c>
      <c r="BH105" s="187">
        <f t="shared" si="127"/>
        <v>1.8341528969212186E-2</v>
      </c>
      <c r="BI105" s="9">
        <f t="shared" si="128"/>
        <v>-1.9328663725208859</v>
      </c>
      <c r="BJ105" s="10">
        <f t="shared" si="129"/>
        <v>-2048.0911031320884</v>
      </c>
      <c r="BK105" s="10">
        <f t="shared" si="130"/>
        <v>-8.7987150564925037E-3</v>
      </c>
      <c r="BL105" s="10">
        <f t="shared" si="131"/>
        <v>21.926718919876777</v>
      </c>
      <c r="BM105" s="10">
        <f t="shared" si="132"/>
        <v>-0.35645525701030811</v>
      </c>
      <c r="BN105" s="10">
        <f t="shared" si="133"/>
        <v>-0.32793853718189725</v>
      </c>
      <c r="BO105" s="10">
        <f t="shared" si="134"/>
        <v>-0.80321890696036036</v>
      </c>
      <c r="BP105" s="41">
        <f t="shared" si="135"/>
        <v>-0.74796404699363883</v>
      </c>
      <c r="BQ105" s="13">
        <f t="shared" si="136"/>
        <v>-5.2955243082764003E-3</v>
      </c>
      <c r="BR105" s="14">
        <f t="shared" si="137"/>
        <v>-5.6112085017317526</v>
      </c>
      <c r="BS105" s="14">
        <f t="shared" si="138"/>
        <v>-2.4106068647924668E-5</v>
      </c>
      <c r="BT105" s="14">
        <f t="shared" si="139"/>
        <v>6.0073202520210311E-2</v>
      </c>
      <c r="BU105" s="14">
        <f t="shared" si="140"/>
        <v>-9.7658974523372188E-4</v>
      </c>
      <c r="BV105" s="14">
        <f t="shared" si="141"/>
        <v>-8.9846174570382825E-4</v>
      </c>
      <c r="BW105" s="14">
        <f t="shared" si="142"/>
        <v>-2.2005997450968776E-3</v>
      </c>
      <c r="BX105" s="42">
        <f t="shared" si="143"/>
        <v>-2.0492165671058583E-3</v>
      </c>
    </row>
    <row r="106" spans="1:76" ht="15" thickBot="1" x14ac:dyDescent="0.4">
      <c r="L106" s="13">
        <f t="shared" ref="L106:S106" si="144">SUM(L8:L105)</f>
        <v>1516.729741110119</v>
      </c>
      <c r="M106" s="14">
        <f t="shared" si="144"/>
        <v>724365.14564942487</v>
      </c>
      <c r="N106" s="14">
        <f t="shared" si="144"/>
        <v>4.7088019166995778</v>
      </c>
      <c r="O106" s="14">
        <f t="shared" si="144"/>
        <v>10681.19585263525</v>
      </c>
      <c r="P106" s="14">
        <f t="shared" si="144"/>
        <v>256.32125368203504</v>
      </c>
      <c r="Q106" s="14">
        <f t="shared" si="144"/>
        <v>244.65439947977805</v>
      </c>
      <c r="R106" s="14">
        <f t="shared" si="144"/>
        <v>182.23528442724751</v>
      </c>
      <c r="S106" s="42">
        <f t="shared" si="144"/>
        <v>552.47531674560503</v>
      </c>
      <c r="T106" s="251"/>
      <c r="U106" s="16">
        <f t="shared" ref="U106:BH106" si="145">SUM(U8:U105)</f>
        <v>1724.6682377936763</v>
      </c>
      <c r="V106" s="5">
        <f t="shared" si="145"/>
        <v>831349.3458267859</v>
      </c>
      <c r="W106" s="5">
        <f t="shared" si="145"/>
        <v>5.3093113385271922</v>
      </c>
      <c r="X106" s="5">
        <f t="shared" si="145"/>
        <v>12241.472242981525</v>
      </c>
      <c r="Y106" s="5">
        <f t="shared" si="145"/>
        <v>289.70430056173183</v>
      </c>
      <c r="Z106" s="5">
        <f t="shared" si="145"/>
        <v>275.85496254257663</v>
      </c>
      <c r="AA106" s="5">
        <f t="shared" si="145"/>
        <v>233.21134519651756</v>
      </c>
      <c r="AB106" s="185">
        <f t="shared" si="145"/>
        <v>661.06728550480466</v>
      </c>
      <c r="AC106" s="16">
        <f t="shared" si="145"/>
        <v>4.7251184597087024</v>
      </c>
      <c r="AD106" s="5">
        <f t="shared" si="145"/>
        <v>2277.6694406213323</v>
      </c>
      <c r="AE106" s="5">
        <f t="shared" si="145"/>
        <v>1.454605846171834E-2</v>
      </c>
      <c r="AF106" s="5">
        <f t="shared" si="145"/>
        <v>33.53828011775758</v>
      </c>
      <c r="AG106" s="5">
        <f t="shared" si="145"/>
        <v>0.79371041249789587</v>
      </c>
      <c r="AH106" s="5">
        <f t="shared" si="145"/>
        <v>0.75576702066459334</v>
      </c>
      <c r="AI106" s="5">
        <f t="shared" si="145"/>
        <v>0.63893519231922624</v>
      </c>
      <c r="AJ106" s="185">
        <f t="shared" si="145"/>
        <v>1.8111432479583676</v>
      </c>
      <c r="AK106" s="13">
        <f t="shared" si="145"/>
        <v>140.86938222298252</v>
      </c>
      <c r="AL106" s="14">
        <f t="shared" si="145"/>
        <v>140.86938222298252</v>
      </c>
      <c r="AM106" s="14">
        <f t="shared" si="145"/>
        <v>140.86938222298252</v>
      </c>
      <c r="AN106" s="14">
        <f t="shared" si="145"/>
        <v>103.68443304593302</v>
      </c>
      <c r="AO106" s="14">
        <f t="shared" si="145"/>
        <v>119.79465063914606</v>
      </c>
      <c r="AP106" s="14">
        <f t="shared" si="145"/>
        <v>119.79565800135273</v>
      </c>
      <c r="AQ106" s="14">
        <f t="shared" si="145"/>
        <v>89.466961718698386</v>
      </c>
      <c r="AR106" s="42">
        <f t="shared" si="145"/>
        <v>115.82700358526256</v>
      </c>
      <c r="AS106" s="183">
        <f t="shared" si="145"/>
        <v>2144.2075632800002</v>
      </c>
      <c r="AT106" s="17">
        <f t="shared" si="145"/>
        <v>1041077.6987903293</v>
      </c>
      <c r="AU106" s="17">
        <f t="shared" si="145"/>
        <v>6.664269253793722</v>
      </c>
      <c r="AV106" s="17">
        <f t="shared" si="145"/>
        <v>11213.436156949998</v>
      </c>
      <c r="AW106" s="17">
        <f t="shared" si="145"/>
        <v>296.38572260100017</v>
      </c>
      <c r="AX106" s="17">
        <f t="shared" si="145"/>
        <v>281.19363384600001</v>
      </c>
      <c r="AY106" s="17">
        <f t="shared" si="145"/>
        <v>270.33387783100017</v>
      </c>
      <c r="AZ106" s="184">
        <f t="shared" si="145"/>
        <v>707.53964358899987</v>
      </c>
      <c r="BA106" s="186">
        <f t="shared" si="145"/>
        <v>5.8745412692602716</v>
      </c>
      <c r="BB106" s="7">
        <f t="shared" si="145"/>
        <v>2852.2676679187111</v>
      </c>
      <c r="BC106" s="7">
        <f t="shared" si="145"/>
        <v>1.8258271928201966E-2</v>
      </c>
      <c r="BD106" s="7">
        <f t="shared" si="145"/>
        <v>30.721742895753419</v>
      </c>
      <c r="BE106" s="7">
        <f t="shared" si="145"/>
        <v>0.81201567835890409</v>
      </c>
      <c r="BF106" s="7">
        <f t="shared" si="145"/>
        <v>0.77039351738630113</v>
      </c>
      <c r="BG106" s="7">
        <f t="shared" si="145"/>
        <v>0.74064076118082189</v>
      </c>
      <c r="BH106" s="187">
        <f t="shared" si="145"/>
        <v>1.9384647769561647</v>
      </c>
      <c r="BI106" s="183">
        <f>U106-AS106</f>
        <v>-419.53932548632383</v>
      </c>
      <c r="BJ106" s="17">
        <f t="shared" ref="BJ106:BX106" si="146">SUM(BJ8:BJ105)</f>
        <v>-209728.35296354309</v>
      </c>
      <c r="BK106" s="17">
        <f t="shared" si="146"/>
        <v>-1.3549579152665279</v>
      </c>
      <c r="BL106" s="17">
        <f t="shared" si="146"/>
        <v>1028.0360860315209</v>
      </c>
      <c r="BM106" s="17">
        <f t="shared" si="146"/>
        <v>-6.6814220392680355</v>
      </c>
      <c r="BN106" s="17">
        <f t="shared" si="146"/>
        <v>-5.3386713034233875</v>
      </c>
      <c r="BO106" s="17">
        <f t="shared" si="146"/>
        <v>-37.122532634482432</v>
      </c>
      <c r="BP106" s="184">
        <f t="shared" si="146"/>
        <v>-46.472358084195697</v>
      </c>
      <c r="BQ106" s="252">
        <f t="shared" si="146"/>
        <v>-1.1494228095515702</v>
      </c>
      <c r="BR106" s="5">
        <f t="shared" si="146"/>
        <v>-574.59822729737823</v>
      </c>
      <c r="BS106" s="5">
        <f t="shared" si="146"/>
        <v>-3.7122134664836371E-3</v>
      </c>
      <c r="BT106" s="5">
        <f t="shared" si="146"/>
        <v>2.8165372220041647</v>
      </c>
      <c r="BU106" s="5">
        <f t="shared" si="146"/>
        <v>-1.8305265861008325E-2</v>
      </c>
      <c r="BV106" s="5">
        <f t="shared" si="146"/>
        <v>-1.4626496721707898E-2</v>
      </c>
      <c r="BW106" s="5">
        <f t="shared" si="146"/>
        <v>-0.10170556886159571</v>
      </c>
      <c r="BX106" s="253">
        <f t="shared" si="146"/>
        <v>-0.1273215289977965</v>
      </c>
    </row>
  </sheetData>
  <sortState xmlns:xlrd2="http://schemas.microsoft.com/office/spreadsheetml/2017/richdata2" ref="A8:BX106">
    <sortCondition ref="A8:A106"/>
    <sortCondition ref="D8:D106"/>
  </sortState>
  <mergeCells count="8">
    <mergeCell ref="AC6:AJ6"/>
    <mergeCell ref="U6:AB6"/>
    <mergeCell ref="L6:S6"/>
    <mergeCell ref="BQ6:BX6"/>
    <mergeCell ref="BI6:BP6"/>
    <mergeCell ref="BA6:BH6"/>
    <mergeCell ref="AS6:AZ6"/>
    <mergeCell ref="AK6:AR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E2EF-1318-41F4-8AC8-AF33EE84F637}">
  <dimension ref="A1:K28"/>
  <sheetViews>
    <sheetView workbookViewId="0">
      <selection activeCell="D3" sqref="D3"/>
    </sheetView>
  </sheetViews>
  <sheetFormatPr defaultRowHeight="14.5" x14ac:dyDescent="0.35"/>
  <cols>
    <col min="1" max="1" width="10.81640625" customWidth="1"/>
    <col min="2" max="2" width="64" customWidth="1"/>
    <col min="3" max="3" width="7.26953125" customWidth="1"/>
    <col min="4" max="4" width="7.54296875" customWidth="1"/>
    <col min="5" max="5" width="8" customWidth="1"/>
    <col min="6" max="6" width="8.1796875" customWidth="1"/>
  </cols>
  <sheetData>
    <row r="1" spans="1:11" x14ac:dyDescent="0.35">
      <c r="A1" s="1" t="s">
        <v>100</v>
      </c>
    </row>
    <row r="2" spans="1:11" x14ac:dyDescent="0.35">
      <c r="A2" s="2" t="s">
        <v>101</v>
      </c>
    </row>
    <row r="3" spans="1:11" x14ac:dyDescent="0.35">
      <c r="A3" s="3" t="s">
        <v>289</v>
      </c>
    </row>
    <row r="4" spans="1:11" x14ac:dyDescent="0.35">
      <c r="A4" s="39" t="s">
        <v>33</v>
      </c>
    </row>
    <row r="5" spans="1:11" ht="15" thickBot="1" x14ac:dyDescent="0.4">
      <c r="A5" s="1" t="s">
        <v>144</v>
      </c>
    </row>
    <row r="6" spans="1:11" x14ac:dyDescent="0.35">
      <c r="A6" s="44" t="s">
        <v>98</v>
      </c>
      <c r="B6" s="8" t="s">
        <v>113</v>
      </c>
      <c r="C6" s="175" t="s">
        <v>6</v>
      </c>
      <c r="D6" s="175" t="s">
        <v>12</v>
      </c>
      <c r="E6" s="175" t="s">
        <v>13</v>
      </c>
      <c r="F6" s="175" t="s">
        <v>10</v>
      </c>
      <c r="G6" s="175" t="s">
        <v>11</v>
      </c>
      <c r="H6" s="175" t="s">
        <v>14</v>
      </c>
      <c r="I6" s="175" t="s">
        <v>7</v>
      </c>
      <c r="J6" s="205" t="s">
        <v>8</v>
      </c>
    </row>
    <row r="7" spans="1:11" x14ac:dyDescent="0.35">
      <c r="A7" s="206">
        <v>2280002102</v>
      </c>
      <c r="B7" s="207" t="s">
        <v>107</v>
      </c>
      <c r="C7" s="254">
        <v>1.1312978872511139</v>
      </c>
      <c r="D7" s="254">
        <v>1.1312978872511139</v>
      </c>
      <c r="E7" s="254">
        <v>1.1312978872511139</v>
      </c>
      <c r="F7" s="254">
        <v>0.81094795054933422</v>
      </c>
      <c r="G7" s="254">
        <v>0.82789505914299011</v>
      </c>
      <c r="H7" s="254">
        <v>0.82772171340856204</v>
      </c>
      <c r="I7" s="254">
        <v>0.51571983071123639</v>
      </c>
      <c r="J7" s="255">
        <v>0.78775526987112499</v>
      </c>
      <c r="K7" t="s">
        <v>207</v>
      </c>
    </row>
    <row r="8" spans="1:11" x14ac:dyDescent="0.35">
      <c r="A8" s="206">
        <v>2280002101</v>
      </c>
      <c r="B8" s="207" t="s">
        <v>105</v>
      </c>
      <c r="C8" s="254">
        <v>1.1597445905621306</v>
      </c>
      <c r="D8" s="254">
        <v>1.1597445905621306</v>
      </c>
      <c r="E8" s="254">
        <v>1.1597445905621306</v>
      </c>
      <c r="F8" s="254">
        <v>0.86869840435002021</v>
      </c>
      <c r="G8" s="254">
        <v>0.89860223520805105</v>
      </c>
      <c r="H8" s="254">
        <v>0.8985430866447649</v>
      </c>
      <c r="I8" s="254">
        <v>0.39204032683617962</v>
      </c>
      <c r="J8" s="255">
        <v>0.87831601435639584</v>
      </c>
      <c r="K8" t="s">
        <v>207</v>
      </c>
    </row>
    <row r="9" spans="1:11" x14ac:dyDescent="0.35">
      <c r="A9" s="206">
        <v>2280002202</v>
      </c>
      <c r="B9" s="207" t="s">
        <v>109</v>
      </c>
      <c r="C9" s="254">
        <v>1.2901968765457832</v>
      </c>
      <c r="D9" s="254">
        <v>1.2901968765457832</v>
      </c>
      <c r="E9" s="254">
        <v>1.2901968765457832</v>
      </c>
      <c r="F9" s="254">
        <v>0.92285688800697208</v>
      </c>
      <c r="G9" s="254">
        <v>0.93160218504449166</v>
      </c>
      <c r="H9" s="254">
        <v>0.93170011209409509</v>
      </c>
      <c r="I9" s="254">
        <v>0.39109263102383485</v>
      </c>
      <c r="J9" s="255">
        <v>0.89372027865768799</v>
      </c>
      <c r="K9" t="s">
        <v>207</v>
      </c>
    </row>
    <row r="10" spans="1:11" ht="15" thickBot="1" x14ac:dyDescent="0.4">
      <c r="A10" s="208">
        <v>2280002201</v>
      </c>
      <c r="B10" s="209" t="s">
        <v>108</v>
      </c>
      <c r="C10" s="256">
        <v>1.5877575187643891</v>
      </c>
      <c r="D10" s="256">
        <v>1.5877575187643891</v>
      </c>
      <c r="E10" s="256">
        <v>1.5877575187643891</v>
      </c>
      <c r="F10" s="256">
        <v>1.1247575119286113</v>
      </c>
      <c r="G10" s="256">
        <v>1.1340877779818888</v>
      </c>
      <c r="H10" s="256">
        <v>1.1341649968620793</v>
      </c>
      <c r="I10" s="256">
        <v>0.55390741239332031</v>
      </c>
      <c r="J10" s="257">
        <v>1.0612119987250432</v>
      </c>
      <c r="K10" t="s">
        <v>207</v>
      </c>
    </row>
    <row r="11" spans="1:11" x14ac:dyDescent="0.35">
      <c r="A11" s="45"/>
      <c r="B11" s="45"/>
    </row>
    <row r="12" spans="1:11" x14ac:dyDescent="0.35">
      <c r="C12" s="45"/>
      <c r="D12" s="45"/>
      <c r="E12" s="45"/>
      <c r="F12" s="45"/>
      <c r="G12" s="45"/>
      <c r="H12" s="45"/>
      <c r="I12" s="45"/>
      <c r="J12" s="45"/>
    </row>
    <row r="13" spans="1:11" x14ac:dyDescent="0.35">
      <c r="A13" s="45"/>
      <c r="B13" s="45"/>
    </row>
    <row r="14" spans="1:11" x14ac:dyDescent="0.35">
      <c r="A14" s="45"/>
      <c r="B14" s="45"/>
      <c r="I14" s="47"/>
    </row>
    <row r="15" spans="1:11" x14ac:dyDescent="0.35">
      <c r="A15" s="45"/>
      <c r="B15" s="45"/>
    </row>
    <row r="16" spans="1:11" x14ac:dyDescent="0.35">
      <c r="A16" s="45"/>
      <c r="B16" s="45"/>
      <c r="I16" s="47"/>
    </row>
    <row r="17" spans="1:2" x14ac:dyDescent="0.35">
      <c r="A17" s="45"/>
      <c r="B17" s="45"/>
    </row>
    <row r="18" spans="1:2" x14ac:dyDescent="0.35">
      <c r="A18" s="45"/>
      <c r="B18" s="45"/>
    </row>
    <row r="19" spans="1:2" x14ac:dyDescent="0.35">
      <c r="A19" s="45"/>
      <c r="B19" s="45"/>
    </row>
    <row r="20" spans="1:2" x14ac:dyDescent="0.35">
      <c r="A20" s="45"/>
      <c r="B20" s="45"/>
    </row>
    <row r="21" spans="1:2" x14ac:dyDescent="0.35">
      <c r="A21" s="45"/>
      <c r="B21" s="45"/>
    </row>
    <row r="22" spans="1:2" x14ac:dyDescent="0.35">
      <c r="A22" s="45"/>
      <c r="B22" s="45"/>
    </row>
    <row r="23" spans="1:2" x14ac:dyDescent="0.35">
      <c r="A23" s="45"/>
      <c r="B23" s="45"/>
    </row>
    <row r="24" spans="1:2" x14ac:dyDescent="0.35">
      <c r="A24" s="45"/>
      <c r="B24" s="45"/>
    </row>
    <row r="25" spans="1:2" x14ac:dyDescent="0.35">
      <c r="A25" s="45"/>
      <c r="B25" s="45"/>
    </row>
    <row r="26" spans="1:2" x14ac:dyDescent="0.35">
      <c r="A26" s="45"/>
      <c r="B26" s="45"/>
    </row>
    <row r="27" spans="1:2" x14ac:dyDescent="0.35">
      <c r="A27" s="45"/>
      <c r="B27" s="45"/>
    </row>
    <row r="28" spans="1:2" x14ac:dyDescent="0.35">
      <c r="A28" s="45"/>
      <c r="B28" s="45"/>
    </row>
  </sheetData>
  <pageMargins left="0.7" right="0.7" top="0.75" bottom="0.75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9A35-DCAA-48A3-B45A-5DEBB1FB20BB}">
  <dimension ref="A1:AB33"/>
  <sheetViews>
    <sheetView workbookViewId="0">
      <selection activeCell="A6" sqref="A6"/>
    </sheetView>
  </sheetViews>
  <sheetFormatPr defaultRowHeight="14.5" x14ac:dyDescent="0.35"/>
  <cols>
    <col min="5" max="5" width="12.453125" customWidth="1"/>
    <col min="8" max="8" width="38.453125" customWidth="1"/>
    <col min="16" max="16" width="16.54296875" customWidth="1"/>
    <col min="17" max="17" width="13.453125" customWidth="1"/>
  </cols>
  <sheetData>
    <row r="1" spans="1:28" x14ac:dyDescent="0.35">
      <c r="A1" s="1" t="s">
        <v>102</v>
      </c>
    </row>
    <row r="2" spans="1:28" x14ac:dyDescent="0.35">
      <c r="A2" s="2" t="s">
        <v>101</v>
      </c>
    </row>
    <row r="3" spans="1:28" x14ac:dyDescent="0.35">
      <c r="A3" s="3" t="s">
        <v>288</v>
      </c>
    </row>
    <row r="4" spans="1:28" x14ac:dyDescent="0.35">
      <c r="A4" s="39" t="s">
        <v>33</v>
      </c>
    </row>
    <row r="5" spans="1:28" x14ac:dyDescent="0.35">
      <c r="A5" s="1" t="s">
        <v>144</v>
      </c>
    </row>
    <row r="6" spans="1:28" x14ac:dyDescent="0.35">
      <c r="L6" t="s">
        <v>131</v>
      </c>
      <c r="M6" t="s">
        <v>132</v>
      </c>
    </row>
    <row r="7" spans="1:28" x14ac:dyDescent="0.35">
      <c r="A7" t="s">
        <v>110</v>
      </c>
      <c r="B7" t="s">
        <v>111</v>
      </c>
      <c r="C7" t="s">
        <v>112</v>
      </c>
      <c r="D7" t="s">
        <v>0</v>
      </c>
      <c r="E7" t="s">
        <v>98</v>
      </c>
      <c r="F7" t="s">
        <v>113</v>
      </c>
      <c r="G7" t="s">
        <v>114</v>
      </c>
      <c r="H7" t="s">
        <v>115</v>
      </c>
      <c r="I7" s="47" t="s">
        <v>116</v>
      </c>
      <c r="J7" s="1" t="s">
        <v>129</v>
      </c>
      <c r="K7" s="47" t="s">
        <v>117</v>
      </c>
      <c r="L7" s="47" t="s">
        <v>118</v>
      </c>
      <c r="M7" s="47" t="s">
        <v>118</v>
      </c>
      <c r="N7" s="49" t="s">
        <v>119</v>
      </c>
      <c r="O7" s="49" t="s">
        <v>119</v>
      </c>
      <c r="P7" s="47" t="s">
        <v>245</v>
      </c>
      <c r="Q7" s="47"/>
      <c r="R7" s="47"/>
    </row>
    <row r="8" spans="1:28" x14ac:dyDescent="0.35">
      <c r="A8" s="45" t="s">
        <v>103</v>
      </c>
      <c r="B8" s="45">
        <v>2023</v>
      </c>
      <c r="C8" s="45">
        <v>34</v>
      </c>
      <c r="D8" s="45" t="s">
        <v>104</v>
      </c>
      <c r="E8" s="45">
        <v>2280002101</v>
      </c>
      <c r="F8" s="45" t="s">
        <v>105</v>
      </c>
      <c r="G8" s="45" t="s">
        <v>6</v>
      </c>
      <c r="H8" s="45" t="s">
        <v>106</v>
      </c>
      <c r="I8" s="45">
        <v>21</v>
      </c>
      <c r="J8" s="1">
        <v>17.874625299999998</v>
      </c>
      <c r="K8" s="45">
        <v>20.73</v>
      </c>
      <c r="L8" s="45">
        <f>K8-I8</f>
        <v>-0.26999999999999957</v>
      </c>
      <c r="M8" s="45">
        <f>K8-J8</f>
        <v>2.8553747000000023</v>
      </c>
      <c r="N8" s="49">
        <f>L8/I8</f>
        <v>-1.2857142857142836E-2</v>
      </c>
      <c r="O8" s="46">
        <f>M8/J8</f>
        <v>0.15974459056213069</v>
      </c>
      <c r="P8">
        <f>(K8/J8)</f>
        <v>1.1597445905621306</v>
      </c>
      <c r="Q8" s="45">
        <v>2280002101</v>
      </c>
      <c r="Y8" s="47"/>
      <c r="Z8" s="47"/>
      <c r="AA8" s="47"/>
      <c r="AB8" s="49"/>
    </row>
    <row r="9" spans="1:28" x14ac:dyDescent="0.35">
      <c r="A9" s="45" t="s">
        <v>103</v>
      </c>
      <c r="B9" s="45">
        <v>2023</v>
      </c>
      <c r="C9" s="45">
        <v>34</v>
      </c>
      <c r="D9" s="45" t="s">
        <v>104</v>
      </c>
      <c r="E9" s="45">
        <v>2280002101</v>
      </c>
      <c r="F9" s="45" t="s">
        <v>105</v>
      </c>
      <c r="G9" s="45" t="s">
        <v>10</v>
      </c>
      <c r="H9" s="45" t="s">
        <v>106</v>
      </c>
      <c r="I9" s="45">
        <v>218.04</v>
      </c>
      <c r="J9" s="1">
        <v>177.44938776000001</v>
      </c>
      <c r="K9" s="45">
        <v>154.15</v>
      </c>
      <c r="L9" s="45">
        <f>K9-I9</f>
        <v>-63.889999999999986</v>
      </c>
      <c r="M9" s="45">
        <f t="shared" ref="M9:M31" si="0">K9-J9</f>
        <v>-23.299387760000002</v>
      </c>
      <c r="N9" s="49">
        <f t="shared" ref="N9:N31" si="1">L9/I9</f>
        <v>-0.2930196294257934</v>
      </c>
      <c r="O9" s="46">
        <f t="shared" ref="O9:O31" si="2">M9/J9</f>
        <v>-0.13130159564997984</v>
      </c>
      <c r="P9">
        <f t="shared" ref="P9:P31" si="3">(K9/J9)</f>
        <v>0.86869840435002021</v>
      </c>
      <c r="Q9" s="45">
        <v>2280002101</v>
      </c>
      <c r="Y9" s="47"/>
      <c r="Z9" s="47"/>
      <c r="AA9" s="47"/>
      <c r="AB9" s="49"/>
    </row>
    <row r="10" spans="1:28" x14ac:dyDescent="0.35">
      <c r="A10" s="45" t="s">
        <v>103</v>
      </c>
      <c r="B10" s="45">
        <v>2023</v>
      </c>
      <c r="C10" s="45">
        <v>34</v>
      </c>
      <c r="D10" s="45" t="s">
        <v>104</v>
      </c>
      <c r="E10" s="45">
        <v>2280002101</v>
      </c>
      <c r="F10" s="45" t="s">
        <v>105</v>
      </c>
      <c r="G10" s="45" t="s">
        <v>11</v>
      </c>
      <c r="H10" s="45" t="s">
        <v>106</v>
      </c>
      <c r="I10" s="45">
        <v>6.96</v>
      </c>
      <c r="J10" s="1">
        <v>5.5530687599999995</v>
      </c>
      <c r="K10" s="45">
        <v>4.99</v>
      </c>
      <c r="L10" s="45">
        <f>K10-I10</f>
        <v>-1.9699999999999998</v>
      </c>
      <c r="M10" s="45">
        <f t="shared" si="0"/>
        <v>-0.56306875999999928</v>
      </c>
      <c r="N10" s="49">
        <f t="shared" si="1"/>
        <v>-0.2830459770114942</v>
      </c>
      <c r="O10" s="46">
        <f t="shared" si="2"/>
        <v>-0.1013977647919489</v>
      </c>
      <c r="P10">
        <f t="shared" si="3"/>
        <v>0.89860223520805105</v>
      </c>
      <c r="Q10" s="45">
        <v>2280002101</v>
      </c>
      <c r="Y10" s="47"/>
      <c r="Z10" s="47"/>
      <c r="AA10" s="47"/>
      <c r="AB10" s="49"/>
    </row>
    <row r="11" spans="1:28" x14ac:dyDescent="0.35">
      <c r="A11" s="45" t="s">
        <v>103</v>
      </c>
      <c r="B11" s="45">
        <v>2023</v>
      </c>
      <c r="C11" s="45">
        <v>34</v>
      </c>
      <c r="D11" s="45" t="s">
        <v>104</v>
      </c>
      <c r="E11" s="45">
        <v>2280002101</v>
      </c>
      <c r="F11" s="45" t="s">
        <v>105</v>
      </c>
      <c r="G11" s="45" t="s">
        <v>14</v>
      </c>
      <c r="H11" s="45" t="s">
        <v>106</v>
      </c>
      <c r="I11" s="45">
        <v>6.75</v>
      </c>
      <c r="J11" s="1">
        <v>5.3864973999999988</v>
      </c>
      <c r="K11" s="45">
        <v>4.84</v>
      </c>
      <c r="L11" s="45">
        <f t="shared" ref="L11:L31" si="4">K11-I11</f>
        <v>-1.9100000000000001</v>
      </c>
      <c r="M11" s="45">
        <f t="shared" si="0"/>
        <v>-0.54649739999999891</v>
      </c>
      <c r="N11" s="49">
        <f t="shared" si="1"/>
        <v>-0.28296296296296297</v>
      </c>
      <c r="O11" s="46">
        <f t="shared" si="2"/>
        <v>-0.10145691335523509</v>
      </c>
      <c r="P11">
        <f t="shared" si="3"/>
        <v>0.8985430866447649</v>
      </c>
      <c r="Q11" s="45">
        <v>2280002101</v>
      </c>
      <c r="Y11" s="47"/>
      <c r="Z11" s="47"/>
      <c r="AA11" s="47"/>
      <c r="AB11" s="49"/>
    </row>
    <row r="12" spans="1:28" x14ac:dyDescent="0.35">
      <c r="A12" s="45" t="s">
        <v>103</v>
      </c>
      <c r="B12" s="45">
        <v>2023</v>
      </c>
      <c r="C12" s="45">
        <v>34</v>
      </c>
      <c r="D12" s="45" t="s">
        <v>104</v>
      </c>
      <c r="E12" s="45">
        <v>2280002101</v>
      </c>
      <c r="F12" s="45" t="s">
        <v>105</v>
      </c>
      <c r="G12" s="45" t="s">
        <v>7</v>
      </c>
      <c r="H12" s="45" t="s">
        <v>106</v>
      </c>
      <c r="I12" s="45">
        <v>0.09</v>
      </c>
      <c r="J12" s="1">
        <v>7.6522740000000006E-2</v>
      </c>
      <c r="K12" s="45">
        <v>0.03</v>
      </c>
      <c r="L12" s="45">
        <f t="shared" si="4"/>
        <v>-0.06</v>
      </c>
      <c r="M12" s="45">
        <f t="shared" si="0"/>
        <v>-4.6522740000000007E-2</v>
      </c>
      <c r="N12" s="49">
        <f t="shared" si="1"/>
        <v>-0.66666666666666663</v>
      </c>
      <c r="O12" s="46">
        <f t="shared" si="2"/>
        <v>-0.60795967316382038</v>
      </c>
      <c r="P12">
        <f t="shared" si="3"/>
        <v>0.39204032683617962</v>
      </c>
      <c r="Q12" s="45">
        <v>2280002101</v>
      </c>
      <c r="Y12" s="47"/>
      <c r="Z12" s="47"/>
      <c r="AA12" s="47"/>
      <c r="AB12" s="49"/>
    </row>
    <row r="13" spans="1:28" x14ac:dyDescent="0.35">
      <c r="A13" s="45" t="s">
        <v>103</v>
      </c>
      <c r="B13" s="45">
        <v>2023</v>
      </c>
      <c r="C13" s="45">
        <v>34</v>
      </c>
      <c r="D13" s="45" t="s">
        <v>104</v>
      </c>
      <c r="E13" s="45">
        <v>2280002101</v>
      </c>
      <c r="F13" s="45" t="s">
        <v>105</v>
      </c>
      <c r="G13" s="45" t="s">
        <v>8</v>
      </c>
      <c r="H13" s="45" t="s">
        <v>106</v>
      </c>
      <c r="I13" s="45">
        <v>17.88</v>
      </c>
      <c r="J13" s="1">
        <v>13.947144079999999</v>
      </c>
      <c r="K13" s="45">
        <v>12.25</v>
      </c>
      <c r="L13" s="45">
        <f t="shared" si="4"/>
        <v>-5.629999999999999</v>
      </c>
      <c r="M13" s="45">
        <f t="shared" si="0"/>
        <v>-1.6971440799999993</v>
      </c>
      <c r="N13" s="49">
        <f t="shared" si="1"/>
        <v>-0.31487695749440714</v>
      </c>
      <c r="O13" s="46">
        <f t="shared" si="2"/>
        <v>-0.12168398564360421</v>
      </c>
      <c r="P13">
        <f t="shared" si="3"/>
        <v>0.87831601435639584</v>
      </c>
      <c r="Q13" s="45">
        <v>2280002101</v>
      </c>
      <c r="Y13" s="47"/>
      <c r="Z13" s="47"/>
      <c r="AA13" s="47"/>
      <c r="AB13" s="49"/>
    </row>
    <row r="14" spans="1:28" x14ac:dyDescent="0.35">
      <c r="A14" s="45" t="s">
        <v>103</v>
      </c>
      <c r="B14" s="45">
        <v>2023</v>
      </c>
      <c r="C14" s="45">
        <v>34</v>
      </c>
      <c r="D14" s="45" t="s">
        <v>104</v>
      </c>
      <c r="E14" s="45">
        <v>2280002102</v>
      </c>
      <c r="F14" s="45" t="s">
        <v>107</v>
      </c>
      <c r="G14" s="45" t="s">
        <v>6</v>
      </c>
      <c r="H14" s="45" t="s">
        <v>106</v>
      </c>
      <c r="I14" s="45">
        <v>304.70999999999998</v>
      </c>
      <c r="J14" s="1">
        <v>265.84510002999997</v>
      </c>
      <c r="K14" s="45">
        <v>300.75</v>
      </c>
      <c r="L14" s="45">
        <f t="shared" si="4"/>
        <v>-3.9599999999999795</v>
      </c>
      <c r="M14" s="45">
        <f t="shared" si="0"/>
        <v>34.904899970000031</v>
      </c>
      <c r="N14" s="49">
        <f t="shared" si="1"/>
        <v>-1.2995963375012241E-2</v>
      </c>
      <c r="O14" s="46">
        <f t="shared" si="2"/>
        <v>0.13129788725111388</v>
      </c>
      <c r="P14">
        <f t="shared" si="3"/>
        <v>1.1312978872511139</v>
      </c>
      <c r="Q14" s="45">
        <v>2280002102</v>
      </c>
      <c r="Y14" s="47"/>
      <c r="Z14" s="47"/>
      <c r="AA14" s="47"/>
      <c r="AB14" s="49"/>
    </row>
    <row r="15" spans="1:28" x14ac:dyDescent="0.35">
      <c r="A15" s="45" t="s">
        <v>103</v>
      </c>
      <c r="B15" s="45">
        <v>2023</v>
      </c>
      <c r="C15" s="45">
        <v>34</v>
      </c>
      <c r="D15" s="45" t="s">
        <v>104</v>
      </c>
      <c r="E15" s="45">
        <v>2280002102</v>
      </c>
      <c r="F15" s="45" t="s">
        <v>107</v>
      </c>
      <c r="G15" s="45" t="s">
        <v>10</v>
      </c>
      <c r="H15" s="45" t="s">
        <v>106</v>
      </c>
      <c r="I15" s="48">
        <v>1945.66</v>
      </c>
      <c r="J15" s="1">
        <v>1696.2617626300002</v>
      </c>
      <c r="K15" s="48">
        <v>1375.58</v>
      </c>
      <c r="L15" s="45">
        <f t="shared" si="4"/>
        <v>-570.08000000000015</v>
      </c>
      <c r="M15" s="45">
        <f t="shared" si="0"/>
        <v>-320.68176263000032</v>
      </c>
      <c r="N15" s="49">
        <f t="shared" si="1"/>
        <v>-0.29300083262234927</v>
      </c>
      <c r="O15" s="46">
        <f t="shared" si="2"/>
        <v>-0.18905204945066578</v>
      </c>
      <c r="P15">
        <f t="shared" si="3"/>
        <v>0.81094795054933422</v>
      </c>
      <c r="Q15" s="45">
        <v>2280002102</v>
      </c>
      <c r="Y15" s="47"/>
      <c r="Z15" s="47"/>
      <c r="AA15" s="47"/>
      <c r="AB15" s="49"/>
    </row>
    <row r="16" spans="1:28" x14ac:dyDescent="0.35">
      <c r="A16" s="45" t="s">
        <v>103</v>
      </c>
      <c r="B16" s="45">
        <v>2023</v>
      </c>
      <c r="C16" s="45">
        <v>34</v>
      </c>
      <c r="D16" s="45" t="s">
        <v>104</v>
      </c>
      <c r="E16" s="45">
        <v>2280002102</v>
      </c>
      <c r="F16" s="45" t="s">
        <v>107</v>
      </c>
      <c r="G16" s="45" t="s">
        <v>11</v>
      </c>
      <c r="H16" s="45" t="s">
        <v>106</v>
      </c>
      <c r="I16" s="45">
        <v>50.09</v>
      </c>
      <c r="J16" s="1">
        <v>43.375062579999998</v>
      </c>
      <c r="K16" s="45">
        <v>35.909999999999997</v>
      </c>
      <c r="L16" s="45">
        <f t="shared" si="4"/>
        <v>-14.180000000000007</v>
      </c>
      <c r="M16" s="45">
        <f t="shared" si="0"/>
        <v>-7.4650625800000014</v>
      </c>
      <c r="N16" s="49">
        <f t="shared" si="1"/>
        <v>-0.28309043721301669</v>
      </c>
      <c r="O16" s="46">
        <f t="shared" si="2"/>
        <v>-0.17210494085700986</v>
      </c>
      <c r="P16">
        <f t="shared" si="3"/>
        <v>0.82789505914299011</v>
      </c>
      <c r="Q16" s="45">
        <v>2280002102</v>
      </c>
      <c r="Y16" s="47"/>
      <c r="Z16" s="47"/>
      <c r="AA16" s="47"/>
      <c r="AB16" s="49"/>
    </row>
    <row r="17" spans="1:28" x14ac:dyDescent="0.35">
      <c r="A17" s="45" t="s">
        <v>103</v>
      </c>
      <c r="B17" s="45">
        <v>2023</v>
      </c>
      <c r="C17" s="45">
        <v>34</v>
      </c>
      <c r="D17" s="45" t="s">
        <v>104</v>
      </c>
      <c r="E17" s="45">
        <v>2280002102</v>
      </c>
      <c r="F17" s="45" t="s">
        <v>107</v>
      </c>
      <c r="G17" s="45" t="s">
        <v>14</v>
      </c>
      <c r="H17" s="45" t="s">
        <v>106</v>
      </c>
      <c r="I17" s="45">
        <v>48.56</v>
      </c>
      <c r="J17" s="1">
        <v>42.055197339999999</v>
      </c>
      <c r="K17" s="45">
        <v>34.81</v>
      </c>
      <c r="L17" s="45">
        <f t="shared" si="4"/>
        <v>-13.75</v>
      </c>
      <c r="M17" s="45">
        <f t="shared" si="0"/>
        <v>-7.2451973399999972</v>
      </c>
      <c r="N17" s="49">
        <f t="shared" si="1"/>
        <v>-0.28315485996705103</v>
      </c>
      <c r="O17" s="46">
        <f t="shared" si="2"/>
        <v>-0.1722782865914379</v>
      </c>
      <c r="P17">
        <f t="shared" si="3"/>
        <v>0.82772171340856204</v>
      </c>
      <c r="Q17" s="45">
        <v>2280002102</v>
      </c>
      <c r="Y17" s="47"/>
      <c r="Z17" s="47"/>
      <c r="AA17" s="47"/>
      <c r="AB17" s="49"/>
    </row>
    <row r="18" spans="1:28" x14ac:dyDescent="0.35">
      <c r="A18" s="45" t="s">
        <v>103</v>
      </c>
      <c r="B18" s="45">
        <v>2023</v>
      </c>
      <c r="C18" s="45">
        <v>34</v>
      </c>
      <c r="D18" s="45" t="s">
        <v>104</v>
      </c>
      <c r="E18" s="45">
        <v>2280002102</v>
      </c>
      <c r="F18" s="45" t="s">
        <v>107</v>
      </c>
      <c r="G18" s="45" t="s">
        <v>7</v>
      </c>
      <c r="H18" s="45" t="s">
        <v>106</v>
      </c>
      <c r="I18" s="45">
        <v>5.63</v>
      </c>
      <c r="J18" s="1">
        <v>3.7811227800000005</v>
      </c>
      <c r="K18" s="45">
        <v>1.95</v>
      </c>
      <c r="L18" s="45">
        <f t="shared" si="4"/>
        <v>-3.6799999999999997</v>
      </c>
      <c r="M18" s="45">
        <f t="shared" si="0"/>
        <v>-1.8311227800000005</v>
      </c>
      <c r="N18" s="49">
        <f t="shared" si="1"/>
        <v>-0.65364120781527524</v>
      </c>
      <c r="O18" s="46">
        <f t="shared" si="2"/>
        <v>-0.48428016928876355</v>
      </c>
      <c r="P18">
        <f t="shared" si="3"/>
        <v>0.51571983071123639</v>
      </c>
      <c r="Q18" s="45">
        <v>2280002102</v>
      </c>
      <c r="Y18" s="47"/>
      <c r="Z18" s="47"/>
      <c r="AA18" s="47"/>
      <c r="AB18" s="49"/>
    </row>
    <row r="19" spans="1:28" x14ac:dyDescent="0.35">
      <c r="A19" s="45" t="s">
        <v>103</v>
      </c>
      <c r="B19" s="45">
        <v>2023</v>
      </c>
      <c r="C19" s="45">
        <v>34</v>
      </c>
      <c r="D19" s="45" t="s">
        <v>104</v>
      </c>
      <c r="E19" s="45">
        <v>2280002102</v>
      </c>
      <c r="F19" s="45" t="s">
        <v>107</v>
      </c>
      <c r="G19" s="45" t="s">
        <v>8</v>
      </c>
      <c r="H19" s="45" t="s">
        <v>106</v>
      </c>
      <c r="I19" s="45">
        <v>56.56</v>
      </c>
      <c r="J19" s="1">
        <v>49.177709730000004</v>
      </c>
      <c r="K19" s="45">
        <v>38.74</v>
      </c>
      <c r="L19" s="45">
        <f t="shared" si="4"/>
        <v>-17.82</v>
      </c>
      <c r="M19" s="45">
        <f t="shared" si="0"/>
        <v>-10.437709730000002</v>
      </c>
      <c r="N19" s="49">
        <f t="shared" si="1"/>
        <v>-0.31506364922206503</v>
      </c>
      <c r="O19" s="46">
        <f t="shared" si="2"/>
        <v>-0.21224473012887501</v>
      </c>
      <c r="P19">
        <f t="shared" si="3"/>
        <v>0.78775526987112499</v>
      </c>
      <c r="Q19" s="45">
        <v>2280002102</v>
      </c>
      <c r="Y19" s="47"/>
      <c r="Z19" s="47"/>
      <c r="AA19" s="47"/>
      <c r="AB19" s="49"/>
    </row>
    <row r="20" spans="1:28" x14ac:dyDescent="0.35">
      <c r="A20" s="45" t="s">
        <v>103</v>
      </c>
      <c r="B20" s="45">
        <v>2023</v>
      </c>
      <c r="C20" s="45">
        <v>34</v>
      </c>
      <c r="D20" s="45" t="s">
        <v>104</v>
      </c>
      <c r="E20" s="45">
        <v>2280002201</v>
      </c>
      <c r="F20" s="45" t="s">
        <v>108</v>
      </c>
      <c r="G20" s="45" t="s">
        <v>6</v>
      </c>
      <c r="H20" s="45" t="s">
        <v>106</v>
      </c>
      <c r="I20" s="45">
        <v>411.65</v>
      </c>
      <c r="J20" s="1">
        <v>255.88919919974902</v>
      </c>
      <c r="K20" s="45">
        <v>406.29</v>
      </c>
      <c r="L20" s="45">
        <f t="shared" si="4"/>
        <v>-5.3599999999999568</v>
      </c>
      <c r="M20" s="45">
        <f t="shared" si="0"/>
        <v>150.40080080025101</v>
      </c>
      <c r="N20" s="49">
        <f t="shared" si="1"/>
        <v>-1.3020770071662717E-2</v>
      </c>
      <c r="O20" s="46">
        <f t="shared" si="2"/>
        <v>0.5877575187643892</v>
      </c>
      <c r="P20">
        <f t="shared" si="3"/>
        <v>1.5877575187643891</v>
      </c>
      <c r="Q20" s="45">
        <v>2280002201</v>
      </c>
      <c r="Y20" s="47"/>
      <c r="Z20" s="47"/>
      <c r="AA20" s="47"/>
      <c r="AB20" s="49"/>
    </row>
    <row r="21" spans="1:28" x14ac:dyDescent="0.35">
      <c r="A21" s="45" t="s">
        <v>103</v>
      </c>
      <c r="B21" s="45">
        <v>2023</v>
      </c>
      <c r="C21" s="45">
        <v>34</v>
      </c>
      <c r="D21" s="45" t="s">
        <v>104</v>
      </c>
      <c r="E21" s="45">
        <v>2280002201</v>
      </c>
      <c r="F21" s="45" t="s">
        <v>108</v>
      </c>
      <c r="G21" s="45" t="s">
        <v>10</v>
      </c>
      <c r="H21" s="45" t="s">
        <v>106</v>
      </c>
      <c r="I21" s="48">
        <v>2936.83</v>
      </c>
      <c r="J21" s="1">
        <v>1846.0334587494501</v>
      </c>
      <c r="K21" s="48">
        <v>2076.34</v>
      </c>
      <c r="L21" s="45">
        <f t="shared" si="4"/>
        <v>-860.48999999999978</v>
      </c>
      <c r="M21" s="45">
        <f t="shared" si="0"/>
        <v>230.30654125055003</v>
      </c>
      <c r="N21" s="49">
        <f t="shared" si="1"/>
        <v>-0.29299959480119714</v>
      </c>
      <c r="O21" s="46">
        <f t="shared" si="2"/>
        <v>0.12475751192861126</v>
      </c>
      <c r="P21">
        <f t="shared" si="3"/>
        <v>1.1247575119286113</v>
      </c>
      <c r="Q21" s="45">
        <v>2280002201</v>
      </c>
      <c r="Y21" s="47"/>
      <c r="Z21" s="47"/>
      <c r="AA21" s="47"/>
      <c r="AB21" s="49"/>
    </row>
    <row r="22" spans="1:28" x14ac:dyDescent="0.35">
      <c r="A22" s="45" t="s">
        <v>103</v>
      </c>
      <c r="B22" s="45">
        <v>2023</v>
      </c>
      <c r="C22" s="45">
        <v>34</v>
      </c>
      <c r="D22" s="45" t="s">
        <v>104</v>
      </c>
      <c r="E22" s="45">
        <v>2280002201</v>
      </c>
      <c r="F22" s="45" t="s">
        <v>108</v>
      </c>
      <c r="G22" s="45" t="s">
        <v>11</v>
      </c>
      <c r="H22" s="45" t="s">
        <v>106</v>
      </c>
      <c r="I22" s="45">
        <v>80.14</v>
      </c>
      <c r="J22" s="1">
        <v>50.666272148924996</v>
      </c>
      <c r="K22" s="45">
        <v>57.46</v>
      </c>
      <c r="L22" s="45">
        <f t="shared" si="4"/>
        <v>-22.68</v>
      </c>
      <c r="M22" s="45">
        <f t="shared" si="0"/>
        <v>6.7937278510750048</v>
      </c>
      <c r="N22" s="49">
        <f t="shared" si="1"/>
        <v>-0.28300474170202145</v>
      </c>
      <c r="O22" s="46">
        <f t="shared" si="2"/>
        <v>0.13408777798188867</v>
      </c>
      <c r="P22">
        <f t="shared" si="3"/>
        <v>1.1340877779818888</v>
      </c>
      <c r="Q22" s="45">
        <v>2280002201</v>
      </c>
      <c r="Y22" s="47"/>
      <c r="Z22" s="47"/>
      <c r="AA22" s="47"/>
      <c r="AB22" s="49"/>
    </row>
    <row r="23" spans="1:28" x14ac:dyDescent="0.35">
      <c r="A23" s="45" t="s">
        <v>103</v>
      </c>
      <c r="B23" s="45">
        <v>2023</v>
      </c>
      <c r="C23" s="45">
        <v>34</v>
      </c>
      <c r="D23" s="45" t="s">
        <v>104</v>
      </c>
      <c r="E23" s="45">
        <v>2280002201</v>
      </c>
      <c r="F23" s="45" t="s">
        <v>108</v>
      </c>
      <c r="G23" s="45" t="s">
        <v>14</v>
      </c>
      <c r="H23" s="45" t="s">
        <v>106</v>
      </c>
      <c r="I23" s="45">
        <v>77.739999999999995</v>
      </c>
      <c r="J23" s="1">
        <v>49.146288374458003</v>
      </c>
      <c r="K23" s="45">
        <v>55.74</v>
      </c>
      <c r="L23" s="45">
        <f t="shared" si="4"/>
        <v>-21.999999999999993</v>
      </c>
      <c r="M23" s="45">
        <f t="shared" si="0"/>
        <v>6.5937116255419994</v>
      </c>
      <c r="N23" s="49">
        <f t="shared" si="1"/>
        <v>-0.28299459737586818</v>
      </c>
      <c r="O23" s="46">
        <f t="shared" si="2"/>
        <v>0.13416499686207925</v>
      </c>
      <c r="P23">
        <f t="shared" si="3"/>
        <v>1.1341649968620793</v>
      </c>
      <c r="Q23" s="45">
        <v>2280002201</v>
      </c>
      <c r="Y23" s="47"/>
      <c r="Z23" s="47"/>
      <c r="AA23" s="47"/>
      <c r="AB23" s="49"/>
    </row>
    <row r="24" spans="1:28" x14ac:dyDescent="0.35">
      <c r="A24" s="45" t="s">
        <v>103</v>
      </c>
      <c r="B24" s="45">
        <v>2023</v>
      </c>
      <c r="C24" s="45">
        <v>34</v>
      </c>
      <c r="D24" s="45" t="s">
        <v>104</v>
      </c>
      <c r="E24" s="45">
        <v>2280002201</v>
      </c>
      <c r="F24" s="45" t="s">
        <v>108</v>
      </c>
      <c r="G24" s="45" t="s">
        <v>7</v>
      </c>
      <c r="H24" s="45" t="s">
        <v>106</v>
      </c>
      <c r="I24" s="45">
        <v>1.66</v>
      </c>
      <c r="J24" s="1">
        <v>1.0290528475456699</v>
      </c>
      <c r="K24" s="45">
        <v>0.56999999999999995</v>
      </c>
      <c r="L24" s="45">
        <f t="shared" si="4"/>
        <v>-1.0899999999999999</v>
      </c>
      <c r="M24" s="45">
        <f t="shared" si="0"/>
        <v>-0.45905284754567</v>
      </c>
      <c r="N24" s="49">
        <f t="shared" si="1"/>
        <v>-0.65662650602409633</v>
      </c>
      <c r="O24" s="46">
        <f t="shared" si="2"/>
        <v>-0.44609258760667969</v>
      </c>
      <c r="P24">
        <f t="shared" si="3"/>
        <v>0.55390741239332031</v>
      </c>
      <c r="Q24" s="45">
        <v>2280002201</v>
      </c>
      <c r="Y24" s="47"/>
      <c r="Z24" s="47"/>
      <c r="AA24" s="47"/>
      <c r="AB24" s="49"/>
    </row>
    <row r="25" spans="1:28" x14ac:dyDescent="0.35">
      <c r="A25" s="45" t="s">
        <v>103</v>
      </c>
      <c r="B25" s="45">
        <v>2023</v>
      </c>
      <c r="C25" s="45">
        <v>34</v>
      </c>
      <c r="D25" s="45" t="s">
        <v>104</v>
      </c>
      <c r="E25" s="45">
        <v>2280002201</v>
      </c>
      <c r="F25" s="45" t="s">
        <v>108</v>
      </c>
      <c r="G25" s="45" t="s">
        <v>8</v>
      </c>
      <c r="H25" s="45" t="s">
        <v>106</v>
      </c>
      <c r="I25" s="45">
        <v>131.21</v>
      </c>
      <c r="J25" s="1">
        <v>84.695612288574992</v>
      </c>
      <c r="K25" s="45">
        <v>89.88</v>
      </c>
      <c r="L25" s="45">
        <f t="shared" si="4"/>
        <v>-41.330000000000013</v>
      </c>
      <c r="M25" s="45">
        <f t="shared" si="0"/>
        <v>5.1843877114250034</v>
      </c>
      <c r="N25" s="49">
        <f t="shared" si="1"/>
        <v>-0.31499123542412932</v>
      </c>
      <c r="O25" s="46">
        <f t="shared" si="2"/>
        <v>6.1211998725043175E-2</v>
      </c>
      <c r="P25">
        <f t="shared" si="3"/>
        <v>1.0612119987250432</v>
      </c>
      <c r="Q25" s="45">
        <v>2280002201</v>
      </c>
      <c r="Y25" s="47"/>
      <c r="Z25" s="47"/>
      <c r="AA25" s="47"/>
      <c r="AB25" s="49"/>
    </row>
    <row r="26" spans="1:28" x14ac:dyDescent="0.35">
      <c r="A26" s="45" t="s">
        <v>103</v>
      </c>
      <c r="B26" s="45">
        <v>2023</v>
      </c>
      <c r="C26" s="45">
        <v>34</v>
      </c>
      <c r="D26" s="45" t="s">
        <v>104</v>
      </c>
      <c r="E26" s="45">
        <v>2280002202</v>
      </c>
      <c r="F26" s="45" t="s">
        <v>109</v>
      </c>
      <c r="G26" s="45" t="s">
        <v>6</v>
      </c>
      <c r="H26" s="45" t="s">
        <v>106</v>
      </c>
      <c r="I26" s="45">
        <v>620.23</v>
      </c>
      <c r="J26" s="1">
        <v>474.47022321037002</v>
      </c>
      <c r="K26" s="45">
        <v>612.16</v>
      </c>
      <c r="L26" s="45">
        <f t="shared" si="4"/>
        <v>-8.07000000000005</v>
      </c>
      <c r="M26" s="45">
        <f t="shared" si="0"/>
        <v>137.68977678962995</v>
      </c>
      <c r="N26" s="49">
        <f t="shared" si="1"/>
        <v>-1.3011302258839542E-2</v>
      </c>
      <c r="O26" s="46">
        <f t="shared" si="2"/>
        <v>0.29019687654578319</v>
      </c>
      <c r="P26">
        <f t="shared" si="3"/>
        <v>1.2901968765457832</v>
      </c>
      <c r="Q26" s="45">
        <v>2280002202</v>
      </c>
      <c r="Y26" s="47"/>
      <c r="Z26" s="47"/>
      <c r="AA26" s="47"/>
      <c r="AB26" s="49"/>
    </row>
    <row r="27" spans="1:28" x14ac:dyDescent="0.35">
      <c r="A27" s="45" t="s">
        <v>103</v>
      </c>
      <c r="B27" s="45">
        <v>2023</v>
      </c>
      <c r="C27" s="45">
        <v>34</v>
      </c>
      <c r="D27" s="45" t="s">
        <v>104</v>
      </c>
      <c r="E27" s="45">
        <v>2280002202</v>
      </c>
      <c r="F27" s="45" t="s">
        <v>109</v>
      </c>
      <c r="G27" s="45" t="s">
        <v>10</v>
      </c>
      <c r="H27" s="45" t="s">
        <v>106</v>
      </c>
      <c r="I27" s="48">
        <v>3959.5</v>
      </c>
      <c r="J27" s="1">
        <v>3033.3630667758002</v>
      </c>
      <c r="K27" s="48">
        <v>2799.36</v>
      </c>
      <c r="L27" s="45">
        <f t="shared" si="4"/>
        <v>-1160.1399999999999</v>
      </c>
      <c r="M27" s="45">
        <f t="shared" si="0"/>
        <v>-234.00306677580011</v>
      </c>
      <c r="N27" s="49">
        <f t="shared" si="1"/>
        <v>-0.29300164162141679</v>
      </c>
      <c r="O27" s="46">
        <f t="shared" si="2"/>
        <v>-7.7143111993027896E-2</v>
      </c>
      <c r="P27">
        <f t="shared" si="3"/>
        <v>0.92285688800697208</v>
      </c>
      <c r="Q27" s="45">
        <v>2280002202</v>
      </c>
      <c r="Y27" s="47"/>
      <c r="Z27" s="47"/>
      <c r="AA27" s="47"/>
      <c r="AB27" s="49"/>
    </row>
    <row r="28" spans="1:28" x14ac:dyDescent="0.35">
      <c r="A28" s="45" t="s">
        <v>103</v>
      </c>
      <c r="B28" s="45">
        <v>2023</v>
      </c>
      <c r="C28" s="45">
        <v>34</v>
      </c>
      <c r="D28" s="45" t="s">
        <v>104</v>
      </c>
      <c r="E28" s="45">
        <v>2280002202</v>
      </c>
      <c r="F28" s="45" t="s">
        <v>109</v>
      </c>
      <c r="G28" s="45" t="s">
        <v>11</v>
      </c>
      <c r="H28" s="45" t="s">
        <v>106</v>
      </c>
      <c r="I28" s="45">
        <v>102.51</v>
      </c>
      <c r="J28" s="1">
        <v>78.89633706311001</v>
      </c>
      <c r="K28" s="45">
        <v>73.5</v>
      </c>
      <c r="L28" s="45">
        <f t="shared" si="4"/>
        <v>-29.010000000000005</v>
      </c>
      <c r="M28" s="45">
        <f t="shared" si="0"/>
        <v>-5.3963370631100105</v>
      </c>
      <c r="N28" s="49">
        <f t="shared" si="1"/>
        <v>-0.28299678080187302</v>
      </c>
      <c r="O28" s="46">
        <f t="shared" si="2"/>
        <v>-6.8397814955508313E-2</v>
      </c>
      <c r="P28">
        <f t="shared" si="3"/>
        <v>0.93160218504449166</v>
      </c>
      <c r="Q28" s="45">
        <v>2280002202</v>
      </c>
      <c r="Y28" s="47"/>
      <c r="Z28" s="47"/>
      <c r="AA28" s="47"/>
      <c r="AB28" s="49"/>
    </row>
    <row r="29" spans="1:28" x14ac:dyDescent="0.35">
      <c r="A29" s="45" t="s">
        <v>103</v>
      </c>
      <c r="B29" s="45">
        <v>2023</v>
      </c>
      <c r="C29" s="45">
        <v>34</v>
      </c>
      <c r="D29" s="45" t="s">
        <v>104</v>
      </c>
      <c r="E29" s="45">
        <v>2280002202</v>
      </c>
      <c r="F29" s="45" t="s">
        <v>109</v>
      </c>
      <c r="G29" s="45" t="s">
        <v>14</v>
      </c>
      <c r="H29" s="45" t="s">
        <v>106</v>
      </c>
      <c r="I29" s="45">
        <v>99.36</v>
      </c>
      <c r="J29" s="1">
        <v>76.462371395320019</v>
      </c>
      <c r="K29" s="45">
        <v>71.239999999999995</v>
      </c>
      <c r="L29" s="45">
        <f t="shared" si="4"/>
        <v>-28.120000000000005</v>
      </c>
      <c r="M29" s="45">
        <f t="shared" si="0"/>
        <v>-5.2223713953200246</v>
      </c>
      <c r="N29" s="49">
        <f t="shared" si="1"/>
        <v>-0.28301127214170696</v>
      </c>
      <c r="O29" s="46">
        <f t="shared" si="2"/>
        <v>-6.8299887905904869E-2</v>
      </c>
      <c r="P29">
        <f t="shared" si="3"/>
        <v>0.93170011209409509</v>
      </c>
      <c r="Q29" s="45">
        <v>2280002202</v>
      </c>
      <c r="Y29" s="47"/>
      <c r="Z29" s="47"/>
      <c r="AA29" s="47"/>
      <c r="AB29" s="49"/>
    </row>
    <row r="30" spans="1:28" x14ac:dyDescent="0.35">
      <c r="A30" s="45" t="s">
        <v>103</v>
      </c>
      <c r="B30" s="45">
        <v>2023</v>
      </c>
      <c r="C30" s="45">
        <v>34</v>
      </c>
      <c r="D30" s="45" t="s">
        <v>104</v>
      </c>
      <c r="E30" s="45">
        <v>2280002202</v>
      </c>
      <c r="F30" s="45" t="s">
        <v>109</v>
      </c>
      <c r="G30" s="45" t="s">
        <v>7</v>
      </c>
      <c r="H30" s="45" t="s">
        <v>106</v>
      </c>
      <c r="I30" s="45">
        <v>13.24</v>
      </c>
      <c r="J30" s="1">
        <v>11.736349999701901</v>
      </c>
      <c r="K30" s="45">
        <v>4.59</v>
      </c>
      <c r="L30" s="45">
        <f t="shared" si="4"/>
        <v>-8.65</v>
      </c>
      <c r="M30" s="45">
        <f t="shared" si="0"/>
        <v>-7.1463499997019007</v>
      </c>
      <c r="N30" s="49">
        <f t="shared" si="1"/>
        <v>-0.65332326283987918</v>
      </c>
      <c r="O30" s="46">
        <f t="shared" si="2"/>
        <v>-0.60890736897616515</v>
      </c>
      <c r="P30">
        <f t="shared" si="3"/>
        <v>0.39109263102383485</v>
      </c>
      <c r="Q30" s="45">
        <v>2280002202</v>
      </c>
      <c r="Y30" s="47"/>
      <c r="Z30" s="47"/>
      <c r="AA30" s="47"/>
      <c r="AB30" s="49"/>
    </row>
    <row r="31" spans="1:28" x14ac:dyDescent="0.35">
      <c r="A31" s="45" t="s">
        <v>103</v>
      </c>
      <c r="B31" s="45">
        <v>2023</v>
      </c>
      <c r="C31" s="45">
        <v>34</v>
      </c>
      <c r="D31" s="45" t="s">
        <v>104</v>
      </c>
      <c r="E31" s="45">
        <v>2280002202</v>
      </c>
      <c r="F31" s="45" t="s">
        <v>109</v>
      </c>
      <c r="G31" s="45" t="s">
        <v>8</v>
      </c>
      <c r="H31" s="45" t="s">
        <v>106</v>
      </c>
      <c r="I31" s="45">
        <v>115.58</v>
      </c>
      <c r="J31" s="1">
        <v>88.584764037030013</v>
      </c>
      <c r="K31" s="45">
        <v>79.17</v>
      </c>
      <c r="L31" s="45">
        <f t="shared" si="4"/>
        <v>-36.409999999999997</v>
      </c>
      <c r="M31" s="45">
        <f t="shared" si="0"/>
        <v>-9.414764037030011</v>
      </c>
      <c r="N31" s="49">
        <f t="shared" si="1"/>
        <v>-0.31501989963661531</v>
      </c>
      <c r="O31" s="46">
        <f t="shared" si="2"/>
        <v>-0.10627972134231199</v>
      </c>
      <c r="P31">
        <f t="shared" si="3"/>
        <v>0.89372027865768799</v>
      </c>
      <c r="Q31" s="45">
        <v>2280002202</v>
      </c>
      <c r="Y31" s="47"/>
      <c r="Z31" s="47"/>
      <c r="AA31" s="47"/>
      <c r="AB31" s="49"/>
    </row>
    <row r="32" spans="1:28" ht="16.5" x14ac:dyDescent="0.35">
      <c r="A32" t="s">
        <v>126</v>
      </c>
    </row>
    <row r="33" spans="1:1" x14ac:dyDescent="0.35">
      <c r="A33" s="50" t="s">
        <v>127</v>
      </c>
    </row>
  </sheetData>
  <hyperlinks>
    <hyperlink ref="A33" r:id="rId1" display="https://gaftp.epa.gov/Air/emismod/2016/v2/reports/CoST_projections/" xr:uid="{45DC1A5A-FB2E-4359-BEB7-A6FA28394AD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ADCB-2955-45D1-9FDA-3DA603BC7C0C}">
  <dimension ref="A1:P31"/>
  <sheetViews>
    <sheetView workbookViewId="0">
      <selection activeCell="I12" sqref="I12"/>
    </sheetView>
  </sheetViews>
  <sheetFormatPr defaultRowHeight="14.5" x14ac:dyDescent="0.35"/>
  <cols>
    <col min="2" max="2" width="5.54296875" customWidth="1"/>
    <col min="3" max="3" width="3.54296875" customWidth="1"/>
    <col min="4" max="4" width="9.81640625" customWidth="1"/>
    <col min="5" max="5" width="11.1796875" customWidth="1"/>
    <col min="6" max="6" width="79.81640625" customWidth="1"/>
    <col min="7" max="7" width="2.54296875" customWidth="1"/>
    <col min="8" max="8" width="13.81640625" customWidth="1"/>
    <col min="9" max="9" width="7" customWidth="1"/>
    <col min="10" max="10" width="6.54296875" customWidth="1"/>
    <col min="11" max="11" width="7.1796875" customWidth="1"/>
    <col min="12" max="13" width="6.81640625" customWidth="1"/>
    <col min="14" max="14" width="6.7265625" customWidth="1"/>
    <col min="15" max="15" width="6.26953125" customWidth="1"/>
    <col min="16" max="16" width="7.1796875" customWidth="1"/>
    <col min="19" max="19" width="11.7265625" customWidth="1"/>
  </cols>
  <sheetData>
    <row r="1" spans="1:16" x14ac:dyDescent="0.35">
      <c r="A1" s="1" t="s">
        <v>145</v>
      </c>
    </row>
    <row r="2" spans="1:16" x14ac:dyDescent="0.35">
      <c r="A2" s="2" t="s">
        <v>101</v>
      </c>
    </row>
    <row r="3" spans="1:16" x14ac:dyDescent="0.35">
      <c r="A3" s="3" t="s">
        <v>310</v>
      </c>
    </row>
    <row r="4" spans="1:16" x14ac:dyDescent="0.35">
      <c r="A4" s="1" t="s">
        <v>142</v>
      </c>
    </row>
    <row r="5" spans="1:16" x14ac:dyDescent="0.35">
      <c r="A5" s="39" t="s">
        <v>33</v>
      </c>
    </row>
    <row r="6" spans="1:16" ht="15" thickBot="1" x14ac:dyDescent="0.4">
      <c r="A6" s="1" t="s">
        <v>143</v>
      </c>
    </row>
    <row r="7" spans="1:16" x14ac:dyDescent="0.35">
      <c r="A7" s="44" t="s">
        <v>110</v>
      </c>
      <c r="B7" s="8" t="s">
        <v>111</v>
      </c>
      <c r="C7" s="8" t="s">
        <v>112</v>
      </c>
      <c r="D7" s="8" t="s">
        <v>0</v>
      </c>
      <c r="E7" s="8" t="s">
        <v>98</v>
      </c>
      <c r="F7" s="8" t="s">
        <v>113</v>
      </c>
      <c r="G7" s="8" t="s">
        <v>114</v>
      </c>
      <c r="H7" s="8" t="s">
        <v>115</v>
      </c>
      <c r="I7" s="8" t="s">
        <v>6</v>
      </c>
      <c r="J7" s="175" t="s">
        <v>12</v>
      </c>
      <c r="K7" s="175" t="s">
        <v>13</v>
      </c>
      <c r="L7" s="8" t="s">
        <v>10</v>
      </c>
      <c r="M7" s="8" t="s">
        <v>11</v>
      </c>
      <c r="N7" s="8" t="s">
        <v>14</v>
      </c>
      <c r="O7" s="8" t="s">
        <v>7</v>
      </c>
      <c r="P7" s="40" t="s">
        <v>8</v>
      </c>
    </row>
    <row r="8" spans="1:16" x14ac:dyDescent="0.35">
      <c r="A8" s="9" t="s">
        <v>120</v>
      </c>
      <c r="B8" s="10">
        <v>2023</v>
      </c>
      <c r="C8" s="10">
        <v>34</v>
      </c>
      <c r="D8" s="10" t="s">
        <v>104</v>
      </c>
      <c r="E8" s="10">
        <v>2280002103</v>
      </c>
      <c r="F8" s="10" t="s">
        <v>121</v>
      </c>
      <c r="G8" s="10" t="s">
        <v>6</v>
      </c>
      <c r="H8" s="10" t="s">
        <v>122</v>
      </c>
      <c r="I8" s="201">
        <v>1.4386072166916348</v>
      </c>
      <c r="J8" s="201">
        <v>1.4386072166916348</v>
      </c>
      <c r="K8" s="201">
        <v>1.4386072166916348</v>
      </c>
      <c r="L8" s="201">
        <v>1.0581188624362428</v>
      </c>
      <c r="M8" s="201">
        <v>1.4426162788020349</v>
      </c>
      <c r="N8" s="201">
        <v>1.4426166415419304</v>
      </c>
      <c r="O8" s="201">
        <v>1.4505797040282042</v>
      </c>
      <c r="P8" s="202">
        <v>1.4376359752161414</v>
      </c>
    </row>
    <row r="9" spans="1:16" x14ac:dyDescent="0.35">
      <c r="A9" s="9" t="s">
        <v>120</v>
      </c>
      <c r="B9" s="10">
        <v>2023</v>
      </c>
      <c r="C9" s="10">
        <v>34</v>
      </c>
      <c r="D9" s="10" t="s">
        <v>104</v>
      </c>
      <c r="E9" s="10">
        <v>2280002104</v>
      </c>
      <c r="F9" s="10" t="s">
        <v>123</v>
      </c>
      <c r="G9" s="10" t="s">
        <v>6</v>
      </c>
      <c r="H9" s="10" t="s">
        <v>122</v>
      </c>
      <c r="I9" s="201">
        <v>1.7770241216904925</v>
      </c>
      <c r="J9" s="201">
        <v>1.7770241216904925</v>
      </c>
      <c r="K9" s="201">
        <v>1.7770241216904925</v>
      </c>
      <c r="L9" s="201">
        <v>1.3210995690694183</v>
      </c>
      <c r="M9" s="201">
        <v>1.7076777957506144</v>
      </c>
      <c r="N9" s="201">
        <v>1.7076780060849179</v>
      </c>
      <c r="O9" s="201">
        <v>1.6907922388690342</v>
      </c>
      <c r="P9" s="202">
        <v>1.7701016002975092</v>
      </c>
    </row>
    <row r="10" spans="1:16" x14ac:dyDescent="0.35">
      <c r="A10" s="9" t="s">
        <v>120</v>
      </c>
      <c r="B10" s="10">
        <v>2023</v>
      </c>
      <c r="C10" s="10">
        <v>34</v>
      </c>
      <c r="D10" s="10" t="s">
        <v>104</v>
      </c>
      <c r="E10" s="10">
        <v>2280002203</v>
      </c>
      <c r="F10" s="10" t="s">
        <v>124</v>
      </c>
      <c r="G10" s="10" t="s">
        <v>6</v>
      </c>
      <c r="H10" s="10" t="s">
        <v>122</v>
      </c>
      <c r="I10" s="201">
        <v>1.646991728627182</v>
      </c>
      <c r="J10" s="201">
        <v>1.646991728627182</v>
      </c>
      <c r="K10" s="201">
        <v>1.646991728627182</v>
      </c>
      <c r="L10" s="201">
        <v>1.3035047990318214</v>
      </c>
      <c r="M10" s="201">
        <v>1.7280688580404551</v>
      </c>
      <c r="N10" s="201">
        <v>1.728068595044566</v>
      </c>
      <c r="O10" s="201">
        <v>1.685645484911261</v>
      </c>
      <c r="P10" s="202">
        <v>1.5656359188159168</v>
      </c>
    </row>
    <row r="11" spans="1:16" ht="15" thickBot="1" x14ac:dyDescent="0.4">
      <c r="A11" s="13" t="s">
        <v>120</v>
      </c>
      <c r="B11" s="14">
        <v>2023</v>
      </c>
      <c r="C11" s="14">
        <v>34</v>
      </c>
      <c r="D11" s="14" t="s">
        <v>104</v>
      </c>
      <c r="E11" s="14">
        <v>2280002204</v>
      </c>
      <c r="F11" s="14" t="s">
        <v>125</v>
      </c>
      <c r="G11" s="14" t="s">
        <v>6</v>
      </c>
      <c r="H11" s="14" t="s">
        <v>122</v>
      </c>
      <c r="I11" s="203">
        <v>1.4705524855631926</v>
      </c>
      <c r="J11" s="203">
        <v>1.4705524855631926</v>
      </c>
      <c r="K11" s="203">
        <v>1.4705524855631926</v>
      </c>
      <c r="L11" s="203">
        <v>1.0854241011464827</v>
      </c>
      <c r="M11" s="203">
        <v>1.4229841729502521</v>
      </c>
      <c r="N11" s="203">
        <v>1.4229845249802984</v>
      </c>
      <c r="O11" s="203">
        <v>1.4104913098083101</v>
      </c>
      <c r="P11" s="204">
        <v>1.4660559665092461</v>
      </c>
    </row>
    <row r="12" spans="1:16" x14ac:dyDescent="0.35">
      <c r="A12" t="s">
        <v>120</v>
      </c>
      <c r="B12">
        <v>2023</v>
      </c>
      <c r="C12">
        <v>34</v>
      </c>
      <c r="D12" t="s">
        <v>104</v>
      </c>
      <c r="E12">
        <v>2280002103</v>
      </c>
      <c r="F12" t="s">
        <v>121</v>
      </c>
      <c r="G12" t="s">
        <v>10</v>
      </c>
      <c r="H12" t="s">
        <v>122</v>
      </c>
      <c r="I12">
        <v>1.0581188624362428</v>
      </c>
    </row>
    <row r="13" spans="1:16" x14ac:dyDescent="0.35">
      <c r="A13" t="s">
        <v>120</v>
      </c>
      <c r="B13">
        <v>2023</v>
      </c>
      <c r="C13">
        <v>34</v>
      </c>
      <c r="D13" t="s">
        <v>104</v>
      </c>
      <c r="E13">
        <v>2280002104</v>
      </c>
      <c r="F13" t="s">
        <v>123</v>
      </c>
      <c r="G13" t="s">
        <v>10</v>
      </c>
      <c r="H13" t="s">
        <v>122</v>
      </c>
      <c r="I13">
        <v>1.3210995690694183</v>
      </c>
    </row>
    <row r="14" spans="1:16" x14ac:dyDescent="0.35">
      <c r="A14" t="s">
        <v>120</v>
      </c>
      <c r="B14">
        <v>2023</v>
      </c>
      <c r="C14">
        <v>34</v>
      </c>
      <c r="D14" t="s">
        <v>104</v>
      </c>
      <c r="E14">
        <v>2280002203</v>
      </c>
      <c r="F14" t="s">
        <v>124</v>
      </c>
      <c r="G14" t="s">
        <v>10</v>
      </c>
      <c r="H14" t="s">
        <v>122</v>
      </c>
      <c r="I14">
        <v>1.3035047990318214</v>
      </c>
    </row>
    <row r="15" spans="1:16" x14ac:dyDescent="0.35">
      <c r="A15" t="s">
        <v>120</v>
      </c>
      <c r="B15">
        <v>2023</v>
      </c>
      <c r="C15">
        <v>34</v>
      </c>
      <c r="D15" t="s">
        <v>104</v>
      </c>
      <c r="E15">
        <v>2280002204</v>
      </c>
      <c r="F15" t="s">
        <v>125</v>
      </c>
      <c r="G15" t="s">
        <v>10</v>
      </c>
      <c r="H15" t="s">
        <v>122</v>
      </c>
      <c r="I15">
        <v>1.0854241011464827</v>
      </c>
    </row>
    <row r="16" spans="1:16" x14ac:dyDescent="0.35">
      <c r="A16" t="s">
        <v>120</v>
      </c>
      <c r="B16">
        <v>2023</v>
      </c>
      <c r="C16">
        <v>34</v>
      </c>
      <c r="D16" t="s">
        <v>104</v>
      </c>
      <c r="E16">
        <v>2280002103</v>
      </c>
      <c r="F16" t="s">
        <v>121</v>
      </c>
      <c r="G16" t="s">
        <v>11</v>
      </c>
      <c r="H16" t="s">
        <v>122</v>
      </c>
      <c r="I16">
        <v>1.4426162788020349</v>
      </c>
    </row>
    <row r="17" spans="1:9" x14ac:dyDescent="0.35">
      <c r="A17" t="s">
        <v>120</v>
      </c>
      <c r="B17">
        <v>2023</v>
      </c>
      <c r="C17">
        <v>34</v>
      </c>
      <c r="D17" t="s">
        <v>104</v>
      </c>
      <c r="E17">
        <v>2280002104</v>
      </c>
      <c r="F17" t="s">
        <v>123</v>
      </c>
      <c r="G17" t="s">
        <v>11</v>
      </c>
      <c r="H17" t="s">
        <v>122</v>
      </c>
      <c r="I17">
        <v>1.7076777957506144</v>
      </c>
    </row>
    <row r="18" spans="1:9" x14ac:dyDescent="0.35">
      <c r="A18" t="s">
        <v>120</v>
      </c>
      <c r="B18">
        <v>2023</v>
      </c>
      <c r="C18">
        <v>34</v>
      </c>
      <c r="D18" t="s">
        <v>104</v>
      </c>
      <c r="E18">
        <v>2280002203</v>
      </c>
      <c r="F18" t="s">
        <v>124</v>
      </c>
      <c r="G18" t="s">
        <v>11</v>
      </c>
      <c r="H18" t="s">
        <v>122</v>
      </c>
      <c r="I18">
        <v>1.7280688580404551</v>
      </c>
    </row>
    <row r="19" spans="1:9" x14ac:dyDescent="0.35">
      <c r="A19" t="s">
        <v>120</v>
      </c>
      <c r="B19">
        <v>2023</v>
      </c>
      <c r="C19">
        <v>34</v>
      </c>
      <c r="D19" t="s">
        <v>104</v>
      </c>
      <c r="E19">
        <v>2280002204</v>
      </c>
      <c r="F19" t="s">
        <v>125</v>
      </c>
      <c r="G19" t="s">
        <v>11</v>
      </c>
      <c r="H19" t="s">
        <v>122</v>
      </c>
      <c r="I19">
        <v>1.4229841729502521</v>
      </c>
    </row>
    <row r="20" spans="1:9" x14ac:dyDescent="0.35">
      <c r="A20" t="s">
        <v>120</v>
      </c>
      <c r="B20">
        <v>2023</v>
      </c>
      <c r="C20">
        <v>34</v>
      </c>
      <c r="D20" t="s">
        <v>104</v>
      </c>
      <c r="E20">
        <v>2280002103</v>
      </c>
      <c r="F20" t="s">
        <v>121</v>
      </c>
      <c r="G20" t="s">
        <v>14</v>
      </c>
      <c r="H20" t="s">
        <v>122</v>
      </c>
      <c r="I20">
        <v>1.4426166415419304</v>
      </c>
    </row>
    <row r="21" spans="1:9" x14ac:dyDescent="0.35">
      <c r="A21" t="s">
        <v>120</v>
      </c>
      <c r="B21">
        <v>2023</v>
      </c>
      <c r="C21">
        <v>34</v>
      </c>
      <c r="D21" t="s">
        <v>104</v>
      </c>
      <c r="E21">
        <v>2280002104</v>
      </c>
      <c r="F21" t="s">
        <v>123</v>
      </c>
      <c r="G21" t="s">
        <v>14</v>
      </c>
      <c r="H21" t="s">
        <v>122</v>
      </c>
      <c r="I21">
        <v>1.7076780060849179</v>
      </c>
    </row>
    <row r="22" spans="1:9" x14ac:dyDescent="0.35">
      <c r="A22" t="s">
        <v>120</v>
      </c>
      <c r="B22">
        <v>2023</v>
      </c>
      <c r="C22">
        <v>34</v>
      </c>
      <c r="D22" t="s">
        <v>104</v>
      </c>
      <c r="E22">
        <v>2280002203</v>
      </c>
      <c r="F22" t="s">
        <v>124</v>
      </c>
      <c r="G22" t="s">
        <v>14</v>
      </c>
      <c r="H22" t="s">
        <v>122</v>
      </c>
      <c r="I22">
        <v>1.728068595044566</v>
      </c>
    </row>
    <row r="23" spans="1:9" x14ac:dyDescent="0.35">
      <c r="A23" t="s">
        <v>120</v>
      </c>
      <c r="B23">
        <v>2023</v>
      </c>
      <c r="C23">
        <v>34</v>
      </c>
      <c r="D23" t="s">
        <v>104</v>
      </c>
      <c r="E23">
        <v>2280002204</v>
      </c>
      <c r="F23" t="s">
        <v>125</v>
      </c>
      <c r="G23" t="s">
        <v>14</v>
      </c>
      <c r="H23" t="s">
        <v>122</v>
      </c>
      <c r="I23">
        <v>1.4229845249802984</v>
      </c>
    </row>
    <row r="24" spans="1:9" x14ac:dyDescent="0.35">
      <c r="A24" t="s">
        <v>120</v>
      </c>
      <c r="B24">
        <v>2023</v>
      </c>
      <c r="C24">
        <v>34</v>
      </c>
      <c r="D24" t="s">
        <v>104</v>
      </c>
      <c r="E24">
        <v>2280002103</v>
      </c>
      <c r="F24" t="s">
        <v>121</v>
      </c>
      <c r="G24" t="s">
        <v>7</v>
      </c>
      <c r="H24" t="s">
        <v>122</v>
      </c>
      <c r="I24">
        <v>1.4505797040282042</v>
      </c>
    </row>
    <row r="25" spans="1:9" x14ac:dyDescent="0.35">
      <c r="A25" t="s">
        <v>120</v>
      </c>
      <c r="B25">
        <v>2023</v>
      </c>
      <c r="C25">
        <v>34</v>
      </c>
      <c r="D25" t="s">
        <v>104</v>
      </c>
      <c r="E25">
        <v>2280002104</v>
      </c>
      <c r="F25" t="s">
        <v>123</v>
      </c>
      <c r="G25" t="s">
        <v>7</v>
      </c>
      <c r="H25" t="s">
        <v>122</v>
      </c>
      <c r="I25">
        <v>1.6907922388690342</v>
      </c>
    </row>
    <row r="26" spans="1:9" x14ac:dyDescent="0.35">
      <c r="A26" t="s">
        <v>120</v>
      </c>
      <c r="B26">
        <v>2023</v>
      </c>
      <c r="C26">
        <v>34</v>
      </c>
      <c r="D26" t="s">
        <v>104</v>
      </c>
      <c r="E26">
        <v>2280002203</v>
      </c>
      <c r="F26" t="s">
        <v>124</v>
      </c>
      <c r="G26" t="s">
        <v>7</v>
      </c>
      <c r="H26" t="s">
        <v>122</v>
      </c>
      <c r="I26">
        <v>1.685645484911261</v>
      </c>
    </row>
    <row r="27" spans="1:9" x14ac:dyDescent="0.35">
      <c r="A27" t="s">
        <v>120</v>
      </c>
      <c r="B27">
        <v>2023</v>
      </c>
      <c r="C27">
        <v>34</v>
      </c>
      <c r="D27" t="s">
        <v>104</v>
      </c>
      <c r="E27">
        <v>2280002204</v>
      </c>
      <c r="F27" t="s">
        <v>125</v>
      </c>
      <c r="G27" t="s">
        <v>7</v>
      </c>
      <c r="H27" t="s">
        <v>122</v>
      </c>
      <c r="I27">
        <v>1.4104913098083101</v>
      </c>
    </row>
    <row r="28" spans="1:9" x14ac:dyDescent="0.35">
      <c r="A28" t="s">
        <v>120</v>
      </c>
      <c r="B28">
        <v>2023</v>
      </c>
      <c r="C28">
        <v>34</v>
      </c>
      <c r="D28" t="s">
        <v>104</v>
      </c>
      <c r="E28">
        <v>2280002103</v>
      </c>
      <c r="F28" t="s">
        <v>121</v>
      </c>
      <c r="G28" t="s">
        <v>8</v>
      </c>
      <c r="H28" t="s">
        <v>122</v>
      </c>
      <c r="I28">
        <v>1.4376359752161414</v>
      </c>
    </row>
    <row r="29" spans="1:9" x14ac:dyDescent="0.35">
      <c r="A29" t="s">
        <v>120</v>
      </c>
      <c r="B29">
        <v>2023</v>
      </c>
      <c r="C29">
        <v>34</v>
      </c>
      <c r="D29" t="s">
        <v>104</v>
      </c>
      <c r="E29">
        <v>2280002104</v>
      </c>
      <c r="F29" t="s">
        <v>123</v>
      </c>
      <c r="G29" t="s">
        <v>8</v>
      </c>
      <c r="H29" t="s">
        <v>122</v>
      </c>
      <c r="I29">
        <v>1.7701016002975092</v>
      </c>
    </row>
    <row r="30" spans="1:9" x14ac:dyDescent="0.35">
      <c r="A30" t="s">
        <v>120</v>
      </c>
      <c r="B30">
        <v>2023</v>
      </c>
      <c r="C30">
        <v>34</v>
      </c>
      <c r="D30" t="s">
        <v>104</v>
      </c>
      <c r="E30">
        <v>2280002203</v>
      </c>
      <c r="F30" t="s">
        <v>124</v>
      </c>
      <c r="G30" t="s">
        <v>8</v>
      </c>
      <c r="H30" t="s">
        <v>122</v>
      </c>
      <c r="I30">
        <v>1.5656359188159168</v>
      </c>
    </row>
    <row r="31" spans="1:9" x14ac:dyDescent="0.35">
      <c r="A31" t="s">
        <v>120</v>
      </c>
      <c r="B31">
        <v>2023</v>
      </c>
      <c r="C31">
        <v>34</v>
      </c>
      <c r="D31" t="s">
        <v>104</v>
      </c>
      <c r="E31">
        <v>2280002204</v>
      </c>
      <c r="F31" t="s">
        <v>125</v>
      </c>
      <c r="G31" t="s">
        <v>8</v>
      </c>
      <c r="H31" t="s">
        <v>122</v>
      </c>
      <c r="I31">
        <v>1.4660559665092461</v>
      </c>
    </row>
  </sheetData>
  <sortState xmlns:xlrd2="http://schemas.microsoft.com/office/spreadsheetml/2017/richdata2" ref="A8:I31">
    <sortCondition ref="G8:G31"/>
  </sortState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CA39-0520-4FF4-9CCA-851371F92F3E}">
  <dimension ref="A1:Y34"/>
  <sheetViews>
    <sheetView workbookViewId="0"/>
  </sheetViews>
  <sheetFormatPr defaultRowHeight="14.5" x14ac:dyDescent="0.35"/>
  <cols>
    <col min="1" max="1" width="15.453125" customWidth="1"/>
    <col min="4" max="4" width="15" customWidth="1"/>
    <col min="5" max="5" width="14.54296875" customWidth="1"/>
    <col min="6" max="6" width="15.453125" customWidth="1"/>
    <col min="8" max="8" width="43.54296875" customWidth="1"/>
    <col min="15" max="15" width="13" customWidth="1"/>
    <col min="16" max="16" width="13.453125" customWidth="1"/>
    <col min="17" max="17" width="11.81640625" customWidth="1"/>
  </cols>
  <sheetData>
    <row r="1" spans="1:25" x14ac:dyDescent="0.35">
      <c r="A1" s="1" t="s">
        <v>146</v>
      </c>
    </row>
    <row r="2" spans="1:25" x14ac:dyDescent="0.35">
      <c r="A2" s="2" t="s">
        <v>101</v>
      </c>
      <c r="Q2" t="s">
        <v>188</v>
      </c>
      <c r="R2" t="s">
        <v>160</v>
      </c>
      <c r="S2" t="s">
        <v>161</v>
      </c>
      <c r="T2" t="s">
        <v>158</v>
      </c>
      <c r="U2" t="s">
        <v>6</v>
      </c>
      <c r="V2" t="s">
        <v>7</v>
      </c>
      <c r="W2" t="s">
        <v>12</v>
      </c>
      <c r="X2" t="s">
        <v>189</v>
      </c>
      <c r="Y2" t="s">
        <v>8</v>
      </c>
    </row>
    <row r="3" spans="1:25" x14ac:dyDescent="0.35">
      <c r="A3" s="3" t="s">
        <v>141</v>
      </c>
      <c r="Q3">
        <v>0.53491538449051546</v>
      </c>
      <c r="R3">
        <v>0.13596191692957815</v>
      </c>
      <c r="S3">
        <v>0.13487116752855477</v>
      </c>
      <c r="T3">
        <v>1</v>
      </c>
      <c r="U3">
        <v>1</v>
      </c>
      <c r="V3">
        <v>3.5754874630540945E-2</v>
      </c>
      <c r="W3">
        <v>0.95013454874402736</v>
      </c>
      <c r="X3">
        <v>0.95013451920663028</v>
      </c>
      <c r="Y3">
        <v>1</v>
      </c>
    </row>
    <row r="4" spans="1:25" x14ac:dyDescent="0.35">
      <c r="A4" s="39" t="s">
        <v>33</v>
      </c>
    </row>
    <row r="5" spans="1:25" x14ac:dyDescent="0.35">
      <c r="A5" s="1" t="s">
        <v>143</v>
      </c>
    </row>
    <row r="6" spans="1:25" x14ac:dyDescent="0.35">
      <c r="A6" s="3" t="s">
        <v>147</v>
      </c>
    </row>
    <row r="7" spans="1:25" ht="29" x14ac:dyDescent="0.35">
      <c r="I7" s="56" t="s">
        <v>128</v>
      </c>
      <c r="J7" s="1" t="s">
        <v>129</v>
      </c>
      <c r="K7" s="1">
        <v>2023</v>
      </c>
      <c r="R7" s="1"/>
    </row>
    <row r="8" spans="1:25" x14ac:dyDescent="0.35">
      <c r="A8" t="s">
        <v>110</v>
      </c>
      <c r="B8" t="s">
        <v>111</v>
      </c>
      <c r="C8" t="s">
        <v>112</v>
      </c>
      <c r="D8" t="s">
        <v>0</v>
      </c>
      <c r="E8" t="s">
        <v>98</v>
      </c>
      <c r="F8" t="s">
        <v>113</v>
      </c>
      <c r="G8" t="s">
        <v>114</v>
      </c>
      <c r="H8" t="s">
        <v>115</v>
      </c>
      <c r="I8" s="51" t="s">
        <v>116</v>
      </c>
      <c r="J8" s="1"/>
      <c r="K8" s="51"/>
      <c r="L8" s="47" t="s">
        <v>118</v>
      </c>
      <c r="M8" s="47"/>
      <c r="N8" s="49" t="s">
        <v>119</v>
      </c>
      <c r="O8" s="49" t="s">
        <v>119</v>
      </c>
      <c r="P8" s="47" t="s">
        <v>245</v>
      </c>
      <c r="Q8" s="47"/>
    </row>
    <row r="9" spans="1:25" x14ac:dyDescent="0.35">
      <c r="A9" t="s">
        <v>120</v>
      </c>
      <c r="B9">
        <v>2023</v>
      </c>
      <c r="C9">
        <v>34</v>
      </c>
      <c r="D9" t="s">
        <v>104</v>
      </c>
      <c r="E9">
        <v>2280002103</v>
      </c>
      <c r="F9" t="s">
        <v>121</v>
      </c>
      <c r="G9" t="s">
        <v>6</v>
      </c>
      <c r="H9" t="s">
        <v>122</v>
      </c>
      <c r="I9" s="47">
        <v>116.03693564</v>
      </c>
      <c r="J9" s="1">
        <v>103.00851132999999</v>
      </c>
      <c r="K9" s="51">
        <v>148.18878778000001</v>
      </c>
      <c r="L9" s="47">
        <v>32.151852142999999</v>
      </c>
      <c r="M9" s="47">
        <f>K9-J9</f>
        <v>45.180276450000022</v>
      </c>
      <c r="N9" s="49">
        <f>L9/I9</f>
        <v>0.27708291300237237</v>
      </c>
      <c r="O9" s="46">
        <f>M9/J9</f>
        <v>0.43860721669163477</v>
      </c>
      <c r="P9">
        <f>(K9/J9)</f>
        <v>1.4386072166916348</v>
      </c>
      <c r="Q9">
        <v>2280002103</v>
      </c>
      <c r="R9" t="s">
        <v>6</v>
      </c>
    </row>
    <row r="10" spans="1:25" x14ac:dyDescent="0.35">
      <c r="A10" t="s">
        <v>120</v>
      </c>
      <c r="B10">
        <v>2023</v>
      </c>
      <c r="C10">
        <v>34</v>
      </c>
      <c r="D10" t="s">
        <v>104</v>
      </c>
      <c r="E10">
        <v>2280002103</v>
      </c>
      <c r="F10" t="s">
        <v>121</v>
      </c>
      <c r="G10" t="s">
        <v>10</v>
      </c>
      <c r="H10" t="s">
        <v>122</v>
      </c>
      <c r="I10" s="47">
        <v>627.85467505999998</v>
      </c>
      <c r="J10" s="1">
        <v>557.4460554100001</v>
      </c>
      <c r="K10" s="51">
        <v>589.84418602000005</v>
      </c>
      <c r="L10" s="47">
        <v>-38.010489040000003</v>
      </c>
      <c r="M10" s="47">
        <f t="shared" ref="M10:M32" si="0">K10-J10</f>
        <v>32.398130609999953</v>
      </c>
      <c r="N10" s="49">
        <f t="shared" ref="N10:N32" si="1">L10/I10</f>
        <v>-6.0540266004020099E-2</v>
      </c>
      <c r="O10" s="46">
        <f t="shared" ref="O10:O32" si="2">M10/J10</f>
        <v>5.8118862436242757E-2</v>
      </c>
      <c r="P10">
        <f t="shared" ref="P10:P32" si="3">(K10/J10)</f>
        <v>1.0581188624362428</v>
      </c>
      <c r="Q10">
        <v>2280002103</v>
      </c>
      <c r="R10" t="s">
        <v>10</v>
      </c>
    </row>
    <row r="11" spans="1:25" x14ac:dyDescent="0.35">
      <c r="A11" t="s">
        <v>120</v>
      </c>
      <c r="B11">
        <v>2023</v>
      </c>
      <c r="C11">
        <v>34</v>
      </c>
      <c r="D11" t="s">
        <v>104</v>
      </c>
      <c r="E11">
        <v>2280002103</v>
      </c>
      <c r="F11" t="s">
        <v>121</v>
      </c>
      <c r="G11" t="s">
        <v>11</v>
      </c>
      <c r="H11" t="s">
        <v>122</v>
      </c>
      <c r="I11" s="47">
        <v>11.519402660000001</v>
      </c>
      <c r="J11" s="1">
        <v>10.197605919999999</v>
      </c>
      <c r="K11" s="51">
        <v>14.711232304999999</v>
      </c>
      <c r="L11" s="47">
        <v>3.1918296450999999</v>
      </c>
      <c r="M11" s="47">
        <f t="shared" si="0"/>
        <v>4.5136263850000002</v>
      </c>
      <c r="N11" s="49">
        <f t="shared" si="1"/>
        <v>0.27708291300410187</v>
      </c>
      <c r="O11" s="46">
        <f t="shared" si="2"/>
        <v>0.4426162788020348</v>
      </c>
      <c r="P11">
        <f t="shared" si="3"/>
        <v>1.4426162788020349</v>
      </c>
      <c r="Q11">
        <v>2280002103</v>
      </c>
      <c r="R11" t="s">
        <v>11</v>
      </c>
    </row>
    <row r="12" spans="1:25" x14ac:dyDescent="0.35">
      <c r="A12" t="s">
        <v>120</v>
      </c>
      <c r="B12">
        <v>2023</v>
      </c>
      <c r="C12">
        <v>34</v>
      </c>
      <c r="D12" t="s">
        <v>104</v>
      </c>
      <c r="E12">
        <v>2280002103</v>
      </c>
      <c r="F12" t="s">
        <v>121</v>
      </c>
      <c r="G12" t="s">
        <v>14</v>
      </c>
      <c r="H12" t="s">
        <v>122</v>
      </c>
      <c r="I12" s="47">
        <v>10.597852189999999</v>
      </c>
      <c r="J12" s="1">
        <v>9.3817966300000002</v>
      </c>
      <c r="K12" s="51">
        <v>13.534335946000001</v>
      </c>
      <c r="L12" s="47">
        <v>2.9364837562999999</v>
      </c>
      <c r="M12" s="47">
        <f t="shared" si="0"/>
        <v>4.1525393160000004</v>
      </c>
      <c r="N12" s="49">
        <f t="shared" si="1"/>
        <v>0.27708291299541138</v>
      </c>
      <c r="O12" s="46">
        <f t="shared" si="2"/>
        <v>0.44261664154193037</v>
      </c>
      <c r="P12">
        <f t="shared" si="3"/>
        <v>1.4426166415419304</v>
      </c>
      <c r="Q12">
        <v>2280002103</v>
      </c>
      <c r="R12" t="s">
        <v>14</v>
      </c>
    </row>
    <row r="13" spans="1:25" x14ac:dyDescent="0.35">
      <c r="A13" t="s">
        <v>120</v>
      </c>
      <c r="B13">
        <v>2023</v>
      </c>
      <c r="C13">
        <v>34</v>
      </c>
      <c r="D13" t="s">
        <v>104</v>
      </c>
      <c r="E13">
        <v>2280002103</v>
      </c>
      <c r="F13" t="s">
        <v>121</v>
      </c>
      <c r="G13" t="s">
        <v>7</v>
      </c>
      <c r="H13" t="s">
        <v>122</v>
      </c>
      <c r="I13" s="47">
        <v>10.448522130000001</v>
      </c>
      <c r="J13" s="1">
        <v>9.1988251600000002</v>
      </c>
      <c r="K13" s="51">
        <v>13.343629077999999</v>
      </c>
      <c r="L13" s="47">
        <v>2.8951069483</v>
      </c>
      <c r="M13" s="47">
        <f t="shared" si="0"/>
        <v>4.1448039179999991</v>
      </c>
      <c r="N13" s="49">
        <f t="shared" si="1"/>
        <v>0.27708291299757243</v>
      </c>
      <c r="O13" s="46">
        <f t="shared" si="2"/>
        <v>0.4505797040282043</v>
      </c>
      <c r="P13">
        <f t="shared" si="3"/>
        <v>1.4505797040282042</v>
      </c>
      <c r="Q13">
        <v>2280002103</v>
      </c>
      <c r="R13" t="s">
        <v>7</v>
      </c>
    </row>
    <row r="14" spans="1:25" x14ac:dyDescent="0.35">
      <c r="A14" t="s">
        <v>120</v>
      </c>
      <c r="B14">
        <v>2023</v>
      </c>
      <c r="C14">
        <v>34</v>
      </c>
      <c r="D14" t="s">
        <v>104</v>
      </c>
      <c r="E14">
        <v>2280002103</v>
      </c>
      <c r="F14" t="s">
        <v>121</v>
      </c>
      <c r="G14" t="s">
        <v>8</v>
      </c>
      <c r="H14" t="s">
        <v>122</v>
      </c>
      <c r="I14" s="47">
        <v>114.26553813</v>
      </c>
      <c r="J14" s="1">
        <v>101.50453161</v>
      </c>
      <c r="K14" s="51">
        <v>145.92656629000001</v>
      </c>
      <c r="L14" s="47">
        <v>31.661028161000001</v>
      </c>
      <c r="M14" s="47">
        <f t="shared" si="0"/>
        <v>44.42203468000001</v>
      </c>
      <c r="N14" s="49">
        <f t="shared" si="1"/>
        <v>0.27708291300373716</v>
      </c>
      <c r="O14" s="46">
        <f t="shared" si="2"/>
        <v>0.4376359752161415</v>
      </c>
      <c r="P14">
        <f t="shared" si="3"/>
        <v>1.4376359752161414</v>
      </c>
      <c r="Q14">
        <v>2280002103</v>
      </c>
      <c r="R14" t="s">
        <v>8</v>
      </c>
    </row>
    <row r="15" spans="1:25" x14ac:dyDescent="0.35">
      <c r="A15" t="s">
        <v>120</v>
      </c>
      <c r="B15">
        <v>2023</v>
      </c>
      <c r="C15">
        <v>34</v>
      </c>
      <c r="D15" t="s">
        <v>104</v>
      </c>
      <c r="E15">
        <v>2280002104</v>
      </c>
      <c r="F15" t="s">
        <v>123</v>
      </c>
      <c r="G15" t="s">
        <v>6</v>
      </c>
      <c r="H15" t="s">
        <v>122</v>
      </c>
      <c r="I15" s="47">
        <v>164.58763535</v>
      </c>
      <c r="J15" s="1">
        <v>118.28317591999999</v>
      </c>
      <c r="K15" s="51">
        <v>210.19205679999999</v>
      </c>
      <c r="L15" s="47">
        <v>45.604421447</v>
      </c>
      <c r="M15" s="47">
        <f t="shared" si="0"/>
        <v>91.908880879999998</v>
      </c>
      <c r="N15" s="49">
        <f t="shared" si="1"/>
        <v>0.27708291300267474</v>
      </c>
      <c r="O15" s="46">
        <f t="shared" si="2"/>
        <v>0.7770241216904924</v>
      </c>
      <c r="P15">
        <f t="shared" si="3"/>
        <v>1.7770241216904925</v>
      </c>
      <c r="Q15">
        <v>2280002104</v>
      </c>
      <c r="R15" t="s">
        <v>6</v>
      </c>
    </row>
    <row r="16" spans="1:25" x14ac:dyDescent="0.35">
      <c r="A16" t="s">
        <v>120</v>
      </c>
      <c r="B16">
        <v>2023</v>
      </c>
      <c r="C16">
        <v>34</v>
      </c>
      <c r="D16" t="s">
        <v>104</v>
      </c>
      <c r="E16">
        <v>2280002104</v>
      </c>
      <c r="F16" t="s">
        <v>123</v>
      </c>
      <c r="G16" t="s">
        <v>10</v>
      </c>
      <c r="H16" t="s">
        <v>122</v>
      </c>
      <c r="I16" s="47">
        <v>1438.8844176</v>
      </c>
      <c r="J16" s="1">
        <v>1023.2188428100001</v>
      </c>
      <c r="K16" s="51">
        <v>1351.7739723</v>
      </c>
      <c r="L16" s="47">
        <v>-87.110445389999995</v>
      </c>
      <c r="M16" s="47">
        <f t="shared" si="0"/>
        <v>328.5551294899999</v>
      </c>
      <c r="N16" s="49">
        <f t="shared" si="1"/>
        <v>-6.0540266003642346E-2</v>
      </c>
      <c r="O16" s="46">
        <f t="shared" si="2"/>
        <v>0.32109956906941833</v>
      </c>
      <c r="P16">
        <f t="shared" si="3"/>
        <v>1.3210995690694183</v>
      </c>
      <c r="Q16">
        <v>2280002104</v>
      </c>
      <c r="R16" t="s">
        <v>10</v>
      </c>
    </row>
    <row r="17" spans="1:18" x14ac:dyDescent="0.35">
      <c r="A17" t="s">
        <v>120</v>
      </c>
      <c r="B17">
        <v>2023</v>
      </c>
      <c r="C17">
        <v>34</v>
      </c>
      <c r="D17" t="s">
        <v>104</v>
      </c>
      <c r="E17">
        <v>2280002104</v>
      </c>
      <c r="F17" t="s">
        <v>123</v>
      </c>
      <c r="G17" t="s">
        <v>11</v>
      </c>
      <c r="H17" t="s">
        <v>122</v>
      </c>
      <c r="I17" s="47">
        <v>36.1398869</v>
      </c>
      <c r="J17" s="1">
        <v>27.027131320000002</v>
      </c>
      <c r="K17" s="51">
        <v>46.153632037999998</v>
      </c>
      <c r="L17" s="47">
        <v>10.013745138000001</v>
      </c>
      <c r="M17" s="47">
        <f t="shared" si="0"/>
        <v>19.126500717999996</v>
      </c>
      <c r="N17" s="49">
        <f t="shared" si="1"/>
        <v>0.27708291300712401</v>
      </c>
      <c r="O17" s="46">
        <f t="shared" si="2"/>
        <v>0.7076777957506144</v>
      </c>
      <c r="P17">
        <f t="shared" si="3"/>
        <v>1.7076777957506144</v>
      </c>
      <c r="Q17">
        <v>2280002104</v>
      </c>
      <c r="R17" t="s">
        <v>11</v>
      </c>
    </row>
    <row r="18" spans="1:18" x14ac:dyDescent="0.35">
      <c r="A18" t="s">
        <v>120</v>
      </c>
      <c r="B18">
        <v>2023</v>
      </c>
      <c r="C18">
        <v>34</v>
      </c>
      <c r="D18" t="s">
        <v>104</v>
      </c>
      <c r="E18">
        <v>2280002104</v>
      </c>
      <c r="F18" t="s">
        <v>123</v>
      </c>
      <c r="G18" t="s">
        <v>14</v>
      </c>
      <c r="H18" t="s">
        <v>122</v>
      </c>
      <c r="I18" s="47">
        <v>33.248679940000002</v>
      </c>
      <c r="J18" s="1">
        <v>24.864945780000003</v>
      </c>
      <c r="K18" s="51">
        <v>42.461321030999997</v>
      </c>
      <c r="L18" s="47">
        <v>9.2126410912000001</v>
      </c>
      <c r="M18" s="47">
        <f t="shared" si="0"/>
        <v>17.596375250999994</v>
      </c>
      <c r="N18" s="49">
        <f t="shared" si="1"/>
        <v>0.27708291300060556</v>
      </c>
      <c r="O18" s="46">
        <f t="shared" si="2"/>
        <v>0.70767800608491782</v>
      </c>
      <c r="P18">
        <f t="shared" si="3"/>
        <v>1.7076780060849179</v>
      </c>
      <c r="Q18">
        <v>2280002104</v>
      </c>
      <c r="R18" t="s">
        <v>14</v>
      </c>
    </row>
    <row r="19" spans="1:18" x14ac:dyDescent="0.35">
      <c r="A19" t="s">
        <v>120</v>
      </c>
      <c r="B19">
        <v>2023</v>
      </c>
      <c r="C19">
        <v>34</v>
      </c>
      <c r="D19" t="s">
        <v>104</v>
      </c>
      <c r="E19">
        <v>2280002104</v>
      </c>
      <c r="F19" t="s">
        <v>123</v>
      </c>
      <c r="G19" t="s">
        <v>7</v>
      </c>
      <c r="H19" t="s">
        <v>122</v>
      </c>
      <c r="I19" s="47">
        <v>87.566541340000001</v>
      </c>
      <c r="J19" s="1">
        <v>66.140434720000002</v>
      </c>
      <c r="K19" s="51">
        <v>111.82973370000001</v>
      </c>
      <c r="L19" s="47">
        <v>24.263192356000001</v>
      </c>
      <c r="M19" s="47">
        <f t="shared" si="0"/>
        <v>45.689298980000004</v>
      </c>
      <c r="N19" s="49">
        <f t="shared" si="1"/>
        <v>0.27708291300203136</v>
      </c>
      <c r="O19" s="46">
        <f t="shared" si="2"/>
        <v>0.69079223886903418</v>
      </c>
      <c r="P19">
        <f t="shared" si="3"/>
        <v>1.6907922388690342</v>
      </c>
      <c r="Q19">
        <v>2280002104</v>
      </c>
      <c r="R19" t="s">
        <v>7</v>
      </c>
    </row>
    <row r="20" spans="1:18" x14ac:dyDescent="0.35">
      <c r="A20" t="s">
        <v>120</v>
      </c>
      <c r="B20">
        <v>2023</v>
      </c>
      <c r="C20">
        <v>34</v>
      </c>
      <c r="D20" t="s">
        <v>104</v>
      </c>
      <c r="E20">
        <v>2280002104</v>
      </c>
      <c r="F20" t="s">
        <v>123</v>
      </c>
      <c r="G20" t="s">
        <v>8</v>
      </c>
      <c r="H20" t="s">
        <v>122</v>
      </c>
      <c r="I20" s="47">
        <v>64.380190220000003</v>
      </c>
      <c r="J20" s="1">
        <v>46.448656309999997</v>
      </c>
      <c r="K20" s="51">
        <v>82.218840865999994</v>
      </c>
      <c r="L20" s="47">
        <v>17.838650646000001</v>
      </c>
      <c r="M20" s="47">
        <f t="shared" si="0"/>
        <v>35.770184555999997</v>
      </c>
      <c r="N20" s="49">
        <f t="shared" si="1"/>
        <v>0.27708291300540988</v>
      </c>
      <c r="O20" s="46">
        <f t="shared" si="2"/>
        <v>0.77010160029750918</v>
      </c>
      <c r="P20">
        <f t="shared" si="3"/>
        <v>1.7701016002975092</v>
      </c>
      <c r="Q20">
        <v>2280002104</v>
      </c>
      <c r="R20" t="s">
        <v>8</v>
      </c>
    </row>
    <row r="21" spans="1:18" x14ac:dyDescent="0.35">
      <c r="A21" t="s">
        <v>120</v>
      </c>
      <c r="B21">
        <v>2023</v>
      </c>
      <c r="C21">
        <v>34</v>
      </c>
      <c r="D21" t="s">
        <v>104</v>
      </c>
      <c r="E21">
        <v>2280002203</v>
      </c>
      <c r="F21" t="s">
        <v>124</v>
      </c>
      <c r="G21" t="s">
        <v>6</v>
      </c>
      <c r="H21" t="s">
        <v>122</v>
      </c>
      <c r="I21" s="47">
        <v>234.94853071</v>
      </c>
      <c r="J21" s="1">
        <v>182.17987909999997</v>
      </c>
      <c r="K21" s="51">
        <v>300.04875399999997</v>
      </c>
      <c r="L21" s="47">
        <v>65.100223294000003</v>
      </c>
      <c r="M21" s="47">
        <f t="shared" si="0"/>
        <v>117.86887490000001</v>
      </c>
      <c r="N21" s="49">
        <f t="shared" si="1"/>
        <v>0.27708291299916255</v>
      </c>
      <c r="O21" s="46">
        <f t="shared" si="2"/>
        <v>0.64699172862718202</v>
      </c>
      <c r="P21">
        <f t="shared" si="3"/>
        <v>1.646991728627182</v>
      </c>
      <c r="Q21">
        <v>2280002203</v>
      </c>
      <c r="R21" t="s">
        <v>6</v>
      </c>
    </row>
    <row r="22" spans="1:18" x14ac:dyDescent="0.35">
      <c r="A22" t="s">
        <v>120</v>
      </c>
      <c r="B22">
        <v>2023</v>
      </c>
      <c r="C22">
        <v>34</v>
      </c>
      <c r="D22" t="s">
        <v>104</v>
      </c>
      <c r="E22">
        <v>2280002203</v>
      </c>
      <c r="F22" t="s">
        <v>124</v>
      </c>
      <c r="G22" t="s">
        <v>10</v>
      </c>
      <c r="H22" t="s">
        <v>122</v>
      </c>
      <c r="I22" s="47">
        <v>2026.0137626000001</v>
      </c>
      <c r="J22" s="1">
        <v>1460.18515</v>
      </c>
      <c r="K22" s="51">
        <v>1903.3583504999999</v>
      </c>
      <c r="L22" s="47">
        <v>-122.65541210000001</v>
      </c>
      <c r="M22" s="47">
        <f t="shared" si="0"/>
        <v>443.17320049999989</v>
      </c>
      <c r="N22" s="49">
        <f t="shared" si="1"/>
        <v>-6.0540265996315498E-2</v>
      </c>
      <c r="O22" s="46">
        <f t="shared" si="2"/>
        <v>0.30350479903182132</v>
      </c>
      <c r="P22">
        <f t="shared" si="3"/>
        <v>1.3035047990318214</v>
      </c>
      <c r="Q22">
        <v>2280002203</v>
      </c>
      <c r="R22" t="s">
        <v>10</v>
      </c>
    </row>
    <row r="23" spans="1:18" x14ac:dyDescent="0.35">
      <c r="A23" t="s">
        <v>120</v>
      </c>
      <c r="B23">
        <v>2023</v>
      </c>
      <c r="C23">
        <v>34</v>
      </c>
      <c r="D23" t="s">
        <v>104</v>
      </c>
      <c r="E23">
        <v>2280002203</v>
      </c>
      <c r="F23" t="s">
        <v>124</v>
      </c>
      <c r="G23" t="s">
        <v>11</v>
      </c>
      <c r="H23" t="s">
        <v>122</v>
      </c>
      <c r="I23" s="47">
        <v>26.077178239999999</v>
      </c>
      <c r="J23" s="1">
        <v>19.27163874</v>
      </c>
      <c r="K23" s="51">
        <v>33.302718749999997</v>
      </c>
      <c r="L23" s="47">
        <v>7.2255405096</v>
      </c>
      <c r="M23" s="47">
        <f t="shared" si="0"/>
        <v>14.031080009999997</v>
      </c>
      <c r="N23" s="49">
        <f t="shared" si="1"/>
        <v>0.27708291300155641</v>
      </c>
      <c r="O23" s="46">
        <f t="shared" si="2"/>
        <v>0.72806885804045518</v>
      </c>
      <c r="P23">
        <f t="shared" si="3"/>
        <v>1.7280688580404551</v>
      </c>
      <c r="Q23">
        <v>2280002203</v>
      </c>
      <c r="R23" t="s">
        <v>11</v>
      </c>
    </row>
    <row r="24" spans="1:18" x14ac:dyDescent="0.35">
      <c r="A24" t="s">
        <v>120</v>
      </c>
      <c r="B24">
        <v>2023</v>
      </c>
      <c r="C24">
        <v>34</v>
      </c>
      <c r="D24" t="s">
        <v>104</v>
      </c>
      <c r="E24">
        <v>2280002203</v>
      </c>
      <c r="F24" t="s">
        <v>124</v>
      </c>
      <c r="G24" t="s">
        <v>14</v>
      </c>
      <c r="H24" t="s">
        <v>122</v>
      </c>
      <c r="I24" s="47">
        <v>23.991004969999999</v>
      </c>
      <c r="J24" s="1">
        <v>17.72991107</v>
      </c>
      <c r="K24" s="51">
        <v>30.638502512999999</v>
      </c>
      <c r="L24" s="47">
        <v>6.6474975429000001</v>
      </c>
      <c r="M24" s="47">
        <f t="shared" si="0"/>
        <v>12.908591442999999</v>
      </c>
      <c r="N24" s="49">
        <f t="shared" si="1"/>
        <v>0.27708291300062199</v>
      </c>
      <c r="O24" s="46">
        <f t="shared" si="2"/>
        <v>0.728068595044566</v>
      </c>
      <c r="P24">
        <f t="shared" si="3"/>
        <v>1.728068595044566</v>
      </c>
      <c r="Q24">
        <v>2280002203</v>
      </c>
      <c r="R24" t="s">
        <v>14</v>
      </c>
    </row>
    <row r="25" spans="1:18" x14ac:dyDescent="0.35">
      <c r="A25" t="s">
        <v>120</v>
      </c>
      <c r="B25">
        <v>2023</v>
      </c>
      <c r="C25">
        <v>34</v>
      </c>
      <c r="D25" t="s">
        <v>104</v>
      </c>
      <c r="E25">
        <v>2280002203</v>
      </c>
      <c r="F25" t="s">
        <v>124</v>
      </c>
      <c r="G25" t="s">
        <v>7</v>
      </c>
      <c r="H25" t="s">
        <v>122</v>
      </c>
      <c r="I25" s="47">
        <v>51.286162179999998</v>
      </c>
      <c r="J25" s="1">
        <v>38.85554939</v>
      </c>
      <c r="K25" s="51">
        <v>65.496681393000003</v>
      </c>
      <c r="L25" s="47">
        <v>14.210519213</v>
      </c>
      <c r="M25" s="47">
        <f t="shared" si="0"/>
        <v>26.641132003000003</v>
      </c>
      <c r="N25" s="49">
        <f t="shared" si="1"/>
        <v>0.2770829129917165</v>
      </c>
      <c r="O25" s="46">
        <f t="shared" si="2"/>
        <v>0.68564548491126098</v>
      </c>
      <c r="P25">
        <f t="shared" si="3"/>
        <v>1.685645484911261</v>
      </c>
      <c r="Q25">
        <v>2280002203</v>
      </c>
      <c r="R25" t="s">
        <v>7</v>
      </c>
    </row>
    <row r="26" spans="1:18" x14ac:dyDescent="0.35">
      <c r="A26" t="s">
        <v>120</v>
      </c>
      <c r="B26">
        <v>2023</v>
      </c>
      <c r="C26">
        <v>34</v>
      </c>
      <c r="D26" t="s">
        <v>104</v>
      </c>
      <c r="E26">
        <v>2280002203</v>
      </c>
      <c r="F26" t="s">
        <v>124</v>
      </c>
      <c r="G26" t="s">
        <v>8</v>
      </c>
      <c r="H26" t="s">
        <v>122</v>
      </c>
      <c r="I26" s="47">
        <v>158.63517585</v>
      </c>
      <c r="J26" s="1">
        <v>129.39807400000001</v>
      </c>
      <c r="K26" s="51">
        <v>202.59027248000001</v>
      </c>
      <c r="L26" s="47">
        <v>43.955096629000003</v>
      </c>
      <c r="M26" s="47">
        <f t="shared" si="0"/>
        <v>73.192198480000002</v>
      </c>
      <c r="N26" s="49">
        <f t="shared" si="1"/>
        <v>0.27708291300135374</v>
      </c>
      <c r="O26" s="46">
        <f t="shared" si="2"/>
        <v>0.56563591881591679</v>
      </c>
      <c r="P26">
        <f t="shared" si="3"/>
        <v>1.5656359188159168</v>
      </c>
      <c r="Q26">
        <v>2280002203</v>
      </c>
      <c r="R26" t="s">
        <v>8</v>
      </c>
    </row>
    <row r="27" spans="1:18" x14ac:dyDescent="0.35">
      <c r="A27" t="s">
        <v>120</v>
      </c>
      <c r="B27">
        <v>2023</v>
      </c>
      <c r="C27">
        <v>34</v>
      </c>
      <c r="D27" t="s">
        <v>104</v>
      </c>
      <c r="E27">
        <v>2280002204</v>
      </c>
      <c r="F27" t="s">
        <v>125</v>
      </c>
      <c r="G27" t="s">
        <v>6</v>
      </c>
      <c r="H27" t="s">
        <v>122</v>
      </c>
      <c r="I27" s="47">
        <v>114.20399037</v>
      </c>
      <c r="J27" s="1">
        <v>99.179027019999978</v>
      </c>
      <c r="K27" s="51">
        <v>145.84796470000001</v>
      </c>
      <c r="L27" s="47">
        <v>31.643974327999999</v>
      </c>
      <c r="M27" s="47">
        <f t="shared" si="0"/>
        <v>46.668937680000028</v>
      </c>
      <c r="N27" s="49">
        <f t="shared" si="1"/>
        <v>0.27708291300049431</v>
      </c>
      <c r="O27" s="46">
        <f t="shared" si="2"/>
        <v>0.47055248556319257</v>
      </c>
      <c r="P27">
        <f t="shared" si="3"/>
        <v>1.4705524855631926</v>
      </c>
      <c r="Q27">
        <v>2280002204</v>
      </c>
      <c r="R27" t="s">
        <v>6</v>
      </c>
    </row>
    <row r="28" spans="1:18" x14ac:dyDescent="0.35">
      <c r="A28" t="s">
        <v>120</v>
      </c>
      <c r="B28">
        <v>2023</v>
      </c>
      <c r="C28">
        <v>34</v>
      </c>
      <c r="D28" t="s">
        <v>104</v>
      </c>
      <c r="E28">
        <v>2280002204</v>
      </c>
      <c r="F28" t="s">
        <v>125</v>
      </c>
      <c r="G28" t="s">
        <v>10</v>
      </c>
      <c r="H28" t="s">
        <v>122</v>
      </c>
      <c r="I28" s="47">
        <v>1025.0887966</v>
      </c>
      <c r="J28" s="1">
        <v>887.23812850000013</v>
      </c>
      <c r="K28" s="51">
        <v>963.02964813000006</v>
      </c>
      <c r="L28" s="47">
        <v>-62.05914842</v>
      </c>
      <c r="M28" s="47">
        <f t="shared" si="0"/>
        <v>75.791519629999925</v>
      </c>
      <c r="N28" s="49">
        <f t="shared" si="1"/>
        <v>-6.0540266000210813E-2</v>
      </c>
      <c r="O28" s="46">
        <f t="shared" si="2"/>
        <v>8.5424101146482592E-2</v>
      </c>
      <c r="P28">
        <f t="shared" si="3"/>
        <v>1.0854241011464827</v>
      </c>
      <c r="Q28">
        <v>2280002204</v>
      </c>
      <c r="R28" t="s">
        <v>10</v>
      </c>
    </row>
    <row r="29" spans="1:18" x14ac:dyDescent="0.35">
      <c r="A29" t="s">
        <v>120</v>
      </c>
      <c r="B29">
        <v>2023</v>
      </c>
      <c r="C29">
        <v>34</v>
      </c>
      <c r="D29" t="s">
        <v>104</v>
      </c>
      <c r="E29">
        <v>2280002204</v>
      </c>
      <c r="F29" t="s">
        <v>125</v>
      </c>
      <c r="G29" t="s">
        <v>11</v>
      </c>
      <c r="H29" t="s">
        <v>122</v>
      </c>
      <c r="I29" s="47">
        <v>23.77147106</v>
      </c>
      <c r="J29" s="1">
        <v>21.33413715</v>
      </c>
      <c r="K29" s="51">
        <v>30.358139508000001</v>
      </c>
      <c r="L29" s="47">
        <v>6.5866684476000001</v>
      </c>
      <c r="M29" s="47">
        <f t="shared" si="0"/>
        <v>9.0240023580000006</v>
      </c>
      <c r="N29" s="49">
        <f t="shared" si="1"/>
        <v>0.2770829130000001</v>
      </c>
      <c r="O29" s="46">
        <f t="shared" si="2"/>
        <v>0.4229841729502522</v>
      </c>
      <c r="P29">
        <f t="shared" si="3"/>
        <v>1.4229841729502521</v>
      </c>
      <c r="Q29">
        <v>2280002204</v>
      </c>
      <c r="R29" t="s">
        <v>11</v>
      </c>
    </row>
    <row r="30" spans="1:18" x14ac:dyDescent="0.35">
      <c r="A30" t="s">
        <v>120</v>
      </c>
      <c r="B30">
        <v>2023</v>
      </c>
      <c r="C30">
        <v>34</v>
      </c>
      <c r="D30" t="s">
        <v>104</v>
      </c>
      <c r="E30">
        <v>2280002204</v>
      </c>
      <c r="F30" t="s">
        <v>125</v>
      </c>
      <c r="G30" t="s">
        <v>14</v>
      </c>
      <c r="H30" t="s">
        <v>122</v>
      </c>
      <c r="I30" s="47">
        <v>21.869742420000001</v>
      </c>
      <c r="J30" s="1">
        <v>19.627391490000001</v>
      </c>
      <c r="K30" s="51">
        <v>27.929474356</v>
      </c>
      <c r="L30" s="47">
        <v>6.0597319363000004</v>
      </c>
      <c r="M30" s="47">
        <f t="shared" si="0"/>
        <v>8.3020828659999992</v>
      </c>
      <c r="N30" s="49">
        <f t="shared" si="1"/>
        <v>0.27708291300030774</v>
      </c>
      <c r="O30" s="46">
        <f t="shared" si="2"/>
        <v>0.42298452498029826</v>
      </c>
      <c r="P30">
        <f t="shared" si="3"/>
        <v>1.4229845249802984</v>
      </c>
      <c r="Q30">
        <v>2280002204</v>
      </c>
      <c r="R30" t="s">
        <v>14</v>
      </c>
    </row>
    <row r="31" spans="1:18" x14ac:dyDescent="0.35">
      <c r="A31" t="s">
        <v>120</v>
      </c>
      <c r="B31">
        <v>2023</v>
      </c>
      <c r="C31">
        <v>34</v>
      </c>
      <c r="D31" t="s">
        <v>104</v>
      </c>
      <c r="E31">
        <v>2280002204</v>
      </c>
      <c r="F31" t="s">
        <v>125</v>
      </c>
      <c r="G31" t="s">
        <v>7</v>
      </c>
      <c r="H31" t="s">
        <v>122</v>
      </c>
      <c r="I31" s="47">
        <v>56.788664949999998</v>
      </c>
      <c r="J31" s="1">
        <v>51.41742679</v>
      </c>
      <c r="K31" s="51">
        <v>72.523833659999994</v>
      </c>
      <c r="L31" s="47">
        <v>15.73516871</v>
      </c>
      <c r="M31" s="47">
        <f t="shared" si="0"/>
        <v>21.106406869999994</v>
      </c>
      <c r="N31" s="49">
        <f t="shared" si="1"/>
        <v>0.27708291300480731</v>
      </c>
      <c r="O31" s="46">
        <f t="shared" si="2"/>
        <v>0.41049130980831011</v>
      </c>
      <c r="P31">
        <f t="shared" si="3"/>
        <v>1.4104913098083101</v>
      </c>
      <c r="Q31">
        <v>2280002204</v>
      </c>
      <c r="R31" t="s">
        <v>7</v>
      </c>
    </row>
    <row r="32" spans="1:18" x14ac:dyDescent="0.35">
      <c r="A32" t="s">
        <v>120</v>
      </c>
      <c r="B32">
        <v>2023</v>
      </c>
      <c r="C32">
        <v>34</v>
      </c>
      <c r="D32" t="s">
        <v>104</v>
      </c>
      <c r="E32">
        <v>2280002204</v>
      </c>
      <c r="F32" t="s">
        <v>125</v>
      </c>
      <c r="G32" t="s">
        <v>8</v>
      </c>
      <c r="H32" t="s">
        <v>122</v>
      </c>
      <c r="I32" s="47">
        <v>44.448143010000003</v>
      </c>
      <c r="J32" s="1">
        <v>38.718824689999991</v>
      </c>
      <c r="K32" s="51">
        <v>56.763963953000001</v>
      </c>
      <c r="L32" s="47">
        <v>12.315820943</v>
      </c>
      <c r="M32" s="47">
        <f t="shared" si="0"/>
        <v>18.04513926300001</v>
      </c>
      <c r="N32" s="49">
        <f t="shared" si="1"/>
        <v>0.2770829130078431</v>
      </c>
      <c r="O32" s="46">
        <f t="shared" si="2"/>
        <v>0.46605596650924619</v>
      </c>
      <c r="P32">
        <f t="shared" si="3"/>
        <v>1.4660559665092461</v>
      </c>
      <c r="Q32">
        <v>2280002204</v>
      </c>
      <c r="R32" t="s">
        <v>8</v>
      </c>
    </row>
    <row r="33" spans="1:1" ht="16.5" x14ac:dyDescent="0.35">
      <c r="A33" t="s">
        <v>126</v>
      </c>
    </row>
    <row r="34" spans="1:1" x14ac:dyDescent="0.35">
      <c r="A34" s="50" t="s">
        <v>127</v>
      </c>
    </row>
  </sheetData>
  <hyperlinks>
    <hyperlink ref="A34" r:id="rId1" display="https://gaftp.epa.gov/Air/emismod/2016/v2/reports/CoST_projections/" xr:uid="{FDAE1489-17C0-4965-8261-7149C09111B8}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CA69-4E50-4376-873D-FEB01AE77791}">
  <dimension ref="A1:AU59"/>
  <sheetViews>
    <sheetView workbookViewId="0">
      <selection activeCell="V31" sqref="V31"/>
    </sheetView>
  </sheetViews>
  <sheetFormatPr defaultRowHeight="14.5" x14ac:dyDescent="0.35"/>
  <cols>
    <col min="1" max="1" width="7.1796875" customWidth="1"/>
    <col min="2" max="2" width="13.26953125" customWidth="1"/>
    <col min="5" max="5" width="10.26953125" customWidth="1"/>
    <col min="8" max="8" width="7.26953125" customWidth="1"/>
    <col min="9" max="9" width="6.453125" customWidth="1"/>
    <col min="18" max="18" width="12.7265625" bestFit="1" customWidth="1"/>
    <col min="20" max="20" width="14.1796875" customWidth="1"/>
    <col min="21" max="21" width="10" bestFit="1" customWidth="1"/>
    <col min="22" max="22" width="12.7265625" customWidth="1"/>
    <col min="27" max="27" width="2.7265625" customWidth="1"/>
    <col min="35" max="35" width="10.1796875" bestFit="1" customWidth="1"/>
    <col min="36" max="36" width="13.1796875" bestFit="1" customWidth="1"/>
    <col min="37" max="37" width="12.453125" bestFit="1" customWidth="1"/>
    <col min="258" max="258" width="11" bestFit="1" customWidth="1"/>
    <col min="261" max="261" width="17.81640625" bestFit="1" customWidth="1"/>
    <col min="274" max="274" width="12.7265625" bestFit="1" customWidth="1"/>
    <col min="276" max="277" width="10" bestFit="1" customWidth="1"/>
    <col min="278" max="278" width="2.7265625" customWidth="1"/>
    <col min="283" max="283" width="2.7265625" customWidth="1"/>
    <col min="291" max="291" width="10.1796875" bestFit="1" customWidth="1"/>
    <col min="292" max="292" width="13.1796875" bestFit="1" customWidth="1"/>
    <col min="293" max="293" width="12.453125" bestFit="1" customWidth="1"/>
    <col min="514" max="514" width="11" bestFit="1" customWidth="1"/>
    <col min="517" max="517" width="17.81640625" bestFit="1" customWidth="1"/>
    <col min="530" max="530" width="12.7265625" bestFit="1" customWidth="1"/>
    <col min="532" max="533" width="10" bestFit="1" customWidth="1"/>
    <col min="534" max="534" width="2.7265625" customWidth="1"/>
    <col min="539" max="539" width="2.7265625" customWidth="1"/>
    <col min="547" max="547" width="10.1796875" bestFit="1" customWidth="1"/>
    <col min="548" max="548" width="13.1796875" bestFit="1" customWidth="1"/>
    <col min="549" max="549" width="12.453125" bestFit="1" customWidth="1"/>
    <col min="770" max="770" width="11" bestFit="1" customWidth="1"/>
    <col min="773" max="773" width="17.81640625" bestFit="1" customWidth="1"/>
    <col min="786" max="786" width="12.7265625" bestFit="1" customWidth="1"/>
    <col min="788" max="789" width="10" bestFit="1" customWidth="1"/>
    <col min="790" max="790" width="2.7265625" customWidth="1"/>
    <col min="795" max="795" width="2.7265625" customWidth="1"/>
    <col min="803" max="803" width="10.1796875" bestFit="1" customWidth="1"/>
    <col min="804" max="804" width="13.1796875" bestFit="1" customWidth="1"/>
    <col min="805" max="805" width="12.453125" bestFit="1" customWidth="1"/>
    <col min="1026" max="1026" width="11" bestFit="1" customWidth="1"/>
    <col min="1029" max="1029" width="17.81640625" bestFit="1" customWidth="1"/>
    <col min="1042" max="1042" width="12.7265625" bestFit="1" customWidth="1"/>
    <col min="1044" max="1045" width="10" bestFit="1" customWidth="1"/>
    <col min="1046" max="1046" width="2.7265625" customWidth="1"/>
    <col min="1051" max="1051" width="2.7265625" customWidth="1"/>
    <col min="1059" max="1059" width="10.1796875" bestFit="1" customWidth="1"/>
    <col min="1060" max="1060" width="13.1796875" bestFit="1" customWidth="1"/>
    <col min="1061" max="1061" width="12.453125" bestFit="1" customWidth="1"/>
    <col min="1282" max="1282" width="11" bestFit="1" customWidth="1"/>
    <col min="1285" max="1285" width="17.81640625" bestFit="1" customWidth="1"/>
    <col min="1298" max="1298" width="12.7265625" bestFit="1" customWidth="1"/>
    <col min="1300" max="1301" width="10" bestFit="1" customWidth="1"/>
    <col min="1302" max="1302" width="2.7265625" customWidth="1"/>
    <col min="1307" max="1307" width="2.7265625" customWidth="1"/>
    <col min="1315" max="1315" width="10.1796875" bestFit="1" customWidth="1"/>
    <col min="1316" max="1316" width="13.1796875" bestFit="1" customWidth="1"/>
    <col min="1317" max="1317" width="12.453125" bestFit="1" customWidth="1"/>
    <col min="1538" max="1538" width="11" bestFit="1" customWidth="1"/>
    <col min="1541" max="1541" width="17.81640625" bestFit="1" customWidth="1"/>
    <col min="1554" max="1554" width="12.7265625" bestFit="1" customWidth="1"/>
    <col min="1556" max="1557" width="10" bestFit="1" customWidth="1"/>
    <col min="1558" max="1558" width="2.7265625" customWidth="1"/>
    <col min="1563" max="1563" width="2.7265625" customWidth="1"/>
    <col min="1571" max="1571" width="10.1796875" bestFit="1" customWidth="1"/>
    <col min="1572" max="1572" width="13.1796875" bestFit="1" customWidth="1"/>
    <col min="1573" max="1573" width="12.453125" bestFit="1" customWidth="1"/>
    <col min="1794" max="1794" width="11" bestFit="1" customWidth="1"/>
    <col min="1797" max="1797" width="17.81640625" bestFit="1" customWidth="1"/>
    <col min="1810" max="1810" width="12.7265625" bestFit="1" customWidth="1"/>
    <col min="1812" max="1813" width="10" bestFit="1" customWidth="1"/>
    <col min="1814" max="1814" width="2.7265625" customWidth="1"/>
    <col min="1819" max="1819" width="2.7265625" customWidth="1"/>
    <col min="1827" max="1827" width="10.1796875" bestFit="1" customWidth="1"/>
    <col min="1828" max="1828" width="13.1796875" bestFit="1" customWidth="1"/>
    <col min="1829" max="1829" width="12.453125" bestFit="1" customWidth="1"/>
    <col min="2050" max="2050" width="11" bestFit="1" customWidth="1"/>
    <col min="2053" max="2053" width="17.81640625" bestFit="1" customWidth="1"/>
    <col min="2066" max="2066" width="12.7265625" bestFit="1" customWidth="1"/>
    <col min="2068" max="2069" width="10" bestFit="1" customWidth="1"/>
    <col min="2070" max="2070" width="2.7265625" customWidth="1"/>
    <col min="2075" max="2075" width="2.7265625" customWidth="1"/>
    <col min="2083" max="2083" width="10.1796875" bestFit="1" customWidth="1"/>
    <col min="2084" max="2084" width="13.1796875" bestFit="1" customWidth="1"/>
    <col min="2085" max="2085" width="12.453125" bestFit="1" customWidth="1"/>
    <col min="2306" max="2306" width="11" bestFit="1" customWidth="1"/>
    <col min="2309" max="2309" width="17.81640625" bestFit="1" customWidth="1"/>
    <col min="2322" max="2322" width="12.7265625" bestFit="1" customWidth="1"/>
    <col min="2324" max="2325" width="10" bestFit="1" customWidth="1"/>
    <col min="2326" max="2326" width="2.7265625" customWidth="1"/>
    <col min="2331" max="2331" width="2.7265625" customWidth="1"/>
    <col min="2339" max="2339" width="10.1796875" bestFit="1" customWidth="1"/>
    <col min="2340" max="2340" width="13.1796875" bestFit="1" customWidth="1"/>
    <col min="2341" max="2341" width="12.453125" bestFit="1" customWidth="1"/>
    <col min="2562" max="2562" width="11" bestFit="1" customWidth="1"/>
    <col min="2565" max="2565" width="17.81640625" bestFit="1" customWidth="1"/>
    <col min="2578" max="2578" width="12.7265625" bestFit="1" customWidth="1"/>
    <col min="2580" max="2581" width="10" bestFit="1" customWidth="1"/>
    <col min="2582" max="2582" width="2.7265625" customWidth="1"/>
    <col min="2587" max="2587" width="2.7265625" customWidth="1"/>
    <col min="2595" max="2595" width="10.1796875" bestFit="1" customWidth="1"/>
    <col min="2596" max="2596" width="13.1796875" bestFit="1" customWidth="1"/>
    <col min="2597" max="2597" width="12.453125" bestFit="1" customWidth="1"/>
    <col min="2818" max="2818" width="11" bestFit="1" customWidth="1"/>
    <col min="2821" max="2821" width="17.81640625" bestFit="1" customWidth="1"/>
    <col min="2834" max="2834" width="12.7265625" bestFit="1" customWidth="1"/>
    <col min="2836" max="2837" width="10" bestFit="1" customWidth="1"/>
    <col min="2838" max="2838" width="2.7265625" customWidth="1"/>
    <col min="2843" max="2843" width="2.7265625" customWidth="1"/>
    <col min="2851" max="2851" width="10.1796875" bestFit="1" customWidth="1"/>
    <col min="2852" max="2852" width="13.1796875" bestFit="1" customWidth="1"/>
    <col min="2853" max="2853" width="12.453125" bestFit="1" customWidth="1"/>
    <col min="3074" max="3074" width="11" bestFit="1" customWidth="1"/>
    <col min="3077" max="3077" width="17.81640625" bestFit="1" customWidth="1"/>
    <col min="3090" max="3090" width="12.7265625" bestFit="1" customWidth="1"/>
    <col min="3092" max="3093" width="10" bestFit="1" customWidth="1"/>
    <col min="3094" max="3094" width="2.7265625" customWidth="1"/>
    <col min="3099" max="3099" width="2.7265625" customWidth="1"/>
    <col min="3107" max="3107" width="10.1796875" bestFit="1" customWidth="1"/>
    <col min="3108" max="3108" width="13.1796875" bestFit="1" customWidth="1"/>
    <col min="3109" max="3109" width="12.453125" bestFit="1" customWidth="1"/>
    <col min="3330" max="3330" width="11" bestFit="1" customWidth="1"/>
    <col min="3333" max="3333" width="17.81640625" bestFit="1" customWidth="1"/>
    <col min="3346" max="3346" width="12.7265625" bestFit="1" customWidth="1"/>
    <col min="3348" max="3349" width="10" bestFit="1" customWidth="1"/>
    <col min="3350" max="3350" width="2.7265625" customWidth="1"/>
    <col min="3355" max="3355" width="2.7265625" customWidth="1"/>
    <col min="3363" max="3363" width="10.1796875" bestFit="1" customWidth="1"/>
    <col min="3364" max="3364" width="13.1796875" bestFit="1" customWidth="1"/>
    <col min="3365" max="3365" width="12.453125" bestFit="1" customWidth="1"/>
    <col min="3586" max="3586" width="11" bestFit="1" customWidth="1"/>
    <col min="3589" max="3589" width="17.81640625" bestFit="1" customWidth="1"/>
    <col min="3602" max="3602" width="12.7265625" bestFit="1" customWidth="1"/>
    <col min="3604" max="3605" width="10" bestFit="1" customWidth="1"/>
    <col min="3606" max="3606" width="2.7265625" customWidth="1"/>
    <col min="3611" max="3611" width="2.7265625" customWidth="1"/>
    <col min="3619" max="3619" width="10.1796875" bestFit="1" customWidth="1"/>
    <col min="3620" max="3620" width="13.1796875" bestFit="1" customWidth="1"/>
    <col min="3621" max="3621" width="12.453125" bestFit="1" customWidth="1"/>
    <col min="3842" max="3842" width="11" bestFit="1" customWidth="1"/>
    <col min="3845" max="3845" width="17.81640625" bestFit="1" customWidth="1"/>
    <col min="3858" max="3858" width="12.7265625" bestFit="1" customWidth="1"/>
    <col min="3860" max="3861" width="10" bestFit="1" customWidth="1"/>
    <col min="3862" max="3862" width="2.7265625" customWidth="1"/>
    <col min="3867" max="3867" width="2.7265625" customWidth="1"/>
    <col min="3875" max="3875" width="10.1796875" bestFit="1" customWidth="1"/>
    <col min="3876" max="3876" width="13.1796875" bestFit="1" customWidth="1"/>
    <col min="3877" max="3877" width="12.453125" bestFit="1" customWidth="1"/>
    <col min="4098" max="4098" width="11" bestFit="1" customWidth="1"/>
    <col min="4101" max="4101" width="17.81640625" bestFit="1" customWidth="1"/>
    <col min="4114" max="4114" width="12.7265625" bestFit="1" customWidth="1"/>
    <col min="4116" max="4117" width="10" bestFit="1" customWidth="1"/>
    <col min="4118" max="4118" width="2.7265625" customWidth="1"/>
    <col min="4123" max="4123" width="2.7265625" customWidth="1"/>
    <col min="4131" max="4131" width="10.1796875" bestFit="1" customWidth="1"/>
    <col min="4132" max="4132" width="13.1796875" bestFit="1" customWidth="1"/>
    <col min="4133" max="4133" width="12.453125" bestFit="1" customWidth="1"/>
    <col min="4354" max="4354" width="11" bestFit="1" customWidth="1"/>
    <col min="4357" max="4357" width="17.81640625" bestFit="1" customWidth="1"/>
    <col min="4370" max="4370" width="12.7265625" bestFit="1" customWidth="1"/>
    <col min="4372" max="4373" width="10" bestFit="1" customWidth="1"/>
    <col min="4374" max="4374" width="2.7265625" customWidth="1"/>
    <col min="4379" max="4379" width="2.7265625" customWidth="1"/>
    <col min="4387" max="4387" width="10.1796875" bestFit="1" customWidth="1"/>
    <col min="4388" max="4388" width="13.1796875" bestFit="1" customWidth="1"/>
    <col min="4389" max="4389" width="12.453125" bestFit="1" customWidth="1"/>
    <col min="4610" max="4610" width="11" bestFit="1" customWidth="1"/>
    <col min="4613" max="4613" width="17.81640625" bestFit="1" customWidth="1"/>
    <col min="4626" max="4626" width="12.7265625" bestFit="1" customWidth="1"/>
    <col min="4628" max="4629" width="10" bestFit="1" customWidth="1"/>
    <col min="4630" max="4630" width="2.7265625" customWidth="1"/>
    <col min="4635" max="4635" width="2.7265625" customWidth="1"/>
    <col min="4643" max="4643" width="10.1796875" bestFit="1" customWidth="1"/>
    <col min="4644" max="4644" width="13.1796875" bestFit="1" customWidth="1"/>
    <col min="4645" max="4645" width="12.453125" bestFit="1" customWidth="1"/>
    <col min="4866" max="4866" width="11" bestFit="1" customWidth="1"/>
    <col min="4869" max="4869" width="17.81640625" bestFit="1" customWidth="1"/>
    <col min="4882" max="4882" width="12.7265625" bestFit="1" customWidth="1"/>
    <col min="4884" max="4885" width="10" bestFit="1" customWidth="1"/>
    <col min="4886" max="4886" width="2.7265625" customWidth="1"/>
    <col min="4891" max="4891" width="2.7265625" customWidth="1"/>
    <col min="4899" max="4899" width="10.1796875" bestFit="1" customWidth="1"/>
    <col min="4900" max="4900" width="13.1796875" bestFit="1" customWidth="1"/>
    <col min="4901" max="4901" width="12.453125" bestFit="1" customWidth="1"/>
    <col min="5122" max="5122" width="11" bestFit="1" customWidth="1"/>
    <col min="5125" max="5125" width="17.81640625" bestFit="1" customWidth="1"/>
    <col min="5138" max="5138" width="12.7265625" bestFit="1" customWidth="1"/>
    <col min="5140" max="5141" width="10" bestFit="1" customWidth="1"/>
    <col min="5142" max="5142" width="2.7265625" customWidth="1"/>
    <col min="5147" max="5147" width="2.7265625" customWidth="1"/>
    <col min="5155" max="5155" width="10.1796875" bestFit="1" customWidth="1"/>
    <col min="5156" max="5156" width="13.1796875" bestFit="1" customWidth="1"/>
    <col min="5157" max="5157" width="12.453125" bestFit="1" customWidth="1"/>
    <col min="5378" max="5378" width="11" bestFit="1" customWidth="1"/>
    <col min="5381" max="5381" width="17.81640625" bestFit="1" customWidth="1"/>
    <col min="5394" max="5394" width="12.7265625" bestFit="1" customWidth="1"/>
    <col min="5396" max="5397" width="10" bestFit="1" customWidth="1"/>
    <col min="5398" max="5398" width="2.7265625" customWidth="1"/>
    <col min="5403" max="5403" width="2.7265625" customWidth="1"/>
    <col min="5411" max="5411" width="10.1796875" bestFit="1" customWidth="1"/>
    <col min="5412" max="5412" width="13.1796875" bestFit="1" customWidth="1"/>
    <col min="5413" max="5413" width="12.453125" bestFit="1" customWidth="1"/>
    <col min="5634" max="5634" width="11" bestFit="1" customWidth="1"/>
    <col min="5637" max="5637" width="17.81640625" bestFit="1" customWidth="1"/>
    <col min="5650" max="5650" width="12.7265625" bestFit="1" customWidth="1"/>
    <col min="5652" max="5653" width="10" bestFit="1" customWidth="1"/>
    <col min="5654" max="5654" width="2.7265625" customWidth="1"/>
    <col min="5659" max="5659" width="2.7265625" customWidth="1"/>
    <col min="5667" max="5667" width="10.1796875" bestFit="1" customWidth="1"/>
    <col min="5668" max="5668" width="13.1796875" bestFit="1" customWidth="1"/>
    <col min="5669" max="5669" width="12.453125" bestFit="1" customWidth="1"/>
    <col min="5890" max="5890" width="11" bestFit="1" customWidth="1"/>
    <col min="5893" max="5893" width="17.81640625" bestFit="1" customWidth="1"/>
    <col min="5906" max="5906" width="12.7265625" bestFit="1" customWidth="1"/>
    <col min="5908" max="5909" width="10" bestFit="1" customWidth="1"/>
    <col min="5910" max="5910" width="2.7265625" customWidth="1"/>
    <col min="5915" max="5915" width="2.7265625" customWidth="1"/>
    <col min="5923" max="5923" width="10.1796875" bestFit="1" customWidth="1"/>
    <col min="5924" max="5924" width="13.1796875" bestFit="1" customWidth="1"/>
    <col min="5925" max="5925" width="12.453125" bestFit="1" customWidth="1"/>
    <col min="6146" max="6146" width="11" bestFit="1" customWidth="1"/>
    <col min="6149" max="6149" width="17.81640625" bestFit="1" customWidth="1"/>
    <col min="6162" max="6162" width="12.7265625" bestFit="1" customWidth="1"/>
    <col min="6164" max="6165" width="10" bestFit="1" customWidth="1"/>
    <col min="6166" max="6166" width="2.7265625" customWidth="1"/>
    <col min="6171" max="6171" width="2.7265625" customWidth="1"/>
    <col min="6179" max="6179" width="10.1796875" bestFit="1" customWidth="1"/>
    <col min="6180" max="6180" width="13.1796875" bestFit="1" customWidth="1"/>
    <col min="6181" max="6181" width="12.453125" bestFit="1" customWidth="1"/>
    <col min="6402" max="6402" width="11" bestFit="1" customWidth="1"/>
    <col min="6405" max="6405" width="17.81640625" bestFit="1" customWidth="1"/>
    <col min="6418" max="6418" width="12.7265625" bestFit="1" customWidth="1"/>
    <col min="6420" max="6421" width="10" bestFit="1" customWidth="1"/>
    <col min="6422" max="6422" width="2.7265625" customWidth="1"/>
    <col min="6427" max="6427" width="2.7265625" customWidth="1"/>
    <col min="6435" max="6435" width="10.1796875" bestFit="1" customWidth="1"/>
    <col min="6436" max="6436" width="13.1796875" bestFit="1" customWidth="1"/>
    <col min="6437" max="6437" width="12.453125" bestFit="1" customWidth="1"/>
    <col min="6658" max="6658" width="11" bestFit="1" customWidth="1"/>
    <col min="6661" max="6661" width="17.81640625" bestFit="1" customWidth="1"/>
    <col min="6674" max="6674" width="12.7265625" bestFit="1" customWidth="1"/>
    <col min="6676" max="6677" width="10" bestFit="1" customWidth="1"/>
    <col min="6678" max="6678" width="2.7265625" customWidth="1"/>
    <col min="6683" max="6683" width="2.7265625" customWidth="1"/>
    <col min="6691" max="6691" width="10.1796875" bestFit="1" customWidth="1"/>
    <col min="6692" max="6692" width="13.1796875" bestFit="1" customWidth="1"/>
    <col min="6693" max="6693" width="12.453125" bestFit="1" customWidth="1"/>
    <col min="6914" max="6914" width="11" bestFit="1" customWidth="1"/>
    <col min="6917" max="6917" width="17.81640625" bestFit="1" customWidth="1"/>
    <col min="6930" max="6930" width="12.7265625" bestFit="1" customWidth="1"/>
    <col min="6932" max="6933" width="10" bestFit="1" customWidth="1"/>
    <col min="6934" max="6934" width="2.7265625" customWidth="1"/>
    <col min="6939" max="6939" width="2.7265625" customWidth="1"/>
    <col min="6947" max="6947" width="10.1796875" bestFit="1" customWidth="1"/>
    <col min="6948" max="6948" width="13.1796875" bestFit="1" customWidth="1"/>
    <col min="6949" max="6949" width="12.453125" bestFit="1" customWidth="1"/>
    <col min="7170" max="7170" width="11" bestFit="1" customWidth="1"/>
    <col min="7173" max="7173" width="17.81640625" bestFit="1" customWidth="1"/>
    <col min="7186" max="7186" width="12.7265625" bestFit="1" customWidth="1"/>
    <col min="7188" max="7189" width="10" bestFit="1" customWidth="1"/>
    <col min="7190" max="7190" width="2.7265625" customWidth="1"/>
    <col min="7195" max="7195" width="2.7265625" customWidth="1"/>
    <col min="7203" max="7203" width="10.1796875" bestFit="1" customWidth="1"/>
    <col min="7204" max="7204" width="13.1796875" bestFit="1" customWidth="1"/>
    <col min="7205" max="7205" width="12.453125" bestFit="1" customWidth="1"/>
    <col min="7426" max="7426" width="11" bestFit="1" customWidth="1"/>
    <col min="7429" max="7429" width="17.81640625" bestFit="1" customWidth="1"/>
    <col min="7442" max="7442" width="12.7265625" bestFit="1" customWidth="1"/>
    <col min="7444" max="7445" width="10" bestFit="1" customWidth="1"/>
    <col min="7446" max="7446" width="2.7265625" customWidth="1"/>
    <col min="7451" max="7451" width="2.7265625" customWidth="1"/>
    <col min="7459" max="7459" width="10.1796875" bestFit="1" customWidth="1"/>
    <col min="7460" max="7460" width="13.1796875" bestFit="1" customWidth="1"/>
    <col min="7461" max="7461" width="12.453125" bestFit="1" customWidth="1"/>
    <col min="7682" max="7682" width="11" bestFit="1" customWidth="1"/>
    <col min="7685" max="7685" width="17.81640625" bestFit="1" customWidth="1"/>
    <col min="7698" max="7698" width="12.7265625" bestFit="1" customWidth="1"/>
    <col min="7700" max="7701" width="10" bestFit="1" customWidth="1"/>
    <col min="7702" max="7702" width="2.7265625" customWidth="1"/>
    <col min="7707" max="7707" width="2.7265625" customWidth="1"/>
    <col min="7715" max="7715" width="10.1796875" bestFit="1" customWidth="1"/>
    <col min="7716" max="7716" width="13.1796875" bestFit="1" customWidth="1"/>
    <col min="7717" max="7717" width="12.453125" bestFit="1" customWidth="1"/>
    <col min="7938" max="7938" width="11" bestFit="1" customWidth="1"/>
    <col min="7941" max="7941" width="17.81640625" bestFit="1" customWidth="1"/>
    <col min="7954" max="7954" width="12.7265625" bestFit="1" customWidth="1"/>
    <col min="7956" max="7957" width="10" bestFit="1" customWidth="1"/>
    <col min="7958" max="7958" width="2.7265625" customWidth="1"/>
    <col min="7963" max="7963" width="2.7265625" customWidth="1"/>
    <col min="7971" max="7971" width="10.1796875" bestFit="1" customWidth="1"/>
    <col min="7972" max="7972" width="13.1796875" bestFit="1" customWidth="1"/>
    <col min="7973" max="7973" width="12.453125" bestFit="1" customWidth="1"/>
    <col min="8194" max="8194" width="11" bestFit="1" customWidth="1"/>
    <col min="8197" max="8197" width="17.81640625" bestFit="1" customWidth="1"/>
    <col min="8210" max="8210" width="12.7265625" bestFit="1" customWidth="1"/>
    <col min="8212" max="8213" width="10" bestFit="1" customWidth="1"/>
    <col min="8214" max="8214" width="2.7265625" customWidth="1"/>
    <col min="8219" max="8219" width="2.7265625" customWidth="1"/>
    <col min="8227" max="8227" width="10.1796875" bestFit="1" customWidth="1"/>
    <col min="8228" max="8228" width="13.1796875" bestFit="1" customWidth="1"/>
    <col min="8229" max="8229" width="12.453125" bestFit="1" customWidth="1"/>
    <col min="8450" max="8450" width="11" bestFit="1" customWidth="1"/>
    <col min="8453" max="8453" width="17.81640625" bestFit="1" customWidth="1"/>
    <col min="8466" max="8466" width="12.7265625" bestFit="1" customWidth="1"/>
    <col min="8468" max="8469" width="10" bestFit="1" customWidth="1"/>
    <col min="8470" max="8470" width="2.7265625" customWidth="1"/>
    <col min="8475" max="8475" width="2.7265625" customWidth="1"/>
    <col min="8483" max="8483" width="10.1796875" bestFit="1" customWidth="1"/>
    <col min="8484" max="8484" width="13.1796875" bestFit="1" customWidth="1"/>
    <col min="8485" max="8485" width="12.453125" bestFit="1" customWidth="1"/>
    <col min="8706" max="8706" width="11" bestFit="1" customWidth="1"/>
    <col min="8709" max="8709" width="17.81640625" bestFit="1" customWidth="1"/>
    <col min="8722" max="8722" width="12.7265625" bestFit="1" customWidth="1"/>
    <col min="8724" max="8725" width="10" bestFit="1" customWidth="1"/>
    <col min="8726" max="8726" width="2.7265625" customWidth="1"/>
    <col min="8731" max="8731" width="2.7265625" customWidth="1"/>
    <col min="8739" max="8739" width="10.1796875" bestFit="1" customWidth="1"/>
    <col min="8740" max="8740" width="13.1796875" bestFit="1" customWidth="1"/>
    <col min="8741" max="8741" width="12.453125" bestFit="1" customWidth="1"/>
    <col min="8962" max="8962" width="11" bestFit="1" customWidth="1"/>
    <col min="8965" max="8965" width="17.81640625" bestFit="1" customWidth="1"/>
    <col min="8978" max="8978" width="12.7265625" bestFit="1" customWidth="1"/>
    <col min="8980" max="8981" width="10" bestFit="1" customWidth="1"/>
    <col min="8982" max="8982" width="2.7265625" customWidth="1"/>
    <col min="8987" max="8987" width="2.7265625" customWidth="1"/>
    <col min="8995" max="8995" width="10.1796875" bestFit="1" customWidth="1"/>
    <col min="8996" max="8996" width="13.1796875" bestFit="1" customWidth="1"/>
    <col min="8997" max="8997" width="12.453125" bestFit="1" customWidth="1"/>
    <col min="9218" max="9218" width="11" bestFit="1" customWidth="1"/>
    <col min="9221" max="9221" width="17.81640625" bestFit="1" customWidth="1"/>
    <col min="9234" max="9234" width="12.7265625" bestFit="1" customWidth="1"/>
    <col min="9236" max="9237" width="10" bestFit="1" customWidth="1"/>
    <col min="9238" max="9238" width="2.7265625" customWidth="1"/>
    <col min="9243" max="9243" width="2.7265625" customWidth="1"/>
    <col min="9251" max="9251" width="10.1796875" bestFit="1" customWidth="1"/>
    <col min="9252" max="9252" width="13.1796875" bestFit="1" customWidth="1"/>
    <col min="9253" max="9253" width="12.453125" bestFit="1" customWidth="1"/>
    <col min="9474" max="9474" width="11" bestFit="1" customWidth="1"/>
    <col min="9477" max="9477" width="17.81640625" bestFit="1" customWidth="1"/>
    <col min="9490" max="9490" width="12.7265625" bestFit="1" customWidth="1"/>
    <col min="9492" max="9493" width="10" bestFit="1" customWidth="1"/>
    <col min="9494" max="9494" width="2.7265625" customWidth="1"/>
    <col min="9499" max="9499" width="2.7265625" customWidth="1"/>
    <col min="9507" max="9507" width="10.1796875" bestFit="1" customWidth="1"/>
    <col min="9508" max="9508" width="13.1796875" bestFit="1" customWidth="1"/>
    <col min="9509" max="9509" width="12.453125" bestFit="1" customWidth="1"/>
    <col min="9730" max="9730" width="11" bestFit="1" customWidth="1"/>
    <col min="9733" max="9733" width="17.81640625" bestFit="1" customWidth="1"/>
    <col min="9746" max="9746" width="12.7265625" bestFit="1" customWidth="1"/>
    <col min="9748" max="9749" width="10" bestFit="1" customWidth="1"/>
    <col min="9750" max="9750" width="2.7265625" customWidth="1"/>
    <col min="9755" max="9755" width="2.7265625" customWidth="1"/>
    <col min="9763" max="9763" width="10.1796875" bestFit="1" customWidth="1"/>
    <col min="9764" max="9764" width="13.1796875" bestFit="1" customWidth="1"/>
    <col min="9765" max="9765" width="12.453125" bestFit="1" customWidth="1"/>
    <col min="9986" max="9986" width="11" bestFit="1" customWidth="1"/>
    <col min="9989" max="9989" width="17.81640625" bestFit="1" customWidth="1"/>
    <col min="10002" max="10002" width="12.7265625" bestFit="1" customWidth="1"/>
    <col min="10004" max="10005" width="10" bestFit="1" customWidth="1"/>
    <col min="10006" max="10006" width="2.7265625" customWidth="1"/>
    <col min="10011" max="10011" width="2.7265625" customWidth="1"/>
    <col min="10019" max="10019" width="10.1796875" bestFit="1" customWidth="1"/>
    <col min="10020" max="10020" width="13.1796875" bestFit="1" customWidth="1"/>
    <col min="10021" max="10021" width="12.453125" bestFit="1" customWidth="1"/>
    <col min="10242" max="10242" width="11" bestFit="1" customWidth="1"/>
    <col min="10245" max="10245" width="17.81640625" bestFit="1" customWidth="1"/>
    <col min="10258" max="10258" width="12.7265625" bestFit="1" customWidth="1"/>
    <col min="10260" max="10261" width="10" bestFit="1" customWidth="1"/>
    <col min="10262" max="10262" width="2.7265625" customWidth="1"/>
    <col min="10267" max="10267" width="2.7265625" customWidth="1"/>
    <col min="10275" max="10275" width="10.1796875" bestFit="1" customWidth="1"/>
    <col min="10276" max="10276" width="13.1796875" bestFit="1" customWidth="1"/>
    <col min="10277" max="10277" width="12.453125" bestFit="1" customWidth="1"/>
    <col min="10498" max="10498" width="11" bestFit="1" customWidth="1"/>
    <col min="10501" max="10501" width="17.81640625" bestFit="1" customWidth="1"/>
    <col min="10514" max="10514" width="12.7265625" bestFit="1" customWidth="1"/>
    <col min="10516" max="10517" width="10" bestFit="1" customWidth="1"/>
    <col min="10518" max="10518" width="2.7265625" customWidth="1"/>
    <col min="10523" max="10523" width="2.7265625" customWidth="1"/>
    <col min="10531" max="10531" width="10.1796875" bestFit="1" customWidth="1"/>
    <col min="10532" max="10532" width="13.1796875" bestFit="1" customWidth="1"/>
    <col min="10533" max="10533" width="12.453125" bestFit="1" customWidth="1"/>
    <col min="10754" max="10754" width="11" bestFit="1" customWidth="1"/>
    <col min="10757" max="10757" width="17.81640625" bestFit="1" customWidth="1"/>
    <col min="10770" max="10770" width="12.7265625" bestFit="1" customWidth="1"/>
    <col min="10772" max="10773" width="10" bestFit="1" customWidth="1"/>
    <col min="10774" max="10774" width="2.7265625" customWidth="1"/>
    <col min="10779" max="10779" width="2.7265625" customWidth="1"/>
    <col min="10787" max="10787" width="10.1796875" bestFit="1" customWidth="1"/>
    <col min="10788" max="10788" width="13.1796875" bestFit="1" customWidth="1"/>
    <col min="10789" max="10789" width="12.453125" bestFit="1" customWidth="1"/>
    <col min="11010" max="11010" width="11" bestFit="1" customWidth="1"/>
    <col min="11013" max="11013" width="17.81640625" bestFit="1" customWidth="1"/>
    <col min="11026" max="11026" width="12.7265625" bestFit="1" customWidth="1"/>
    <col min="11028" max="11029" width="10" bestFit="1" customWidth="1"/>
    <col min="11030" max="11030" width="2.7265625" customWidth="1"/>
    <col min="11035" max="11035" width="2.7265625" customWidth="1"/>
    <col min="11043" max="11043" width="10.1796875" bestFit="1" customWidth="1"/>
    <col min="11044" max="11044" width="13.1796875" bestFit="1" customWidth="1"/>
    <col min="11045" max="11045" width="12.453125" bestFit="1" customWidth="1"/>
    <col min="11266" max="11266" width="11" bestFit="1" customWidth="1"/>
    <col min="11269" max="11269" width="17.81640625" bestFit="1" customWidth="1"/>
    <col min="11282" max="11282" width="12.7265625" bestFit="1" customWidth="1"/>
    <col min="11284" max="11285" width="10" bestFit="1" customWidth="1"/>
    <col min="11286" max="11286" width="2.7265625" customWidth="1"/>
    <col min="11291" max="11291" width="2.7265625" customWidth="1"/>
    <col min="11299" max="11299" width="10.1796875" bestFit="1" customWidth="1"/>
    <col min="11300" max="11300" width="13.1796875" bestFit="1" customWidth="1"/>
    <col min="11301" max="11301" width="12.453125" bestFit="1" customWidth="1"/>
    <col min="11522" max="11522" width="11" bestFit="1" customWidth="1"/>
    <col min="11525" max="11525" width="17.81640625" bestFit="1" customWidth="1"/>
    <col min="11538" max="11538" width="12.7265625" bestFit="1" customWidth="1"/>
    <col min="11540" max="11541" width="10" bestFit="1" customWidth="1"/>
    <col min="11542" max="11542" width="2.7265625" customWidth="1"/>
    <col min="11547" max="11547" width="2.7265625" customWidth="1"/>
    <col min="11555" max="11555" width="10.1796875" bestFit="1" customWidth="1"/>
    <col min="11556" max="11556" width="13.1796875" bestFit="1" customWidth="1"/>
    <col min="11557" max="11557" width="12.453125" bestFit="1" customWidth="1"/>
    <col min="11778" max="11778" width="11" bestFit="1" customWidth="1"/>
    <col min="11781" max="11781" width="17.81640625" bestFit="1" customWidth="1"/>
    <col min="11794" max="11794" width="12.7265625" bestFit="1" customWidth="1"/>
    <col min="11796" max="11797" width="10" bestFit="1" customWidth="1"/>
    <col min="11798" max="11798" width="2.7265625" customWidth="1"/>
    <col min="11803" max="11803" width="2.7265625" customWidth="1"/>
    <col min="11811" max="11811" width="10.1796875" bestFit="1" customWidth="1"/>
    <col min="11812" max="11812" width="13.1796875" bestFit="1" customWidth="1"/>
    <col min="11813" max="11813" width="12.453125" bestFit="1" customWidth="1"/>
    <col min="12034" max="12034" width="11" bestFit="1" customWidth="1"/>
    <col min="12037" max="12037" width="17.81640625" bestFit="1" customWidth="1"/>
    <col min="12050" max="12050" width="12.7265625" bestFit="1" customWidth="1"/>
    <col min="12052" max="12053" width="10" bestFit="1" customWidth="1"/>
    <col min="12054" max="12054" width="2.7265625" customWidth="1"/>
    <col min="12059" max="12059" width="2.7265625" customWidth="1"/>
    <col min="12067" max="12067" width="10.1796875" bestFit="1" customWidth="1"/>
    <col min="12068" max="12068" width="13.1796875" bestFit="1" customWidth="1"/>
    <col min="12069" max="12069" width="12.453125" bestFit="1" customWidth="1"/>
    <col min="12290" max="12290" width="11" bestFit="1" customWidth="1"/>
    <col min="12293" max="12293" width="17.81640625" bestFit="1" customWidth="1"/>
    <col min="12306" max="12306" width="12.7265625" bestFit="1" customWidth="1"/>
    <col min="12308" max="12309" width="10" bestFit="1" customWidth="1"/>
    <col min="12310" max="12310" width="2.7265625" customWidth="1"/>
    <col min="12315" max="12315" width="2.7265625" customWidth="1"/>
    <col min="12323" max="12323" width="10.1796875" bestFit="1" customWidth="1"/>
    <col min="12324" max="12324" width="13.1796875" bestFit="1" customWidth="1"/>
    <col min="12325" max="12325" width="12.453125" bestFit="1" customWidth="1"/>
    <col min="12546" max="12546" width="11" bestFit="1" customWidth="1"/>
    <col min="12549" max="12549" width="17.81640625" bestFit="1" customWidth="1"/>
    <col min="12562" max="12562" width="12.7265625" bestFit="1" customWidth="1"/>
    <col min="12564" max="12565" width="10" bestFit="1" customWidth="1"/>
    <col min="12566" max="12566" width="2.7265625" customWidth="1"/>
    <col min="12571" max="12571" width="2.7265625" customWidth="1"/>
    <col min="12579" max="12579" width="10.1796875" bestFit="1" customWidth="1"/>
    <col min="12580" max="12580" width="13.1796875" bestFit="1" customWidth="1"/>
    <col min="12581" max="12581" width="12.453125" bestFit="1" customWidth="1"/>
    <col min="12802" max="12802" width="11" bestFit="1" customWidth="1"/>
    <col min="12805" max="12805" width="17.81640625" bestFit="1" customWidth="1"/>
    <col min="12818" max="12818" width="12.7265625" bestFit="1" customWidth="1"/>
    <col min="12820" max="12821" width="10" bestFit="1" customWidth="1"/>
    <col min="12822" max="12822" width="2.7265625" customWidth="1"/>
    <col min="12827" max="12827" width="2.7265625" customWidth="1"/>
    <col min="12835" max="12835" width="10.1796875" bestFit="1" customWidth="1"/>
    <col min="12836" max="12836" width="13.1796875" bestFit="1" customWidth="1"/>
    <col min="12837" max="12837" width="12.453125" bestFit="1" customWidth="1"/>
    <col min="13058" max="13058" width="11" bestFit="1" customWidth="1"/>
    <col min="13061" max="13061" width="17.81640625" bestFit="1" customWidth="1"/>
    <col min="13074" max="13074" width="12.7265625" bestFit="1" customWidth="1"/>
    <col min="13076" max="13077" width="10" bestFit="1" customWidth="1"/>
    <col min="13078" max="13078" width="2.7265625" customWidth="1"/>
    <col min="13083" max="13083" width="2.7265625" customWidth="1"/>
    <col min="13091" max="13091" width="10.1796875" bestFit="1" customWidth="1"/>
    <col min="13092" max="13092" width="13.1796875" bestFit="1" customWidth="1"/>
    <col min="13093" max="13093" width="12.453125" bestFit="1" customWidth="1"/>
    <col min="13314" max="13314" width="11" bestFit="1" customWidth="1"/>
    <col min="13317" max="13317" width="17.81640625" bestFit="1" customWidth="1"/>
    <col min="13330" max="13330" width="12.7265625" bestFit="1" customWidth="1"/>
    <col min="13332" max="13333" width="10" bestFit="1" customWidth="1"/>
    <col min="13334" max="13334" width="2.7265625" customWidth="1"/>
    <col min="13339" max="13339" width="2.7265625" customWidth="1"/>
    <col min="13347" max="13347" width="10.1796875" bestFit="1" customWidth="1"/>
    <col min="13348" max="13348" width="13.1796875" bestFit="1" customWidth="1"/>
    <col min="13349" max="13349" width="12.453125" bestFit="1" customWidth="1"/>
    <col min="13570" max="13570" width="11" bestFit="1" customWidth="1"/>
    <col min="13573" max="13573" width="17.81640625" bestFit="1" customWidth="1"/>
    <col min="13586" max="13586" width="12.7265625" bestFit="1" customWidth="1"/>
    <col min="13588" max="13589" width="10" bestFit="1" customWidth="1"/>
    <col min="13590" max="13590" width="2.7265625" customWidth="1"/>
    <col min="13595" max="13595" width="2.7265625" customWidth="1"/>
    <col min="13603" max="13603" width="10.1796875" bestFit="1" customWidth="1"/>
    <col min="13604" max="13604" width="13.1796875" bestFit="1" customWidth="1"/>
    <col min="13605" max="13605" width="12.453125" bestFit="1" customWidth="1"/>
    <col min="13826" max="13826" width="11" bestFit="1" customWidth="1"/>
    <col min="13829" max="13829" width="17.81640625" bestFit="1" customWidth="1"/>
    <col min="13842" max="13842" width="12.7265625" bestFit="1" customWidth="1"/>
    <col min="13844" max="13845" width="10" bestFit="1" customWidth="1"/>
    <col min="13846" max="13846" width="2.7265625" customWidth="1"/>
    <col min="13851" max="13851" width="2.7265625" customWidth="1"/>
    <col min="13859" max="13859" width="10.1796875" bestFit="1" customWidth="1"/>
    <col min="13860" max="13860" width="13.1796875" bestFit="1" customWidth="1"/>
    <col min="13861" max="13861" width="12.453125" bestFit="1" customWidth="1"/>
    <col min="14082" max="14082" width="11" bestFit="1" customWidth="1"/>
    <col min="14085" max="14085" width="17.81640625" bestFit="1" customWidth="1"/>
    <col min="14098" max="14098" width="12.7265625" bestFit="1" customWidth="1"/>
    <col min="14100" max="14101" width="10" bestFit="1" customWidth="1"/>
    <col min="14102" max="14102" width="2.7265625" customWidth="1"/>
    <col min="14107" max="14107" width="2.7265625" customWidth="1"/>
    <col min="14115" max="14115" width="10.1796875" bestFit="1" customWidth="1"/>
    <col min="14116" max="14116" width="13.1796875" bestFit="1" customWidth="1"/>
    <col min="14117" max="14117" width="12.453125" bestFit="1" customWidth="1"/>
    <col min="14338" max="14338" width="11" bestFit="1" customWidth="1"/>
    <col min="14341" max="14341" width="17.81640625" bestFit="1" customWidth="1"/>
    <col min="14354" max="14354" width="12.7265625" bestFit="1" customWidth="1"/>
    <col min="14356" max="14357" width="10" bestFit="1" customWidth="1"/>
    <col min="14358" max="14358" width="2.7265625" customWidth="1"/>
    <col min="14363" max="14363" width="2.7265625" customWidth="1"/>
    <col min="14371" max="14371" width="10.1796875" bestFit="1" customWidth="1"/>
    <col min="14372" max="14372" width="13.1796875" bestFit="1" customWidth="1"/>
    <col min="14373" max="14373" width="12.453125" bestFit="1" customWidth="1"/>
    <col min="14594" max="14594" width="11" bestFit="1" customWidth="1"/>
    <col min="14597" max="14597" width="17.81640625" bestFit="1" customWidth="1"/>
    <col min="14610" max="14610" width="12.7265625" bestFit="1" customWidth="1"/>
    <col min="14612" max="14613" width="10" bestFit="1" customWidth="1"/>
    <col min="14614" max="14614" width="2.7265625" customWidth="1"/>
    <col min="14619" max="14619" width="2.7265625" customWidth="1"/>
    <col min="14627" max="14627" width="10.1796875" bestFit="1" customWidth="1"/>
    <col min="14628" max="14628" width="13.1796875" bestFit="1" customWidth="1"/>
    <col min="14629" max="14629" width="12.453125" bestFit="1" customWidth="1"/>
    <col min="14850" max="14850" width="11" bestFit="1" customWidth="1"/>
    <col min="14853" max="14853" width="17.81640625" bestFit="1" customWidth="1"/>
    <col min="14866" max="14866" width="12.7265625" bestFit="1" customWidth="1"/>
    <col min="14868" max="14869" width="10" bestFit="1" customWidth="1"/>
    <col min="14870" max="14870" width="2.7265625" customWidth="1"/>
    <col min="14875" max="14875" width="2.7265625" customWidth="1"/>
    <col min="14883" max="14883" width="10.1796875" bestFit="1" customWidth="1"/>
    <col min="14884" max="14884" width="13.1796875" bestFit="1" customWidth="1"/>
    <col min="14885" max="14885" width="12.453125" bestFit="1" customWidth="1"/>
    <col min="15106" max="15106" width="11" bestFit="1" customWidth="1"/>
    <col min="15109" max="15109" width="17.81640625" bestFit="1" customWidth="1"/>
    <col min="15122" max="15122" width="12.7265625" bestFit="1" customWidth="1"/>
    <col min="15124" max="15125" width="10" bestFit="1" customWidth="1"/>
    <col min="15126" max="15126" width="2.7265625" customWidth="1"/>
    <col min="15131" max="15131" width="2.7265625" customWidth="1"/>
    <col min="15139" max="15139" width="10.1796875" bestFit="1" customWidth="1"/>
    <col min="15140" max="15140" width="13.1796875" bestFit="1" customWidth="1"/>
    <col min="15141" max="15141" width="12.453125" bestFit="1" customWidth="1"/>
    <col min="15362" max="15362" width="11" bestFit="1" customWidth="1"/>
    <col min="15365" max="15365" width="17.81640625" bestFit="1" customWidth="1"/>
    <col min="15378" max="15378" width="12.7265625" bestFit="1" customWidth="1"/>
    <col min="15380" max="15381" width="10" bestFit="1" customWidth="1"/>
    <col min="15382" max="15382" width="2.7265625" customWidth="1"/>
    <col min="15387" max="15387" width="2.7265625" customWidth="1"/>
    <col min="15395" max="15395" width="10.1796875" bestFit="1" customWidth="1"/>
    <col min="15396" max="15396" width="13.1796875" bestFit="1" customWidth="1"/>
    <col min="15397" max="15397" width="12.453125" bestFit="1" customWidth="1"/>
    <col min="15618" max="15618" width="11" bestFit="1" customWidth="1"/>
    <col min="15621" max="15621" width="17.81640625" bestFit="1" customWidth="1"/>
    <col min="15634" max="15634" width="12.7265625" bestFit="1" customWidth="1"/>
    <col min="15636" max="15637" width="10" bestFit="1" customWidth="1"/>
    <col min="15638" max="15638" width="2.7265625" customWidth="1"/>
    <col min="15643" max="15643" width="2.7265625" customWidth="1"/>
    <col min="15651" max="15651" width="10.1796875" bestFit="1" customWidth="1"/>
    <col min="15652" max="15652" width="13.1796875" bestFit="1" customWidth="1"/>
    <col min="15653" max="15653" width="12.453125" bestFit="1" customWidth="1"/>
    <col min="15874" max="15874" width="11" bestFit="1" customWidth="1"/>
    <col min="15877" max="15877" width="17.81640625" bestFit="1" customWidth="1"/>
    <col min="15890" max="15890" width="12.7265625" bestFit="1" customWidth="1"/>
    <col min="15892" max="15893" width="10" bestFit="1" customWidth="1"/>
    <col min="15894" max="15894" width="2.7265625" customWidth="1"/>
    <col min="15899" max="15899" width="2.7265625" customWidth="1"/>
    <col min="15907" max="15907" width="10.1796875" bestFit="1" customWidth="1"/>
    <col min="15908" max="15908" width="13.1796875" bestFit="1" customWidth="1"/>
    <col min="15909" max="15909" width="12.453125" bestFit="1" customWidth="1"/>
    <col min="16130" max="16130" width="11" bestFit="1" customWidth="1"/>
    <col min="16133" max="16133" width="17.81640625" bestFit="1" customWidth="1"/>
    <col min="16146" max="16146" width="12.7265625" bestFit="1" customWidth="1"/>
    <col min="16148" max="16149" width="10" bestFit="1" customWidth="1"/>
    <col min="16150" max="16150" width="2.7265625" customWidth="1"/>
    <col min="16155" max="16155" width="2.7265625" customWidth="1"/>
    <col min="16163" max="16163" width="10.1796875" bestFit="1" customWidth="1"/>
    <col min="16164" max="16164" width="13.1796875" bestFit="1" customWidth="1"/>
    <col min="16165" max="16165" width="12.453125" bestFit="1" customWidth="1"/>
  </cols>
  <sheetData>
    <row r="1" spans="1:43" ht="17.5" x14ac:dyDescent="0.35">
      <c r="A1" s="57" t="s">
        <v>290</v>
      </c>
      <c r="B1" s="39"/>
      <c r="C1" s="39"/>
      <c r="D1" s="39"/>
      <c r="E1" s="39"/>
      <c r="F1" s="39"/>
      <c r="G1" s="39"/>
      <c r="K1">
        <v>1</v>
      </c>
      <c r="L1" t="s">
        <v>151</v>
      </c>
      <c r="M1">
        <v>4000</v>
      </c>
      <c r="N1" t="s">
        <v>151</v>
      </c>
      <c r="O1">
        <f>M1*K2</f>
        <v>2982.7994840000001</v>
      </c>
      <c r="P1" t="s">
        <v>151</v>
      </c>
    </row>
    <row r="2" spans="1:43" s="58" customFormat="1" ht="12.5" x14ac:dyDescent="0.25">
      <c r="A2" s="58" t="s">
        <v>152</v>
      </c>
      <c r="B2" s="58" t="s">
        <v>153</v>
      </c>
      <c r="K2" s="58">
        <v>0.74569987100000001</v>
      </c>
      <c r="L2" s="58" t="s">
        <v>154</v>
      </c>
    </row>
    <row r="3" spans="1:43" s="58" customFormat="1" ht="13.5" x14ac:dyDescent="0.25">
      <c r="A3" s="59" t="s">
        <v>155</v>
      </c>
      <c r="B3" s="59"/>
      <c r="C3" s="60">
        <f>0.35/(7.1*0.7457)</f>
        <v>6.6106711342211785E-2</v>
      </c>
      <c r="E3" s="61" t="s">
        <v>156</v>
      </c>
      <c r="F3" s="62">
        <f>B10/T10</f>
        <v>15.127057142857142</v>
      </c>
    </row>
    <row r="4" spans="1:43" s="58" customFormat="1" x14ac:dyDescent="0.35">
      <c r="A4" s="59" t="s">
        <v>157</v>
      </c>
      <c r="B4" s="59"/>
      <c r="C4" s="59">
        <v>1.0089999999999999</v>
      </c>
      <c r="D4" s="58" t="s">
        <v>158</v>
      </c>
      <c r="E4" s="63" t="s">
        <v>6</v>
      </c>
      <c r="F4" s="63" t="s">
        <v>159</v>
      </c>
      <c r="G4" s="63" t="s">
        <v>160</v>
      </c>
      <c r="H4" s="63" t="s">
        <v>161</v>
      </c>
      <c r="I4" s="63" t="s">
        <v>7</v>
      </c>
      <c r="J4" s="64" t="s">
        <v>12</v>
      </c>
    </row>
    <row r="5" spans="1:43" s="58" customFormat="1" ht="12.5" x14ac:dyDescent="0.25">
      <c r="A5" s="59" t="s">
        <v>162</v>
      </c>
      <c r="B5" s="59"/>
      <c r="C5" s="59">
        <v>907184.74</v>
      </c>
      <c r="E5" s="65"/>
      <c r="F5" s="65"/>
      <c r="G5" s="65"/>
      <c r="H5" s="65"/>
      <c r="I5" s="65"/>
      <c r="J5" s="65"/>
      <c r="U5" s="66"/>
    </row>
    <row r="6" spans="1:43" s="58" customFormat="1" x14ac:dyDescent="0.35">
      <c r="A6" s="59" t="s">
        <v>163</v>
      </c>
      <c r="C6" s="67">
        <f>C10</f>
        <v>0.14097530967718602</v>
      </c>
      <c r="D6" s="67">
        <f t="shared" ref="D6:J6" si="0">D10</f>
        <v>0.13387968630312064</v>
      </c>
      <c r="E6" s="67">
        <f t="shared" si="0"/>
        <v>2.4777732987443226</v>
      </c>
      <c r="F6" s="67">
        <v>13.36</v>
      </c>
      <c r="G6" s="67">
        <f t="shared" si="0"/>
        <v>0.38536289924275791</v>
      </c>
      <c r="H6" s="67">
        <f t="shared" si="0"/>
        <v>0.37380201226547516</v>
      </c>
      <c r="I6" s="67">
        <f t="shared" si="0"/>
        <v>1.1044346137260554</v>
      </c>
      <c r="J6" s="68">
        <f t="shared" si="0"/>
        <v>679.14158656966595</v>
      </c>
      <c r="AB6" s="58" t="s">
        <v>164</v>
      </c>
      <c r="AJ6" s="70" t="s">
        <v>8</v>
      </c>
      <c r="AK6" s="63" t="s">
        <v>158</v>
      </c>
      <c r="AL6" s="63" t="s">
        <v>6</v>
      </c>
      <c r="AM6" s="63" t="s">
        <v>159</v>
      </c>
      <c r="AN6" s="63" t="s">
        <v>160</v>
      </c>
      <c r="AO6" s="63" t="s">
        <v>161</v>
      </c>
      <c r="AP6" s="63" t="s">
        <v>7</v>
      </c>
      <c r="AQ6" s="71" t="s">
        <v>12</v>
      </c>
    </row>
    <row r="7" spans="1:43" s="58" customFormat="1" ht="13" x14ac:dyDescent="0.3">
      <c r="A7" s="318" t="s">
        <v>165</v>
      </c>
      <c r="B7" s="321" t="str">
        <f>$B$2</f>
        <v>All C2</v>
      </c>
      <c r="C7" s="322"/>
      <c r="D7" s="322"/>
      <c r="E7" s="322"/>
      <c r="F7" s="322"/>
      <c r="G7" s="322"/>
      <c r="H7" s="322"/>
      <c r="I7" s="322"/>
      <c r="J7" s="323"/>
      <c r="K7" s="324" t="str">
        <f>$B$2</f>
        <v>All C2</v>
      </c>
      <c r="L7" s="322"/>
      <c r="M7" s="322"/>
      <c r="N7" s="322"/>
      <c r="O7" s="322"/>
      <c r="P7" s="322"/>
      <c r="Q7" s="322"/>
      <c r="R7" s="323"/>
      <c r="S7" s="321" t="str">
        <f>B2</f>
        <v>All C2</v>
      </c>
      <c r="T7" s="322"/>
      <c r="U7" s="323"/>
      <c r="W7" s="58" t="s">
        <v>166</v>
      </c>
      <c r="X7" s="58" t="s">
        <v>167</v>
      </c>
      <c r="Y7" s="58" t="s">
        <v>168</v>
      </c>
      <c r="AJ7" s="67">
        <v>0.14097530967718602</v>
      </c>
      <c r="AK7" s="67">
        <v>0.13387968630312064</v>
      </c>
      <c r="AL7" s="67">
        <v>2.4777732987443226</v>
      </c>
      <c r="AM7" s="67">
        <v>13.36</v>
      </c>
      <c r="AN7" s="67">
        <v>0.38536289924275791</v>
      </c>
      <c r="AO7" s="67">
        <v>0.37380201226547516</v>
      </c>
      <c r="AP7" s="67">
        <v>1.1044346137260554</v>
      </c>
      <c r="AQ7" s="68">
        <v>679.14158656966595</v>
      </c>
    </row>
    <row r="8" spans="1:43" x14ac:dyDescent="0.35">
      <c r="A8" s="319"/>
      <c r="B8" s="325" t="s">
        <v>169</v>
      </c>
      <c r="C8" s="315" t="s">
        <v>170</v>
      </c>
      <c r="D8" s="316"/>
      <c r="E8" s="316"/>
      <c r="F8" s="316"/>
      <c r="G8" s="316"/>
      <c r="H8" s="316"/>
      <c r="I8" s="316"/>
      <c r="J8" s="317"/>
      <c r="K8" s="315" t="s">
        <v>171</v>
      </c>
      <c r="L8" s="316"/>
      <c r="M8" s="316"/>
      <c r="N8" s="316"/>
      <c r="O8" s="316"/>
      <c r="P8" s="316"/>
      <c r="Q8" s="316"/>
      <c r="R8" s="317"/>
      <c r="S8" s="69" t="s">
        <v>172</v>
      </c>
      <c r="T8" s="315" t="s">
        <v>173</v>
      </c>
      <c r="U8" s="327"/>
      <c r="W8" t="s">
        <v>172</v>
      </c>
      <c r="X8" t="s">
        <v>166</v>
      </c>
      <c r="Z8" t="s">
        <v>174</v>
      </c>
      <c r="AB8" s="315" t="s">
        <v>171</v>
      </c>
      <c r="AC8" s="316"/>
      <c r="AD8" s="316"/>
      <c r="AE8" s="316"/>
      <c r="AF8" s="316"/>
      <c r="AG8" s="316"/>
      <c r="AH8" s="316"/>
      <c r="AI8" s="317"/>
    </row>
    <row r="9" spans="1:43" x14ac:dyDescent="0.35">
      <c r="A9" s="320"/>
      <c r="B9" s="326"/>
      <c r="C9" s="70" t="s">
        <v>8</v>
      </c>
      <c r="D9" s="63" t="s">
        <v>158</v>
      </c>
      <c r="E9" s="63" t="s">
        <v>6</v>
      </c>
      <c r="F9" s="63" t="s">
        <v>159</v>
      </c>
      <c r="G9" s="63" t="s">
        <v>160</v>
      </c>
      <c r="H9" s="63" t="s">
        <v>161</v>
      </c>
      <c r="I9" s="63" t="s">
        <v>7</v>
      </c>
      <c r="J9" s="71" t="s">
        <v>12</v>
      </c>
      <c r="K9" s="70" t="s">
        <v>8</v>
      </c>
      <c r="L9" s="63" t="s">
        <v>158</v>
      </c>
      <c r="M9" s="63" t="s">
        <v>6</v>
      </c>
      <c r="N9" s="63" t="s">
        <v>159</v>
      </c>
      <c r="O9" s="63" t="s">
        <v>160</v>
      </c>
      <c r="P9" s="63" t="s">
        <v>161</v>
      </c>
      <c r="Q9" s="63" t="s">
        <v>7</v>
      </c>
      <c r="R9" s="71" t="s">
        <v>12</v>
      </c>
      <c r="S9" s="69" t="s">
        <v>175</v>
      </c>
      <c r="T9" s="72" t="s">
        <v>176</v>
      </c>
      <c r="U9" s="73" t="s">
        <v>177</v>
      </c>
      <c r="W9" s="74" t="s">
        <v>175</v>
      </c>
      <c r="X9" t="s">
        <v>7</v>
      </c>
      <c r="Y9" t="s">
        <v>7</v>
      </c>
      <c r="Z9" t="s">
        <v>7</v>
      </c>
      <c r="AB9" s="70" t="s">
        <v>8</v>
      </c>
      <c r="AC9" s="63" t="s">
        <v>158</v>
      </c>
      <c r="AD9" s="63" t="s">
        <v>6</v>
      </c>
      <c r="AE9" s="63" t="s">
        <v>159</v>
      </c>
      <c r="AF9" s="63" t="s">
        <v>160</v>
      </c>
      <c r="AG9" s="63" t="s">
        <v>161</v>
      </c>
      <c r="AH9" s="63" t="s">
        <v>7</v>
      </c>
      <c r="AI9" s="71" t="s">
        <v>12</v>
      </c>
    </row>
    <row r="10" spans="1:43" x14ac:dyDescent="0.35">
      <c r="A10" s="75">
        <v>2002</v>
      </c>
      <c r="B10" s="76">
        <f>'[1]C2 ACT'!H21</f>
        <v>30249834219.953903</v>
      </c>
      <c r="C10" s="77">
        <f t="shared" ref="C10:J41" si="1">K10*$C$5/$B10</f>
        <v>0.14097530967718602</v>
      </c>
      <c r="D10" s="78">
        <f t="shared" si="1"/>
        <v>0.13387968630312064</v>
      </c>
      <c r="E10" s="78">
        <f t="shared" si="1"/>
        <v>2.4777732987443226</v>
      </c>
      <c r="F10" s="78">
        <f t="shared" si="1"/>
        <v>12.964751840621446</v>
      </c>
      <c r="G10" s="78">
        <f t="shared" si="1"/>
        <v>0.38536289924275791</v>
      </c>
      <c r="H10" s="78">
        <f t="shared" si="1"/>
        <v>0.37380201226547516</v>
      </c>
      <c r="I10" s="78">
        <f t="shared" si="1"/>
        <v>1.1044346137260554</v>
      </c>
      <c r="J10" s="79">
        <f t="shared" si="1"/>
        <v>679.14158656966595</v>
      </c>
      <c r="K10" s="80">
        <v>4700.7842601514003</v>
      </c>
      <c r="L10" s="81">
        <v>4464.1825832396971</v>
      </c>
      <c r="M10" s="81">
        <v>82620.692585331708</v>
      </c>
      <c r="N10" s="81">
        <v>432306.20687208761</v>
      </c>
      <c r="O10" s="81">
        <v>12849.823528352368</v>
      </c>
      <c r="P10" s="81">
        <v>12464.328822501797</v>
      </c>
      <c r="Q10" s="82">
        <v>36827.078872592152</v>
      </c>
      <c r="R10" s="83">
        <v>22645795.833832994</v>
      </c>
      <c r="S10" s="84">
        <v>2653.4461429461048</v>
      </c>
      <c r="T10" s="85">
        <f>$C$3*B10</f>
        <v>1999717058.9282529</v>
      </c>
      <c r="U10" s="86">
        <f>T10*7.1/2000</f>
        <v>7098995.5591952968</v>
      </c>
      <c r="W10" s="87">
        <v>2656.3717260096969</v>
      </c>
      <c r="X10" s="38">
        <v>36867.682929515497</v>
      </c>
      <c r="Y10" s="38">
        <v>36867.682929515497</v>
      </c>
      <c r="Z10" s="38">
        <v>36867.682928401598</v>
      </c>
      <c r="AB10" s="38">
        <v>4700.7842601514003</v>
      </c>
      <c r="AC10" s="38">
        <v>4464.1825832396971</v>
      </c>
      <c r="AD10" s="38">
        <v>82620.692585331708</v>
      </c>
      <c r="AE10" s="38">
        <v>432306.20687208761</v>
      </c>
      <c r="AF10" s="38">
        <v>12849.823528352368</v>
      </c>
      <c r="AG10" s="38">
        <v>12464.328822501797</v>
      </c>
      <c r="AH10" s="38">
        <v>36827.078872592152</v>
      </c>
      <c r="AI10" s="38">
        <v>22645795.833832998</v>
      </c>
    </row>
    <row r="11" spans="1:43" x14ac:dyDescent="0.35">
      <c r="A11" s="88">
        <v>2003</v>
      </c>
      <c r="B11" s="89">
        <f t="shared" ref="B11:B58" si="2">B10*$C$4</f>
        <v>30522082727.933487</v>
      </c>
      <c r="C11" s="90">
        <f t="shared" si="1"/>
        <v>0.14097530967718602</v>
      </c>
      <c r="D11" s="91">
        <f t="shared" si="1"/>
        <v>0.13387968630312067</v>
      </c>
      <c r="E11" s="91">
        <f t="shared" si="1"/>
        <v>2.4777732987443222</v>
      </c>
      <c r="F11" s="91">
        <f t="shared" si="1"/>
        <v>12.839197611790357</v>
      </c>
      <c r="G11" s="91">
        <f t="shared" si="1"/>
        <v>0.38972649029914264</v>
      </c>
      <c r="H11" s="91">
        <f t="shared" si="1"/>
        <v>0.37803469559016839</v>
      </c>
      <c r="I11" s="91">
        <f t="shared" si="1"/>
        <v>1.104434613726059</v>
      </c>
      <c r="J11" s="92">
        <f t="shared" si="1"/>
        <v>679.14158656966595</v>
      </c>
      <c r="K11" s="93">
        <v>4743.0913184927631</v>
      </c>
      <c r="L11" s="94">
        <v>4504.3602264888541</v>
      </c>
      <c r="M11" s="94">
        <v>83364.278818599676</v>
      </c>
      <c r="N11" s="94">
        <v>431972.71116724395</v>
      </c>
      <c r="O11" s="94">
        <v>13112.284250038862</v>
      </c>
      <c r="P11" s="94">
        <v>12718.915722537695</v>
      </c>
      <c r="Q11" s="95">
        <v>37158.522582445599</v>
      </c>
      <c r="R11" s="96">
        <v>22849607.996337492</v>
      </c>
      <c r="S11" s="97">
        <v>2653.4461429461048</v>
      </c>
      <c r="T11" s="98">
        <f t="shared" ref="T11:T58" si="3">$C$3*B11</f>
        <v>2017714512.458607</v>
      </c>
      <c r="U11" s="99">
        <f t="shared" ref="U11:U58" si="4">T11*7.1/2000</f>
        <v>7162886.5192280542</v>
      </c>
      <c r="W11" s="87">
        <v>2655.9284899671925</v>
      </c>
      <c r="X11" s="38">
        <v>37193.285054669032</v>
      </c>
      <c r="Y11" s="38">
        <v>37193.285054669032</v>
      </c>
      <c r="Z11" s="38">
        <v>37193.285053545173</v>
      </c>
      <c r="AB11" s="38">
        <v>4743.0913184927622</v>
      </c>
      <c r="AC11" s="38">
        <v>4504.3602264888541</v>
      </c>
      <c r="AD11" s="38">
        <v>83364.278818599676</v>
      </c>
      <c r="AE11" s="38">
        <v>431972.71116724401</v>
      </c>
      <c r="AF11" s="38">
        <v>13112.284250038862</v>
      </c>
      <c r="AG11" s="38">
        <v>12718.915722537695</v>
      </c>
      <c r="AH11" s="38">
        <v>37158.522582445592</v>
      </c>
      <c r="AI11" s="38">
        <v>22849607.996337492</v>
      </c>
    </row>
    <row r="12" spans="1:43" x14ac:dyDescent="0.35">
      <c r="A12" s="88">
        <v>2004</v>
      </c>
      <c r="B12" s="89">
        <f t="shared" si="2"/>
        <v>30796781472.484886</v>
      </c>
      <c r="C12" s="90">
        <f t="shared" si="1"/>
        <v>0.14097530967718608</v>
      </c>
      <c r="D12" s="91">
        <f t="shared" si="1"/>
        <v>0.13387968630312067</v>
      </c>
      <c r="E12" s="91">
        <f t="shared" si="1"/>
        <v>2.4777732987443226</v>
      </c>
      <c r="F12" s="91">
        <f t="shared" si="1"/>
        <v>12.716144096863095</v>
      </c>
      <c r="G12" s="91">
        <f t="shared" si="1"/>
        <v>0.39401671578076441</v>
      </c>
      <c r="H12" s="91">
        <f t="shared" si="1"/>
        <v>0.38219621430734158</v>
      </c>
      <c r="I12" s="91">
        <f t="shared" si="1"/>
        <v>1.104434613726059</v>
      </c>
      <c r="J12" s="92">
        <f t="shared" si="1"/>
        <v>679.14158656966606</v>
      </c>
      <c r="K12" s="93">
        <v>4785.7791403591982</v>
      </c>
      <c r="L12" s="94">
        <v>4544.8994685272537</v>
      </c>
      <c r="M12" s="94">
        <v>84114.557327967079</v>
      </c>
      <c r="N12" s="94">
        <v>431683.08907370007</v>
      </c>
      <c r="O12" s="94">
        <v>13375.93784084859</v>
      </c>
      <c r="P12" s="94">
        <v>12974.659705623133</v>
      </c>
      <c r="Q12" s="95">
        <v>37492.94928568761</v>
      </c>
      <c r="R12" s="96">
        <v>23055254.46830453</v>
      </c>
      <c r="S12" s="97">
        <v>2653.4461429461048</v>
      </c>
      <c r="T12" s="98">
        <f t="shared" si="3"/>
        <v>2035873943.0707345</v>
      </c>
      <c r="U12" s="99">
        <f t="shared" si="4"/>
        <v>7227352.4979011072</v>
      </c>
      <c r="W12" s="87">
        <v>2655.9284899671925</v>
      </c>
      <c r="X12" s="38">
        <v>37528.024620161057</v>
      </c>
      <c r="Y12" s="38">
        <v>37528.024620161057</v>
      </c>
      <c r="Z12" s="38">
        <v>37528.024619027085</v>
      </c>
      <c r="AB12" s="38">
        <v>4785.7791403591982</v>
      </c>
      <c r="AC12" s="38">
        <v>4544.8994685272537</v>
      </c>
      <c r="AD12" s="38">
        <v>84114.557327967079</v>
      </c>
      <c r="AE12" s="38">
        <v>431683.08907370002</v>
      </c>
      <c r="AF12" s="38">
        <v>13375.93784084859</v>
      </c>
      <c r="AG12" s="38">
        <v>12974.659705623133</v>
      </c>
      <c r="AH12" s="38">
        <v>37492.949285687602</v>
      </c>
      <c r="AI12" s="38">
        <v>23055254.468304522</v>
      </c>
      <c r="AM12" s="58">
        <f>(F$6-F12)/F$6</f>
        <v>4.819280712102577E-2</v>
      </c>
    </row>
    <row r="13" spans="1:43" x14ac:dyDescent="0.35">
      <c r="A13" s="88">
        <v>2005</v>
      </c>
      <c r="B13" s="89">
        <f t="shared" si="2"/>
        <v>31073952505.737247</v>
      </c>
      <c r="C13" s="90">
        <f t="shared" si="1"/>
        <v>0.14097530967718599</v>
      </c>
      <c r="D13" s="91">
        <f t="shared" si="1"/>
        <v>0.13387968630312061</v>
      </c>
      <c r="E13" s="91">
        <f t="shared" si="1"/>
        <v>2.4777732987443217</v>
      </c>
      <c r="F13" s="91">
        <f t="shared" si="1"/>
        <v>12.594943789492726</v>
      </c>
      <c r="G13" s="91">
        <f t="shared" si="1"/>
        <v>0.39824205126916168</v>
      </c>
      <c r="H13" s="91">
        <f t="shared" si="1"/>
        <v>0.38629478973108688</v>
      </c>
      <c r="I13" s="91">
        <f t="shared" si="1"/>
        <v>1.1044346137260586</v>
      </c>
      <c r="J13" s="92">
        <f t="shared" si="1"/>
        <v>679.14158656966617</v>
      </c>
      <c r="K13" s="93">
        <v>4828.8511526224283</v>
      </c>
      <c r="L13" s="94">
        <v>4585.8035637439971</v>
      </c>
      <c r="M13" s="94">
        <v>84871.58834391876</v>
      </c>
      <c r="N13" s="94">
        <v>431416.7422251032</v>
      </c>
      <c r="O13" s="94">
        <v>13641.052413343405</v>
      </c>
      <c r="P13" s="94">
        <v>13231.820840943103</v>
      </c>
      <c r="Q13" s="95">
        <v>37830.385829258776</v>
      </c>
      <c r="R13" s="96">
        <v>23262751.75851927</v>
      </c>
      <c r="S13" s="97">
        <v>2653.4461429461048</v>
      </c>
      <c r="T13" s="98">
        <f t="shared" si="3"/>
        <v>2054196808.5583708</v>
      </c>
      <c r="U13" s="99">
        <f t="shared" si="4"/>
        <v>7292398.6703822166</v>
      </c>
      <c r="W13" s="87">
        <v>2655.9284899671925</v>
      </c>
      <c r="X13" s="38">
        <v>37865.776841742489</v>
      </c>
      <c r="Y13" s="38">
        <v>37865.776841742489</v>
      </c>
      <c r="Z13" s="38">
        <v>37865.776840598322</v>
      </c>
      <c r="AB13" s="38">
        <v>4828.8511526224283</v>
      </c>
      <c r="AC13" s="38">
        <v>4585.8035637439971</v>
      </c>
      <c r="AD13" s="38">
        <v>84871.58834391876</v>
      </c>
      <c r="AE13" s="38">
        <v>431416.74222510314</v>
      </c>
      <c r="AF13" s="38">
        <v>13641.052413343405</v>
      </c>
      <c r="AG13" s="38">
        <v>13231.820840943103</v>
      </c>
      <c r="AH13" s="38">
        <v>37830.385829258783</v>
      </c>
      <c r="AI13" s="38">
        <v>23262751.758519262</v>
      </c>
      <c r="AM13">
        <f>(14802)/285926</f>
        <v>5.1768639438176313E-2</v>
      </c>
    </row>
    <row r="14" spans="1:43" x14ac:dyDescent="0.35">
      <c r="A14" s="88">
        <v>2006</v>
      </c>
      <c r="B14" s="89">
        <f t="shared" si="2"/>
        <v>31353618078.288879</v>
      </c>
      <c r="C14" s="90">
        <f t="shared" si="1"/>
        <v>0.14097530967718599</v>
      </c>
      <c r="D14" s="91">
        <f t="shared" si="1"/>
        <v>0.13387968630312061</v>
      </c>
      <c r="E14" s="91">
        <f t="shared" si="1"/>
        <v>2.4777732987443217</v>
      </c>
      <c r="F14" s="91">
        <f t="shared" si="1"/>
        <v>12.476192567394358</v>
      </c>
      <c r="G14" s="91">
        <f t="shared" si="1"/>
        <v>0.40238195363362939</v>
      </c>
      <c r="H14" s="91">
        <f t="shared" si="1"/>
        <v>0.39031049502462051</v>
      </c>
      <c r="I14" s="91">
        <f t="shared" si="1"/>
        <v>1.0845454285798879</v>
      </c>
      <c r="J14" s="92">
        <f t="shared" si="1"/>
        <v>679.14158656966617</v>
      </c>
      <c r="K14" s="93">
        <v>4872.3108129960301</v>
      </c>
      <c r="L14" s="94">
        <v>4627.0757958176928</v>
      </c>
      <c r="M14" s="94">
        <v>85635.432639014005</v>
      </c>
      <c r="N14" s="94">
        <v>431195.27873591561</v>
      </c>
      <c r="O14" s="94">
        <v>13906.902904720995</v>
      </c>
      <c r="P14" s="94">
        <v>13489.695817579364</v>
      </c>
      <c r="Q14" s="95">
        <v>37483.460266591275</v>
      </c>
      <c r="R14" s="96">
        <v>23472116.524345942</v>
      </c>
      <c r="S14" s="97">
        <v>2605.6616195740971</v>
      </c>
      <c r="T14" s="98">
        <f t="shared" si="3"/>
        <v>2072684579.8353961</v>
      </c>
      <c r="U14" s="99">
        <f t="shared" si="4"/>
        <v>7358030.2584156562</v>
      </c>
      <c r="V14" s="100"/>
      <c r="W14" s="87">
        <v>2655.9284899671925</v>
      </c>
      <c r="X14" s="38">
        <v>38206.568833318168</v>
      </c>
      <c r="Y14" s="38">
        <v>38206.568833318161</v>
      </c>
      <c r="Z14" s="38">
        <v>38206.568832163706</v>
      </c>
      <c r="AB14" s="38">
        <v>4872.3108129960301</v>
      </c>
      <c r="AC14" s="38">
        <v>4627.0757958176928</v>
      </c>
      <c r="AD14" s="38">
        <v>85635.432639014005</v>
      </c>
      <c r="AE14" s="38">
        <v>431195.27873591566</v>
      </c>
      <c r="AF14" s="38">
        <v>13906.902904720995</v>
      </c>
      <c r="AG14" s="38">
        <v>13489.695817579366</v>
      </c>
      <c r="AH14" s="38">
        <v>37483.460266591283</v>
      </c>
      <c r="AI14" s="38">
        <v>23472116.524345934</v>
      </c>
      <c r="AJ14" s="70" t="s">
        <v>8</v>
      </c>
      <c r="AK14" s="63" t="s">
        <v>158</v>
      </c>
      <c r="AL14" s="63" t="s">
        <v>6</v>
      </c>
      <c r="AM14" s="63" t="s">
        <v>159</v>
      </c>
      <c r="AN14" s="63" t="s">
        <v>160</v>
      </c>
      <c r="AO14" s="63" t="s">
        <v>161</v>
      </c>
      <c r="AP14" s="63" t="s">
        <v>7</v>
      </c>
    </row>
    <row r="15" spans="1:43" x14ac:dyDescent="0.35">
      <c r="A15" s="88">
        <v>2007</v>
      </c>
      <c r="B15" s="89">
        <f t="shared" si="2"/>
        <v>31635800640.993477</v>
      </c>
      <c r="C15" s="90">
        <f t="shared" si="1"/>
        <v>0.14097530967718608</v>
      </c>
      <c r="D15" s="91">
        <f t="shared" si="1"/>
        <v>0.13387968630312067</v>
      </c>
      <c r="E15" s="91">
        <f t="shared" si="1"/>
        <v>2.4552493728485536</v>
      </c>
      <c r="F15" s="91">
        <f t="shared" si="1"/>
        <v>12.255500362617632</v>
      </c>
      <c r="G15" s="91">
        <f t="shared" si="1"/>
        <v>0.40643791081906522</v>
      </c>
      <c r="H15" s="91">
        <f t="shared" si="1"/>
        <v>0.39424477349449322</v>
      </c>
      <c r="I15" s="91">
        <f t="shared" si="1"/>
        <v>0.57473284605764385</v>
      </c>
      <c r="J15" s="92">
        <f t="shared" si="1"/>
        <v>679.14158656966606</v>
      </c>
      <c r="K15" s="93">
        <v>4916.1616103129963</v>
      </c>
      <c r="L15" s="94">
        <v>4668.7194779800539</v>
      </c>
      <c r="M15" s="94">
        <v>85620.685907217863</v>
      </c>
      <c r="N15" s="94">
        <v>427379.94713997794</v>
      </c>
      <c r="O15" s="94">
        <v>14173.506401368515</v>
      </c>
      <c r="P15" s="94">
        <v>13748.301209327459</v>
      </c>
      <c r="Q15" s="95">
        <v>20042.37167802273</v>
      </c>
      <c r="R15" s="96">
        <v>23683365.57306505</v>
      </c>
      <c r="S15" s="97">
        <v>1380.8175102834603</v>
      </c>
      <c r="T15" s="98">
        <f t="shared" si="3"/>
        <v>2091338741.0539143</v>
      </c>
      <c r="U15" s="99">
        <f t="shared" si="4"/>
        <v>7424252.5307413954</v>
      </c>
      <c r="W15" s="87">
        <v>2655.9284899671925</v>
      </c>
      <c r="X15" s="38">
        <v>38550.427952818049</v>
      </c>
      <c r="Y15" s="38">
        <v>38550.427952818049</v>
      </c>
      <c r="Z15" s="38">
        <v>38550.427951653168</v>
      </c>
      <c r="AB15" s="38">
        <v>4916.1616103129963</v>
      </c>
      <c r="AC15" s="38">
        <v>4668.7194779800529</v>
      </c>
      <c r="AD15" s="38">
        <v>85620.685907217863</v>
      </c>
      <c r="AE15" s="38">
        <v>427379.94713997794</v>
      </c>
      <c r="AF15" s="38">
        <v>14173.506401368515</v>
      </c>
      <c r="AG15" s="38">
        <v>13748.301209327459</v>
      </c>
      <c r="AH15" s="38">
        <v>20042.371678022726</v>
      </c>
      <c r="AI15" s="38">
        <v>23683365.573065042</v>
      </c>
      <c r="AJ15">
        <f>(C$6-C15)/C$6</f>
        <v>-3.9376505969996232E-16</v>
      </c>
      <c r="AK15">
        <f t="shared" ref="AK15:AP16" si="5">(D$6-D15)/D$6</f>
        <v>-2.0731730393203015E-16</v>
      </c>
      <c r="AL15" s="58">
        <f t="shared" si="5"/>
        <v>9.0903901124382985E-3</v>
      </c>
      <c r="AM15" s="58">
        <f t="shared" si="5"/>
        <v>8.2672128546584428E-2</v>
      </c>
      <c r="AN15">
        <f t="shared" si="5"/>
        <v>-5.4688740451454797E-2</v>
      </c>
      <c r="AO15">
        <f t="shared" si="5"/>
        <v>-5.46887404514547E-2</v>
      </c>
      <c r="AP15" s="39">
        <f t="shared" si="5"/>
        <v>0.47961351544510639</v>
      </c>
    </row>
    <row r="16" spans="1:43" x14ac:dyDescent="0.35">
      <c r="A16" s="88">
        <v>2008</v>
      </c>
      <c r="B16" s="89">
        <f t="shared" si="2"/>
        <v>31920522846.762413</v>
      </c>
      <c r="C16" s="90">
        <f t="shared" si="1"/>
        <v>0.14097530967718597</v>
      </c>
      <c r="D16" s="91">
        <f t="shared" si="1"/>
        <v>0.13387968630312058</v>
      </c>
      <c r="E16" s="91">
        <f t="shared" si="1"/>
        <v>2.4330654811035837</v>
      </c>
      <c r="F16" s="91">
        <f t="shared" si="1"/>
        <v>11.786517681248515</v>
      </c>
      <c r="G16" s="91">
        <f t="shared" si="1"/>
        <v>0.40253701828721222</v>
      </c>
      <c r="H16" s="91">
        <f t="shared" si="1"/>
        <v>0.39046090773859582</v>
      </c>
      <c r="I16" s="91">
        <f t="shared" si="1"/>
        <v>0.21063898736142855</v>
      </c>
      <c r="J16" s="92">
        <f t="shared" si="1"/>
        <v>679.14158656966606</v>
      </c>
      <c r="K16" s="93">
        <v>4960.4070648058096</v>
      </c>
      <c r="L16" s="94">
        <v>4710.7379532818704</v>
      </c>
      <c r="M16" s="94">
        <v>85610.701825998447</v>
      </c>
      <c r="N16" s="94">
        <v>414724.57630632364</v>
      </c>
      <c r="O16" s="94">
        <v>14163.809775839678</v>
      </c>
      <c r="P16" s="94">
        <v>13738.895482564487</v>
      </c>
      <c r="Q16" s="95">
        <v>7411.6178458748973</v>
      </c>
      <c r="R16" s="96">
        <v>23896515.863222633</v>
      </c>
      <c r="S16" s="97">
        <v>506.06817426936686</v>
      </c>
      <c r="T16" s="98">
        <f t="shared" si="3"/>
        <v>2110160789.7233992</v>
      </c>
      <c r="U16" s="99">
        <f t="shared" si="4"/>
        <v>7491070.8035180662</v>
      </c>
      <c r="W16" s="87">
        <v>2651.8106277131965</v>
      </c>
      <c r="X16" s="38">
        <v>38837.073682049842</v>
      </c>
      <c r="Y16" s="38">
        <v>38837.073682049842</v>
      </c>
      <c r="Z16" s="38">
        <v>38837.073680875212</v>
      </c>
      <c r="AB16" s="38">
        <v>4960.4070648058096</v>
      </c>
      <c r="AC16" s="38">
        <v>4710.7379532818704</v>
      </c>
      <c r="AD16" s="38">
        <v>85610.701825998462</v>
      </c>
      <c r="AE16" s="38">
        <v>414724.57630632364</v>
      </c>
      <c r="AF16" s="38">
        <v>14163.809775839676</v>
      </c>
      <c r="AG16" s="38">
        <v>13738.895482564487</v>
      </c>
      <c r="AH16" s="38">
        <v>7411.6178458748973</v>
      </c>
      <c r="AI16" s="38">
        <v>23896515.863222625</v>
      </c>
      <c r="AJ16">
        <f>(C$6-C16)/C$6</f>
        <v>3.9376505969996232E-16</v>
      </c>
      <c r="AK16">
        <f t="shared" si="5"/>
        <v>4.146346078640603E-16</v>
      </c>
      <c r="AL16" s="58">
        <f t="shared" si="5"/>
        <v>1.8043546463026226E-2</v>
      </c>
      <c r="AM16" s="58">
        <f t="shared" si="5"/>
        <v>0.11777562266103923</v>
      </c>
      <c r="AN16">
        <f t="shared" si="5"/>
        <v>-4.4566093617734448E-2</v>
      </c>
      <c r="AO16">
        <f t="shared" si="5"/>
        <v>-4.4566093617734379E-2</v>
      </c>
      <c r="AP16" s="39">
        <f t="shared" si="5"/>
        <v>0.80927889732576286</v>
      </c>
    </row>
    <row r="17" spans="1:43" x14ac:dyDescent="0.35">
      <c r="A17" s="88">
        <v>2009</v>
      </c>
      <c r="B17" s="89">
        <f t="shared" si="2"/>
        <v>32207807552.38327</v>
      </c>
      <c r="C17" s="90">
        <f t="shared" si="1"/>
        <v>0.14097530967718588</v>
      </c>
      <c r="D17" s="91">
        <f t="shared" si="1"/>
        <v>0.13387968630312055</v>
      </c>
      <c r="E17" s="91">
        <f t="shared" si="1"/>
        <v>2.4112163351508387</v>
      </c>
      <c r="F17" s="91">
        <f t="shared" si="1"/>
        <v>11.348759385848744</v>
      </c>
      <c r="G17" s="91">
        <f t="shared" si="1"/>
        <v>0.39858132503697324</v>
      </c>
      <c r="H17" s="91">
        <f t="shared" si="1"/>
        <v>0.38662388528586411</v>
      </c>
      <c r="I17" s="91">
        <f t="shared" si="1"/>
        <v>0.21063898736142667</v>
      </c>
      <c r="J17" s="92">
        <f t="shared" si="1"/>
        <v>679.14158656966606</v>
      </c>
      <c r="K17" s="93">
        <v>5005.0507283890583</v>
      </c>
      <c r="L17" s="94">
        <v>4753.1345948614053</v>
      </c>
      <c r="M17" s="94">
        <v>85605.487245851487</v>
      </c>
      <c r="N17" s="94">
        <v>402915.35135139036</v>
      </c>
      <c r="O17" s="94">
        <v>14150.844965452965</v>
      </c>
      <c r="P17" s="94">
        <v>13726.319616489378</v>
      </c>
      <c r="Q17" s="95">
        <v>7478.322406487704</v>
      </c>
      <c r="R17" s="96">
        <v>24111584.50599163</v>
      </c>
      <c r="S17" s="97">
        <v>506.06817426936686</v>
      </c>
      <c r="T17" s="98">
        <f t="shared" si="3"/>
        <v>2129152236.8309095</v>
      </c>
      <c r="U17" s="99">
        <f t="shared" si="4"/>
        <v>7558490.4407497281</v>
      </c>
      <c r="W17" s="87">
        <v>2652.9920544987936</v>
      </c>
      <c r="X17" s="38">
        <v>39204.065645969473</v>
      </c>
      <c r="Y17" s="38">
        <v>39204.065645969473</v>
      </c>
      <c r="Z17" s="38">
        <v>39204.065644784088</v>
      </c>
      <c r="AB17" s="38">
        <v>5005.0507283890583</v>
      </c>
      <c r="AC17" s="38">
        <v>4753.1345948614044</v>
      </c>
      <c r="AD17" s="38">
        <v>85605.487245851487</v>
      </c>
      <c r="AE17" s="38">
        <v>402915.35135139036</v>
      </c>
      <c r="AF17" s="38">
        <v>14150.844965452967</v>
      </c>
      <c r="AG17" s="38">
        <v>13726.319616489378</v>
      </c>
      <c r="AH17" s="38">
        <v>7478.3224064877049</v>
      </c>
      <c r="AI17" s="38">
        <v>24111584.50599163</v>
      </c>
      <c r="AL17">
        <f>AL16-AL15</f>
        <v>8.9531563505879271E-3</v>
      </c>
      <c r="AM17">
        <f>AM16-AM15</f>
        <v>3.5103494114454806E-2</v>
      </c>
      <c r="AP17">
        <f>AP16-AP15</f>
        <v>0.32966538188065647</v>
      </c>
    </row>
    <row r="18" spans="1:43" x14ac:dyDescent="0.35">
      <c r="A18" s="88">
        <v>2010</v>
      </c>
      <c r="B18" s="89">
        <f t="shared" si="2"/>
        <v>32497677820.354717</v>
      </c>
      <c r="C18" s="90">
        <f t="shared" si="1"/>
        <v>0.14097530967718605</v>
      </c>
      <c r="D18" s="91">
        <f t="shared" si="1"/>
        <v>0.13387968630312064</v>
      </c>
      <c r="E18" s="91">
        <f t="shared" si="1"/>
        <v>2.3898079697011529</v>
      </c>
      <c r="F18" s="91">
        <f t="shared" si="1"/>
        <v>10.941855906122575</v>
      </c>
      <c r="G18" s="91">
        <f t="shared" si="1"/>
        <v>0.39436626255510887</v>
      </c>
      <c r="H18" s="91">
        <f t="shared" si="1"/>
        <v>0.38253527467845561</v>
      </c>
      <c r="I18" s="91">
        <f t="shared" si="1"/>
        <v>0.16355438579089993</v>
      </c>
      <c r="J18" s="92">
        <f t="shared" si="1"/>
        <v>679.14158656966606</v>
      </c>
      <c r="K18" s="93">
        <v>5050.0961849445648</v>
      </c>
      <c r="L18" s="94">
        <v>4795.9128062151613</v>
      </c>
      <c r="M18" s="94">
        <v>85609.034221479611</v>
      </c>
      <c r="N18" s="94">
        <v>391965.26607570238</v>
      </c>
      <c r="O18" s="94">
        <v>14127.208250585594</v>
      </c>
      <c r="P18" s="94">
        <v>13703.392003068026</v>
      </c>
      <c r="Q18" s="95">
        <v>5858.9364450053117</v>
      </c>
      <c r="R18" s="96">
        <v>24328588.766545556</v>
      </c>
      <c r="S18" s="97">
        <v>392.94562914379844</v>
      </c>
      <c r="T18" s="98">
        <f t="shared" si="3"/>
        <v>2148314606.9623876</v>
      </c>
      <c r="U18" s="99">
        <f t="shared" si="4"/>
        <v>7626516.8547164751</v>
      </c>
      <c r="W18" s="87">
        <v>2653.1239450174498</v>
      </c>
      <c r="X18" s="38">
        <v>39558.868763725332</v>
      </c>
      <c r="Y18" s="38">
        <v>39558.868763725332</v>
      </c>
      <c r="Z18" s="38">
        <v>39558.868762529222</v>
      </c>
      <c r="AB18" s="38">
        <v>5050.0961849445648</v>
      </c>
      <c r="AC18" s="38">
        <v>4795.9128062151613</v>
      </c>
      <c r="AD18" s="38">
        <v>85609.034221479611</v>
      </c>
      <c r="AE18" s="38">
        <v>391965.26607570244</v>
      </c>
      <c r="AF18" s="38">
        <v>14127.208250585592</v>
      </c>
      <c r="AG18" s="38">
        <v>13703.392003068027</v>
      </c>
      <c r="AH18" s="38">
        <v>5858.9364450053108</v>
      </c>
      <c r="AI18" s="38">
        <v>24328588.766545549</v>
      </c>
      <c r="AJ18" s="70" t="s">
        <v>8</v>
      </c>
      <c r="AK18" s="63" t="s">
        <v>158</v>
      </c>
      <c r="AL18" s="63" t="s">
        <v>6</v>
      </c>
      <c r="AM18" s="63" t="s">
        <v>159</v>
      </c>
      <c r="AN18" s="63" t="s">
        <v>160</v>
      </c>
      <c r="AO18" s="63" t="s">
        <v>161</v>
      </c>
      <c r="AP18" s="63" t="s">
        <v>7</v>
      </c>
    </row>
    <row r="19" spans="1:43" x14ac:dyDescent="0.35">
      <c r="A19" s="101">
        <v>2011</v>
      </c>
      <c r="B19" s="102">
        <f t="shared" si="2"/>
        <v>32790156920.737907</v>
      </c>
      <c r="C19" s="103">
        <f t="shared" si="1"/>
        <v>0.14097530967718597</v>
      </c>
      <c r="D19" s="104">
        <f t="shared" si="1"/>
        <v>0.13387968630312058</v>
      </c>
      <c r="E19" s="104">
        <f t="shared" si="1"/>
        <v>2.3688349520046819</v>
      </c>
      <c r="F19" s="104">
        <f t="shared" si="1"/>
        <v>10.564935033568849</v>
      </c>
      <c r="G19" s="104">
        <f t="shared" si="1"/>
        <v>0.38993805441888296</v>
      </c>
      <c r="H19" s="104">
        <f t="shared" si="1"/>
        <v>0.37823991278631636</v>
      </c>
      <c r="I19" s="104">
        <f t="shared" si="1"/>
        <v>0.12986454156371238</v>
      </c>
      <c r="J19" s="105">
        <f t="shared" si="1"/>
        <v>679.14158656966617</v>
      </c>
      <c r="K19" s="106">
        <v>5095.5470506090624</v>
      </c>
      <c r="L19" s="107">
        <v>4839.0760214710945</v>
      </c>
      <c r="M19" s="107">
        <v>85621.446625702898</v>
      </c>
      <c r="N19" s="107">
        <v>381869.16328434268</v>
      </c>
      <c r="O19" s="107">
        <v>14094.295715073877</v>
      </c>
      <c r="P19" s="107">
        <v>13671.466843621658</v>
      </c>
      <c r="Q19" s="108">
        <v>4693.9487720150792</v>
      </c>
      <c r="R19" s="109">
        <v>24547546.065444466</v>
      </c>
      <c r="S19" s="110">
        <v>312.00449771774521</v>
      </c>
      <c r="T19" s="111">
        <f t="shared" si="3"/>
        <v>2167649438.4250488</v>
      </c>
      <c r="U19" s="112">
        <f t="shared" si="4"/>
        <v>7695155.5064089233</v>
      </c>
      <c r="V19" s="39"/>
      <c r="W19" s="113">
        <v>2653.4460535787271</v>
      </c>
      <c r="X19" s="114">
        <v>39919.744541861262</v>
      </c>
      <c r="Y19" s="114">
        <v>39919.744541861262</v>
      </c>
      <c r="Z19" s="114">
        <v>39919.744540654348</v>
      </c>
      <c r="AA19" s="39"/>
      <c r="AB19" s="114">
        <v>5095.5470506090624</v>
      </c>
      <c r="AC19" s="114">
        <v>4839.0760214710945</v>
      </c>
      <c r="AD19" s="114">
        <v>85621.446625702913</v>
      </c>
      <c r="AE19" s="114">
        <v>381869.16328434262</v>
      </c>
      <c r="AF19" s="114">
        <v>14094.295715073875</v>
      </c>
      <c r="AG19" s="114">
        <v>13671.46684362166</v>
      </c>
      <c r="AH19" s="114">
        <v>4693.9487720150792</v>
      </c>
      <c r="AI19" s="114">
        <v>24547546.065444458</v>
      </c>
      <c r="AJ19" s="39">
        <f t="shared" ref="AJ19:AP19" si="6">(C6-C19)/C6</f>
        <v>3.9376505969996232E-16</v>
      </c>
      <c r="AK19" s="39">
        <f t="shared" si="6"/>
        <v>4.146346078640603E-16</v>
      </c>
      <c r="AL19" s="39">
        <f t="shared" si="6"/>
        <v>4.3966228385320057E-2</v>
      </c>
      <c r="AM19" s="39">
        <f t="shared" si="6"/>
        <v>0.20921144958316992</v>
      </c>
      <c r="AN19" s="39">
        <f t="shared" si="6"/>
        <v>-1.1872329134733219E-2</v>
      </c>
      <c r="AO19" s="39">
        <f t="shared" si="6"/>
        <v>-1.1872329134732934E-2</v>
      </c>
      <c r="AP19" s="39">
        <f t="shared" si="6"/>
        <v>0.88241536443195534</v>
      </c>
    </row>
    <row r="20" spans="1:43" x14ac:dyDescent="0.35">
      <c r="A20" s="88">
        <v>2012</v>
      </c>
      <c r="B20" s="89">
        <f t="shared" si="2"/>
        <v>33085268333.024544</v>
      </c>
      <c r="C20" s="90">
        <f t="shared" si="1"/>
        <v>0.14097530967718608</v>
      </c>
      <c r="D20" s="91">
        <f t="shared" si="1"/>
        <v>0.13387968630312067</v>
      </c>
      <c r="E20" s="91">
        <f t="shared" si="1"/>
        <v>2.348184722919048</v>
      </c>
      <c r="F20" s="91">
        <f t="shared" si="1"/>
        <v>10.216913669559712</v>
      </c>
      <c r="G20" s="91">
        <f t="shared" si="1"/>
        <v>0.38528366444940149</v>
      </c>
      <c r="H20" s="91">
        <f t="shared" si="1"/>
        <v>0.37372515451591948</v>
      </c>
      <c r="I20" s="91">
        <f t="shared" si="1"/>
        <v>8.4403546943893751E-2</v>
      </c>
      <c r="J20" s="92">
        <f t="shared" si="1"/>
        <v>679.14158656966606</v>
      </c>
      <c r="K20" s="93">
        <v>5141.4069740645473</v>
      </c>
      <c r="L20" s="94">
        <v>4882.6277056643376</v>
      </c>
      <c r="M20" s="94">
        <v>85638.920307770604</v>
      </c>
      <c r="N20" s="94">
        <v>372613.55420587159</v>
      </c>
      <c r="O20" s="94">
        <v>14051.397538542631</v>
      </c>
      <c r="P20" s="94">
        <v>13629.855612386353</v>
      </c>
      <c r="Q20" s="95">
        <v>3078.2197668996928</v>
      </c>
      <c r="R20" s="96">
        <v>24768473.980033457</v>
      </c>
      <c r="S20" s="97">
        <v>202.78273001029987</v>
      </c>
      <c r="T20" s="98">
        <f t="shared" si="3"/>
        <v>2187158283.3708739</v>
      </c>
      <c r="U20" s="99">
        <f t="shared" si="4"/>
        <v>7764411.9059666023</v>
      </c>
      <c r="W20" s="87">
        <v>2653.3500177291635</v>
      </c>
      <c r="X20" s="38">
        <v>40277.564428996033</v>
      </c>
      <c r="Y20" s="38">
        <v>40277.564428996033</v>
      </c>
      <c r="Z20" s="38">
        <v>40277.564427778234</v>
      </c>
      <c r="AB20" s="38">
        <v>5141.4069740645473</v>
      </c>
      <c r="AC20" s="38">
        <v>4882.6277056643376</v>
      </c>
      <c r="AD20" s="38">
        <v>85638.920307770604</v>
      </c>
      <c r="AE20" s="38">
        <v>372613.55420587159</v>
      </c>
      <c r="AF20" s="38">
        <v>14051.397538542633</v>
      </c>
      <c r="AG20" s="38">
        <v>13629.855612386353</v>
      </c>
      <c r="AH20" s="38">
        <v>3078.2197668996923</v>
      </c>
      <c r="AI20" s="38">
        <v>24768473.980033454</v>
      </c>
      <c r="AJ20" s="70" t="s">
        <v>8</v>
      </c>
      <c r="AK20" s="63" t="s">
        <v>158</v>
      </c>
      <c r="AL20" s="63" t="s">
        <v>6</v>
      </c>
      <c r="AM20" s="63" t="s">
        <v>159</v>
      </c>
      <c r="AN20" s="63" t="s">
        <v>160</v>
      </c>
      <c r="AO20" s="63" t="s">
        <v>161</v>
      </c>
      <c r="AP20" s="63" t="s">
        <v>7</v>
      </c>
    </row>
    <row r="21" spans="1:43" x14ac:dyDescent="0.35">
      <c r="A21" s="88">
        <v>2013</v>
      </c>
      <c r="B21" s="89">
        <f t="shared" si="2"/>
        <v>33383035748.021763</v>
      </c>
      <c r="C21" s="90">
        <f t="shared" si="1"/>
        <v>0.1406015975092092</v>
      </c>
      <c r="D21" s="91">
        <f t="shared" si="1"/>
        <v>0.13352478395936299</v>
      </c>
      <c r="E21" s="91">
        <f t="shared" si="1"/>
        <v>2.3279601448135177</v>
      </c>
      <c r="F21" s="91">
        <f t="shared" si="1"/>
        <v>9.8847092814422588</v>
      </c>
      <c r="G21" s="91">
        <f t="shared" si="1"/>
        <v>0.37538171478240978</v>
      </c>
      <c r="H21" s="91">
        <f t="shared" si="1"/>
        <v>0.36412026333893749</v>
      </c>
      <c r="I21" s="91">
        <f t="shared" si="1"/>
        <v>5.1931407929755154E-2</v>
      </c>
      <c r="J21" s="92">
        <f t="shared" si="1"/>
        <v>679.14158656966617</v>
      </c>
      <c r="K21" s="93">
        <v>5173.9275904033602</v>
      </c>
      <c r="L21" s="94">
        <v>4913.5114818645397</v>
      </c>
      <c r="M21" s="94">
        <v>85665.436495635484</v>
      </c>
      <c r="N21" s="94">
        <v>363742.4537158655</v>
      </c>
      <c r="O21" s="94">
        <v>13813.483242382248</v>
      </c>
      <c r="P21" s="94">
        <v>13399.078745110779</v>
      </c>
      <c r="Q21" s="95">
        <v>1910.9978055452268</v>
      </c>
      <c r="R21" s="96">
        <v>24991390.245853763</v>
      </c>
      <c r="S21" s="97">
        <v>124.76718164783892</v>
      </c>
      <c r="T21" s="98">
        <f t="shared" si="3"/>
        <v>2206842707.9212117</v>
      </c>
      <c r="U21" s="99">
        <f t="shared" si="4"/>
        <v>7834291.6131203016</v>
      </c>
      <c r="W21" s="87">
        <v>2605.359567838495</v>
      </c>
      <c r="X21" s="38">
        <v>39905.016295459951</v>
      </c>
      <c r="Y21" s="38">
        <v>39905.016295459951</v>
      </c>
      <c r="Z21" s="38">
        <v>39905.016294239809</v>
      </c>
      <c r="AB21" s="38">
        <v>5173.9275904033602</v>
      </c>
      <c r="AC21" s="38">
        <v>4913.5114818645397</v>
      </c>
      <c r="AD21" s="38">
        <v>85665.436495635484</v>
      </c>
      <c r="AE21" s="38">
        <v>363742.4537158655</v>
      </c>
      <c r="AF21" s="38">
        <v>13813.483242382248</v>
      </c>
      <c r="AG21" s="38">
        <v>13399.078745110781</v>
      </c>
      <c r="AH21" s="38">
        <v>1910.9978055452266</v>
      </c>
      <c r="AI21" s="38">
        <v>24991390.245853756</v>
      </c>
      <c r="AJ21">
        <f>(C$15-C21)/C$15</f>
        <v>2.6509051041109948E-3</v>
      </c>
      <c r="AK21">
        <f t="shared" ref="AK21:AP21" si="7">(D$15-D21)/D$15</f>
        <v>2.65090510411068E-3</v>
      </c>
      <c r="AL21">
        <f t="shared" si="7"/>
        <v>5.1843706567107836E-2</v>
      </c>
      <c r="AM21">
        <f t="shared" si="7"/>
        <v>0.19344710628110165</v>
      </c>
      <c r="AN21">
        <f t="shared" si="7"/>
        <v>7.6410677276807448E-2</v>
      </c>
      <c r="AO21">
        <f t="shared" si="7"/>
        <v>7.6410677276807337E-2</v>
      </c>
      <c r="AP21">
        <f t="shared" si="7"/>
        <v>0.90964252646081312</v>
      </c>
    </row>
    <row r="22" spans="1:43" x14ac:dyDescent="0.35">
      <c r="A22" s="101">
        <v>2014</v>
      </c>
      <c r="B22" s="102">
        <f t="shared" si="2"/>
        <v>33683483069.753956</v>
      </c>
      <c r="C22" s="115">
        <f t="shared" si="1"/>
        <v>0.13651727923005913</v>
      </c>
      <c r="D22" s="104">
        <f t="shared" si="1"/>
        <v>0.12964603915485196</v>
      </c>
      <c r="E22" s="104">
        <f t="shared" si="1"/>
        <v>2.3081558821767696</v>
      </c>
      <c r="F22" s="104">
        <f t="shared" si="1"/>
        <v>9.2974966021720284</v>
      </c>
      <c r="G22" s="104">
        <f t="shared" si="1"/>
        <v>0.32940905072007842</v>
      </c>
      <c r="H22" s="104">
        <f t="shared" si="1"/>
        <v>0.31952677919847611</v>
      </c>
      <c r="I22" s="104">
        <f t="shared" si="1"/>
        <v>5.517862183209684E-2</v>
      </c>
      <c r="J22" s="105">
        <f t="shared" si="1"/>
        <v>679.14158656966606</v>
      </c>
      <c r="K22" s="106">
        <v>5068.8434901082774</v>
      </c>
      <c r="L22" s="107">
        <v>4813.716514822675</v>
      </c>
      <c r="M22" s="107">
        <v>85701.099403032524</v>
      </c>
      <c r="N22" s="107">
        <v>345213.11435458716</v>
      </c>
      <c r="O22" s="107">
        <v>12230.854084862014</v>
      </c>
      <c r="P22" s="107">
        <v>11863.928462316155</v>
      </c>
      <c r="Q22" s="108">
        <v>2048.7648131005708</v>
      </c>
      <c r="R22" s="109">
        <v>25216312.758066442</v>
      </c>
      <c r="S22" s="110">
        <v>132.56873648408501</v>
      </c>
      <c r="T22" s="111">
        <f t="shared" si="3"/>
        <v>2226704292.2925024</v>
      </c>
      <c r="U22" s="112">
        <f t="shared" si="4"/>
        <v>7904800.2376383832</v>
      </c>
      <c r="V22" s="39"/>
      <c r="W22" s="113">
        <v>1380.4342300683695</v>
      </c>
      <c r="X22" s="114">
        <v>21333.725826851936</v>
      </c>
      <c r="Y22" s="114">
        <v>21333.725826851936</v>
      </c>
      <c r="Z22" s="114">
        <v>21333.725825842019</v>
      </c>
      <c r="AA22" s="39"/>
      <c r="AB22" s="114">
        <v>5068.8434901082765</v>
      </c>
      <c r="AC22" s="114">
        <v>4813.7165148226759</v>
      </c>
      <c r="AD22" s="114">
        <v>85701.099403032524</v>
      </c>
      <c r="AE22" s="114">
        <v>345213.11435458716</v>
      </c>
      <c r="AF22" s="114">
        <v>12230.854084862014</v>
      </c>
      <c r="AG22" s="114">
        <v>11863.928462316155</v>
      </c>
      <c r="AH22" s="114">
        <v>2048.7648131005703</v>
      </c>
      <c r="AI22" s="114">
        <v>25216312.758066438</v>
      </c>
      <c r="AJ22" s="39">
        <f>(C$6-C22)/C$6</f>
        <v>3.1622774635751229E-2</v>
      </c>
      <c r="AK22" s="39">
        <f t="shared" ref="AK22:AP22" si="8">(D$6-D22)/D$6</f>
        <v>3.1622774635751437E-2</v>
      </c>
      <c r="AL22" s="39">
        <f t="shared" si="8"/>
        <v>6.8455583347157373E-2</v>
      </c>
      <c r="AM22" s="39">
        <f t="shared" si="8"/>
        <v>0.30407959564580622</v>
      </c>
      <c r="AN22" s="39">
        <f t="shared" si="8"/>
        <v>0.14519780869572388</v>
      </c>
      <c r="AO22" s="39">
        <f t="shared" si="8"/>
        <v>0.14519780869572377</v>
      </c>
      <c r="AP22" s="39">
        <f t="shared" si="8"/>
        <v>0.95003903250918631</v>
      </c>
    </row>
    <row r="23" spans="1:43" x14ac:dyDescent="0.35">
      <c r="A23" s="88">
        <v>2015</v>
      </c>
      <c r="B23" s="89">
        <f t="shared" si="2"/>
        <v>33986634417.381737</v>
      </c>
      <c r="C23" s="116">
        <f t="shared" si="1"/>
        <v>0.13249568439859702</v>
      </c>
      <c r="D23" s="91">
        <f t="shared" si="1"/>
        <v>0.12582686077739511</v>
      </c>
      <c r="E23" s="91">
        <f t="shared" si="1"/>
        <v>2.2887666371707374</v>
      </c>
      <c r="F23" s="91">
        <f t="shared" si="1"/>
        <v>8.9041973902827749</v>
      </c>
      <c r="G23" s="91">
        <f t="shared" si="1"/>
        <v>0.30370884593070474</v>
      </c>
      <c r="H23" s="91">
        <f t="shared" si="1"/>
        <v>0.29459758055278357</v>
      </c>
      <c r="I23" s="91">
        <f t="shared" si="1"/>
        <v>5.6802228786333904E-2</v>
      </c>
      <c r="J23" s="92">
        <f t="shared" si="1"/>
        <v>679.14158656966606</v>
      </c>
      <c r="K23" s="93">
        <v>4963.7986498052269</v>
      </c>
      <c r="L23" s="94">
        <v>4713.9588317238631</v>
      </c>
      <c r="M23" s="94">
        <v>85746.013501309615</v>
      </c>
      <c r="N23" s="94">
        <v>333585.52909933781</v>
      </c>
      <c r="O23" s="94">
        <v>11378.103114886806</v>
      </c>
      <c r="P23" s="94">
        <v>11036.760021440201</v>
      </c>
      <c r="Q23" s="95">
        <v>2128.030266308941</v>
      </c>
      <c r="R23" s="96">
        <v>25443259.572889037</v>
      </c>
      <c r="S23" s="97">
        <v>136.46951390220806</v>
      </c>
      <c r="T23" s="98">
        <f t="shared" si="3"/>
        <v>2246744630.9231348</v>
      </c>
      <c r="U23" s="99">
        <f t="shared" si="4"/>
        <v>7975943.4397771284</v>
      </c>
      <c r="W23" s="87">
        <v>505.84155052166483</v>
      </c>
      <c r="X23" s="38">
        <v>7887.8139057350982</v>
      </c>
      <c r="Y23" s="38">
        <v>7887.8139057350982</v>
      </c>
      <c r="Z23" s="38">
        <v>7887.8139048754656</v>
      </c>
      <c r="AB23" s="38">
        <v>4963.7986498052269</v>
      </c>
      <c r="AC23" s="38">
        <v>4713.9588317238631</v>
      </c>
      <c r="AD23" s="38">
        <v>85746.013501309615</v>
      </c>
      <c r="AE23" s="38">
        <v>333585.52909933781</v>
      </c>
      <c r="AF23" s="38">
        <v>11378.103114886806</v>
      </c>
      <c r="AG23" s="38">
        <v>11036.760021440201</v>
      </c>
      <c r="AH23" s="38">
        <v>2128.0302663089415</v>
      </c>
      <c r="AI23" s="38">
        <v>25443259.57288903</v>
      </c>
    </row>
    <row r="24" spans="1:43" x14ac:dyDescent="0.35">
      <c r="A24" s="88">
        <v>2016</v>
      </c>
      <c r="B24" s="89">
        <f t="shared" si="2"/>
        <v>34292514127.138168</v>
      </c>
      <c r="C24" s="116">
        <f t="shared" si="1"/>
        <v>0.12820877828515997</v>
      </c>
      <c r="D24" s="91">
        <f t="shared" si="1"/>
        <v>0.12175572486719846</v>
      </c>
      <c r="E24" s="91">
        <f t="shared" si="1"/>
        <v>2.2697851233525692</v>
      </c>
      <c r="F24" s="91">
        <f t="shared" si="1"/>
        <v>8.4916294394276708</v>
      </c>
      <c r="G24" s="91">
        <f t="shared" si="1"/>
        <v>0.29873879877589998</v>
      </c>
      <c r="H24" s="91">
        <f t="shared" si="1"/>
        <v>0.289776634812623</v>
      </c>
      <c r="I24" s="91">
        <f t="shared" si="1"/>
        <v>5.6802228786334501E-2</v>
      </c>
      <c r="J24" s="92">
        <f t="shared" si="1"/>
        <v>679.14158656966617</v>
      </c>
      <c r="K24" s="93">
        <v>4846.4233873323019</v>
      </c>
      <c r="L24" s="94">
        <v>4602.4913459945892</v>
      </c>
      <c r="M24" s="94">
        <v>85800.206921619989</v>
      </c>
      <c r="N24" s="94">
        <v>320992.30694069632</v>
      </c>
      <c r="O24" s="94">
        <v>11292.633160194953</v>
      </c>
      <c r="P24" s="94">
        <v>10953.854165389104</v>
      </c>
      <c r="Q24" s="95">
        <v>2147.1825387057438</v>
      </c>
      <c r="R24" s="96">
        <v>25672248.909045037</v>
      </c>
      <c r="S24" s="97">
        <v>136.46951390220806</v>
      </c>
      <c r="T24" s="98">
        <f t="shared" si="3"/>
        <v>2266965332.6014428</v>
      </c>
      <c r="U24" s="99">
        <f t="shared" si="4"/>
        <v>8047726.9307351215</v>
      </c>
      <c r="W24" s="87">
        <v>505.78808773877915</v>
      </c>
      <c r="X24" s="38">
        <v>7816.6057535044474</v>
      </c>
      <c r="Y24" s="38">
        <v>7957.9630587407228</v>
      </c>
      <c r="Z24" s="38">
        <v>7957.9630578733613</v>
      </c>
      <c r="AB24" s="38">
        <v>4846.4233873323028</v>
      </c>
      <c r="AC24" s="38">
        <v>4602.4913459945892</v>
      </c>
      <c r="AD24" s="38">
        <v>85800.206921619974</v>
      </c>
      <c r="AE24" s="38">
        <v>320992.30694069638</v>
      </c>
      <c r="AF24" s="38">
        <v>11292.633160194953</v>
      </c>
      <c r="AG24" s="38">
        <v>10953.854165389106</v>
      </c>
      <c r="AH24" s="38">
        <v>2147.1825387057438</v>
      </c>
      <c r="AI24" s="38">
        <v>25672248.909045026</v>
      </c>
      <c r="AJ24" s="70" t="s">
        <v>8</v>
      </c>
      <c r="AK24" s="63" t="s">
        <v>158</v>
      </c>
      <c r="AL24" s="63" t="s">
        <v>6</v>
      </c>
      <c r="AM24" s="63" t="s">
        <v>159</v>
      </c>
      <c r="AN24" s="63" t="s">
        <v>160</v>
      </c>
      <c r="AO24" s="63" t="s">
        <v>161</v>
      </c>
      <c r="AP24" s="63" t="s">
        <v>7</v>
      </c>
    </row>
    <row r="25" spans="1:43" x14ac:dyDescent="0.35">
      <c r="A25" s="88">
        <v>2017</v>
      </c>
      <c r="B25" s="89">
        <f t="shared" si="2"/>
        <v>34601146754.28241</v>
      </c>
      <c r="C25" s="116">
        <f t="shared" si="1"/>
        <v>0.1227035435684025</v>
      </c>
      <c r="D25" s="91">
        <f t="shared" si="1"/>
        <v>0.11652758173637467</v>
      </c>
      <c r="E25" s="91">
        <f t="shared" si="1"/>
        <v>2.2512079739452981</v>
      </c>
      <c r="F25" s="91">
        <f t="shared" si="1"/>
        <v>8.0843119755688377</v>
      </c>
      <c r="G25" s="91">
        <f t="shared" si="1"/>
        <v>0.28769452153404768</v>
      </c>
      <c r="H25" s="91">
        <f t="shared" si="1"/>
        <v>0.27906368588802627</v>
      </c>
      <c r="I25" s="91">
        <f t="shared" si="1"/>
        <v>5.6802228787921759E-2</v>
      </c>
      <c r="J25" s="92">
        <f t="shared" si="1"/>
        <v>679.14158656966606</v>
      </c>
      <c r="K25" s="93">
        <v>4680.064744343892</v>
      </c>
      <c r="L25" s="94">
        <v>4444.5059300511812</v>
      </c>
      <c r="M25" s="94">
        <v>85863.853354601219</v>
      </c>
      <c r="N25" s="94">
        <v>308345.64641603222</v>
      </c>
      <c r="O25" s="94">
        <v>10973.024480110464</v>
      </c>
      <c r="P25" s="94">
        <v>10643.833745707148</v>
      </c>
      <c r="Q25" s="95">
        <v>2166.5071816146356</v>
      </c>
      <c r="R25" s="96">
        <v>25903299.149226438</v>
      </c>
      <c r="S25" s="97">
        <v>136.46951390220806</v>
      </c>
      <c r="T25" s="98">
        <f t="shared" si="3"/>
        <v>2287368020.5948553</v>
      </c>
      <c r="U25" s="99">
        <f t="shared" si="4"/>
        <v>8120156.4731117366</v>
      </c>
      <c r="W25" s="87">
        <v>392.94562914379844</v>
      </c>
      <c r="X25" s="38">
        <v>5900.7598194837119</v>
      </c>
      <c r="Y25" s="38">
        <v>6238.1663360665516</v>
      </c>
      <c r="Z25" s="38">
        <v>6238.1663352123178</v>
      </c>
      <c r="AB25" s="38">
        <v>4680.0647443438929</v>
      </c>
      <c r="AC25" s="38">
        <v>4444.5059300511812</v>
      </c>
      <c r="AD25" s="38">
        <v>85863.853354601219</v>
      </c>
      <c r="AE25" s="38">
        <v>308345.64641603222</v>
      </c>
      <c r="AF25" s="38">
        <v>10973.024480110464</v>
      </c>
      <c r="AG25" s="38">
        <v>10643.833745707148</v>
      </c>
      <c r="AH25" s="38">
        <v>2166.5071816146356</v>
      </c>
      <c r="AI25" s="38">
        <v>25903299.149226431</v>
      </c>
      <c r="AJ25">
        <f t="shared" ref="AJ25:AP25" si="9">(C$6-C25)/C$6</f>
        <v>0.12960968945997237</v>
      </c>
      <c r="AK25">
        <f t="shared" si="9"/>
        <v>0.12960968945997223</v>
      </c>
      <c r="AL25">
        <f t="shared" si="9"/>
        <v>9.1439085615234644E-2</v>
      </c>
      <c r="AM25">
        <f t="shared" si="9"/>
        <v>0.39488682817598519</v>
      </c>
      <c r="AN25">
        <f t="shared" si="9"/>
        <v>0.25344520165441353</v>
      </c>
      <c r="AO25">
        <f t="shared" si="9"/>
        <v>0.25344520165441348</v>
      </c>
      <c r="AP25">
        <f t="shared" si="9"/>
        <v>0.9485689527637251</v>
      </c>
      <c r="AQ25" t="s">
        <v>232</v>
      </c>
    </row>
    <row r="26" spans="1:43" x14ac:dyDescent="0.35">
      <c r="A26" s="88">
        <v>2018</v>
      </c>
      <c r="B26" s="89">
        <f t="shared" si="2"/>
        <v>34912557075.070946</v>
      </c>
      <c r="C26" s="116">
        <f t="shared" si="1"/>
        <v>0.11729008563326578</v>
      </c>
      <c r="D26" s="91">
        <f t="shared" si="1"/>
        <v>0.11138659604298744</v>
      </c>
      <c r="E26" s="91">
        <f t="shared" si="1"/>
        <v>2.2330280213341278</v>
      </c>
      <c r="F26" s="91">
        <f t="shared" si="1"/>
        <v>7.6847985198942119</v>
      </c>
      <c r="G26" s="91">
        <f t="shared" si="1"/>
        <v>0.2775128271332461</v>
      </c>
      <c r="H26" s="91">
        <f t="shared" si="1"/>
        <v>0.26918744231924879</v>
      </c>
      <c r="I26" s="91">
        <f t="shared" si="1"/>
        <v>5.6396327052034012E-2</v>
      </c>
      <c r="J26" s="92">
        <f t="shared" si="1"/>
        <v>679.14158656966606</v>
      </c>
      <c r="K26" s="93">
        <v>4513.8510696413941</v>
      </c>
      <c r="L26" s="94">
        <v>4286.6581857942965</v>
      </c>
      <c r="M26" s="94">
        <v>85936.98152931947</v>
      </c>
      <c r="N26" s="94">
        <v>295745.67902919906</v>
      </c>
      <c r="O26" s="94">
        <v>10679.944215500971</v>
      </c>
      <c r="P26" s="94">
        <v>10359.545889035944</v>
      </c>
      <c r="Q26" s="95">
        <v>2170.3848182328388</v>
      </c>
      <c r="R26" s="96">
        <v>26136428.841569472</v>
      </c>
      <c r="S26" s="97">
        <v>135.49431954767732</v>
      </c>
      <c r="T26" s="98">
        <f t="shared" si="3"/>
        <v>2307954332.7802086</v>
      </c>
      <c r="U26" s="99">
        <f t="shared" si="4"/>
        <v>8193237.8813697407</v>
      </c>
      <c r="W26" s="87">
        <v>312.00449771774521</v>
      </c>
      <c r="X26" s="38">
        <v>4574.0364237654812</v>
      </c>
      <c r="Y26" s="38">
        <v>4997.7728020448576</v>
      </c>
      <c r="Z26" s="38">
        <v>4997.7728011980844</v>
      </c>
      <c r="AB26" s="38">
        <v>4513.8510696413941</v>
      </c>
      <c r="AC26" s="38">
        <v>4286.6581857942974</v>
      </c>
      <c r="AD26" s="38">
        <v>85936.981529319484</v>
      </c>
      <c r="AE26" s="38">
        <v>295745.67902919906</v>
      </c>
      <c r="AF26" s="38">
        <v>10679.944215500971</v>
      </c>
      <c r="AG26" s="38">
        <v>10359.545889035944</v>
      </c>
      <c r="AH26" s="38">
        <v>2170.3848182328393</v>
      </c>
      <c r="AI26" s="38">
        <v>26136428.841569461</v>
      </c>
    </row>
    <row r="27" spans="1:43" x14ac:dyDescent="0.35">
      <c r="A27" s="88">
        <v>2019</v>
      </c>
      <c r="B27" s="89">
        <f t="shared" si="2"/>
        <v>35226770088.746582</v>
      </c>
      <c r="C27" s="116">
        <f t="shared" si="1"/>
        <v>0.11196426033512537</v>
      </c>
      <c r="D27" s="91">
        <f t="shared" si="1"/>
        <v>0.10632883222708964</v>
      </c>
      <c r="E27" s="91">
        <f t="shared" si="1"/>
        <v>2.215239964669435</v>
      </c>
      <c r="F27" s="91">
        <f t="shared" si="1"/>
        <v>7.2937356072832458</v>
      </c>
      <c r="G27" s="91">
        <f t="shared" si="1"/>
        <v>0.26683402497314024</v>
      </c>
      <c r="H27" s="91">
        <f t="shared" si="1"/>
        <v>0.25882900422394606</v>
      </c>
      <c r="I27" s="91">
        <f t="shared" si="1"/>
        <v>5.6396327056825624E-2</v>
      </c>
      <c r="J27" s="92">
        <f t="shared" si="1"/>
        <v>679.14158656966606</v>
      </c>
      <c r="K27" s="93">
        <v>4347.6693148322029</v>
      </c>
      <c r="L27" s="94">
        <v>4128.840754826404</v>
      </c>
      <c r="M27" s="94">
        <v>86019.688698481958</v>
      </c>
      <c r="N27" s="94">
        <v>283222.07814680762</v>
      </c>
      <c r="O27" s="94">
        <v>10361.396565801664</v>
      </c>
      <c r="P27" s="94">
        <v>10050.554668827615</v>
      </c>
      <c r="Q27" s="95">
        <v>2189.9182817829965</v>
      </c>
      <c r="R27" s="96">
        <v>26371656.701143596</v>
      </c>
      <c r="S27" s="97">
        <v>135.49431954767732</v>
      </c>
      <c r="T27" s="98">
        <f t="shared" si="3"/>
        <v>2328725921.7752304</v>
      </c>
      <c r="U27" s="99">
        <f t="shared" si="4"/>
        <v>8266977.0223020678</v>
      </c>
      <c r="W27" s="87">
        <v>202.78273001029987</v>
      </c>
      <c r="X27" s="38">
        <v>2963.3098830878398</v>
      </c>
      <c r="Y27" s="38">
        <v>3277.4629162454339</v>
      </c>
      <c r="Z27" s="38">
        <v>3277.4629154116697</v>
      </c>
      <c r="AB27" s="38">
        <v>4347.669314832202</v>
      </c>
      <c r="AC27" s="38">
        <v>4128.840754826404</v>
      </c>
      <c r="AD27" s="38">
        <v>86019.688698481958</v>
      </c>
      <c r="AE27" s="38">
        <v>283222.07814680762</v>
      </c>
      <c r="AF27" s="38">
        <v>10361.396565801664</v>
      </c>
      <c r="AG27" s="38">
        <v>10050.554668827615</v>
      </c>
      <c r="AH27" s="38">
        <v>2189.9182817829965</v>
      </c>
      <c r="AI27" s="38">
        <v>26371656.701143585</v>
      </c>
    </row>
    <row r="28" spans="1:43" x14ac:dyDescent="0.35">
      <c r="A28" s="88">
        <v>2020</v>
      </c>
      <c r="B28" s="89">
        <f t="shared" si="2"/>
        <v>35543811019.545296</v>
      </c>
      <c r="C28" s="116">
        <f t="shared" si="1"/>
        <v>0.10674839927436698</v>
      </c>
      <c r="D28" s="91">
        <f t="shared" si="1"/>
        <v>0.1013754978863884</v>
      </c>
      <c r="E28" s="91">
        <f t="shared" si="1"/>
        <v>2.1979355619462826</v>
      </c>
      <c r="F28" s="91">
        <f t="shared" si="1"/>
        <v>6.9124376358676738</v>
      </c>
      <c r="G28" s="91">
        <f t="shared" si="1"/>
        <v>0.25693766459902057</v>
      </c>
      <c r="H28" s="91">
        <f t="shared" si="1"/>
        <v>0.24922953466105</v>
      </c>
      <c r="I28" s="91">
        <f t="shared" si="1"/>
        <v>5.6396327065421005E-2</v>
      </c>
      <c r="J28" s="92">
        <f t="shared" si="1"/>
        <v>679.14158656966606</v>
      </c>
      <c r="K28" s="93">
        <v>4182.4391032493186</v>
      </c>
      <c r="L28" s="94">
        <v>3971.9269736460769</v>
      </c>
      <c r="M28" s="94">
        <v>86115.873429437052</v>
      </c>
      <c r="N28" s="94">
        <v>270831.69081269274</v>
      </c>
      <c r="O28" s="94">
        <v>10066.906321981232</v>
      </c>
      <c r="P28" s="94">
        <v>9764.8991323217961</v>
      </c>
      <c r="Q28" s="95">
        <v>2209.6275466558131</v>
      </c>
      <c r="R28" s="96">
        <v>26609001.611453883</v>
      </c>
      <c r="S28" s="97">
        <v>135.49431954767732</v>
      </c>
      <c r="T28" s="98">
        <f t="shared" si="3"/>
        <v>2349684455.071207</v>
      </c>
      <c r="U28" s="99">
        <f t="shared" si="4"/>
        <v>8341379.8155027851</v>
      </c>
      <c r="W28" s="87">
        <v>124.5624676285545</v>
      </c>
      <c r="X28" s="38">
        <v>1888.1704981891448</v>
      </c>
      <c r="Y28" s="38">
        <v>2031.3520202935711</v>
      </c>
      <c r="Z28" s="38">
        <v>2031.3520194672101</v>
      </c>
      <c r="AB28" s="38">
        <v>4182.4391032493186</v>
      </c>
      <c r="AC28" s="38">
        <v>3971.9269736460765</v>
      </c>
      <c r="AD28" s="38">
        <v>86115.873429437052</v>
      </c>
      <c r="AE28" s="38">
        <v>270831.69081269274</v>
      </c>
      <c r="AF28" s="38">
        <v>10066.906321981232</v>
      </c>
      <c r="AG28" s="38">
        <v>9764.8991323217961</v>
      </c>
      <c r="AH28" s="38">
        <v>2209.6275466558131</v>
      </c>
      <c r="AI28" s="38">
        <v>26609001.611453883</v>
      </c>
      <c r="AJ28">
        <f>(C$15-C28)/C$15</f>
        <v>0.2427865594421745</v>
      </c>
      <c r="AK28">
        <f t="shared" ref="AK28:AP28" si="10">(D$15-D28)/D$15</f>
        <v>0.24278655944217437</v>
      </c>
      <c r="AL28">
        <f t="shared" si="10"/>
        <v>0.10480149745593391</v>
      </c>
      <c r="AM28">
        <f t="shared" si="10"/>
        <v>0.4359726301381906</v>
      </c>
      <c r="AN28">
        <f t="shared" si="10"/>
        <v>0.36783046620520099</v>
      </c>
      <c r="AO28">
        <f t="shared" si="10"/>
        <v>0.36783046620520077</v>
      </c>
      <c r="AP28">
        <f t="shared" si="10"/>
        <v>0.90187384025070216</v>
      </c>
    </row>
    <row r="29" spans="1:43" ht="15" thickBot="1" x14ac:dyDescent="0.4">
      <c r="A29" s="88">
        <v>2021</v>
      </c>
      <c r="B29" s="89">
        <f t="shared" si="2"/>
        <v>35863705318.721199</v>
      </c>
      <c r="C29" s="116">
        <f t="shared" si="1"/>
        <v>0.1016399634161919</v>
      </c>
      <c r="D29" s="91">
        <f t="shared" si="1"/>
        <v>9.6524181781758672E-2</v>
      </c>
      <c r="E29" s="91">
        <f t="shared" si="1"/>
        <v>2.1810114306177981</v>
      </c>
      <c r="F29" s="91">
        <f t="shared" si="1"/>
        <v>6.5410041450788068</v>
      </c>
      <c r="G29" s="91">
        <f t="shared" si="1"/>
        <v>0.2486843117971928</v>
      </c>
      <c r="H29" s="91">
        <f t="shared" si="1"/>
        <v>0.24122378244327705</v>
      </c>
      <c r="I29" s="91">
        <f t="shared" si="1"/>
        <v>5.6396327064038132E-2</v>
      </c>
      <c r="J29" s="92">
        <f t="shared" si="1"/>
        <v>679.14158656966617</v>
      </c>
      <c r="K29" s="93">
        <v>4018.1294237421912</v>
      </c>
      <c r="L29" s="94">
        <v>3815.8873919678927</v>
      </c>
      <c r="M29" s="94">
        <v>86221.8551476508</v>
      </c>
      <c r="N29" s="94">
        <v>258585.30771542765</v>
      </c>
      <c r="O29" s="94">
        <v>9831.2289464696078</v>
      </c>
      <c r="P29" s="94">
        <v>9536.2920780755194</v>
      </c>
      <c r="Q29" s="95">
        <v>2229.5141945210462</v>
      </c>
      <c r="R29" s="96">
        <v>26848482.625956967</v>
      </c>
      <c r="S29" s="97">
        <v>135.49431954767732</v>
      </c>
      <c r="T29" s="98">
        <f t="shared" si="3"/>
        <v>2370831615.1668477</v>
      </c>
      <c r="U29" s="99">
        <f t="shared" si="4"/>
        <v>8416452.2338423096</v>
      </c>
      <c r="W29" s="87">
        <v>132.8041234090295</v>
      </c>
      <c r="X29" s="38">
        <v>1975.9841622961931</v>
      </c>
      <c r="Y29" s="38">
        <v>2185.2479072170199</v>
      </c>
      <c r="Z29" s="38">
        <v>2185.2479063816372</v>
      </c>
      <c r="AB29" s="38">
        <v>4018.1294237421916</v>
      </c>
      <c r="AC29" s="38">
        <v>3815.8873919678931</v>
      </c>
      <c r="AD29" s="38">
        <v>86221.8551476508</v>
      </c>
      <c r="AE29" s="38">
        <v>258585.30771542763</v>
      </c>
      <c r="AF29" s="38">
        <v>9831.2289464696078</v>
      </c>
      <c r="AG29" s="38">
        <v>9536.2920780755194</v>
      </c>
      <c r="AH29" s="38">
        <v>2229.5141945210462</v>
      </c>
      <c r="AI29" s="38">
        <v>26848482.62595696</v>
      </c>
    </row>
    <row r="30" spans="1:43" x14ac:dyDescent="0.35">
      <c r="A30" s="88">
        <v>2022</v>
      </c>
      <c r="B30" s="89">
        <f t="shared" si="2"/>
        <v>36186478666.589684</v>
      </c>
      <c r="C30" s="116">
        <f t="shared" si="1"/>
        <v>9.6631873800567938E-2</v>
      </c>
      <c r="D30" s="91">
        <f t="shared" si="1"/>
        <v>9.1768161254100603E-2</v>
      </c>
      <c r="E30" s="91">
        <f t="shared" si="1"/>
        <v>2.1645555903116072</v>
      </c>
      <c r="F30" s="91">
        <f t="shared" si="1"/>
        <v>6.1807512459940313</v>
      </c>
      <c r="G30" s="91">
        <f t="shared" si="1"/>
        <v>0.24016590522285197</v>
      </c>
      <c r="H30" s="91">
        <f t="shared" si="1"/>
        <v>0.23296092806616639</v>
      </c>
      <c r="I30" s="91">
        <f t="shared" si="1"/>
        <v>5.6396327063543847E-2</v>
      </c>
      <c r="J30" s="92">
        <f t="shared" si="1"/>
        <v>679.14158656966606</v>
      </c>
      <c r="K30" s="93">
        <v>3854.5260800979063</v>
      </c>
      <c r="L30" s="94">
        <v>3660.5185945849062</v>
      </c>
      <c r="M30" s="94">
        <v>86341.448701461195</v>
      </c>
      <c r="N30" s="94">
        <v>246542.5323475576</v>
      </c>
      <c r="O30" s="94">
        <v>9579.9212912123421</v>
      </c>
      <c r="P30" s="94">
        <v>9292.5236524759712</v>
      </c>
      <c r="Q30" s="95">
        <v>2249.5798222520189</v>
      </c>
      <c r="R30" s="96">
        <v>27090118.969590571</v>
      </c>
      <c r="S30" s="97">
        <v>135.49431954767732</v>
      </c>
      <c r="T30" s="98">
        <f t="shared" si="3"/>
        <v>2392169099.7033491</v>
      </c>
      <c r="U30" s="117">
        <f t="shared" si="4"/>
        <v>8492200.3039468881</v>
      </c>
      <c r="V30" s="188" t="s">
        <v>246</v>
      </c>
      <c r="W30" s="87">
        <v>136.02100989226739</v>
      </c>
      <c r="X30" s="38">
        <v>1994.9549602893683</v>
      </c>
      <c r="Y30" s="38">
        <v>2258.3243362340081</v>
      </c>
      <c r="Z30" s="38">
        <v>2258.3243353904818</v>
      </c>
      <c r="AB30" s="38">
        <v>3854.5260800979063</v>
      </c>
      <c r="AC30" s="38">
        <v>3660.5185945849062</v>
      </c>
      <c r="AD30" s="38">
        <v>86341.448701461195</v>
      </c>
      <c r="AE30" s="38">
        <v>246542.5323475576</v>
      </c>
      <c r="AF30" s="38">
        <v>9579.9212912123403</v>
      </c>
      <c r="AG30" s="38">
        <v>9292.5236524759712</v>
      </c>
      <c r="AH30" s="38">
        <v>2249.5798222520189</v>
      </c>
      <c r="AI30" s="38">
        <v>27090118.969590575</v>
      </c>
    </row>
    <row r="31" spans="1:43" ht="15" thickBot="1" x14ac:dyDescent="0.4">
      <c r="A31" s="88">
        <v>2023</v>
      </c>
      <c r="B31" s="89">
        <f t="shared" si="2"/>
        <v>36512156974.588989</v>
      </c>
      <c r="C31" s="116">
        <f t="shared" si="1"/>
        <v>9.1728812538163743E-2</v>
      </c>
      <c r="D31" s="91">
        <f t="shared" si="1"/>
        <v>8.7111882752292258E-2</v>
      </c>
      <c r="E31" s="91">
        <f t="shared" si="1"/>
        <v>2.1485606863018551</v>
      </c>
      <c r="F31" s="91">
        <f t="shared" si="1"/>
        <v>5.8432080192674514</v>
      </c>
      <c r="G31" s="91">
        <f t="shared" si="1"/>
        <v>0.23103014279527698</v>
      </c>
      <c r="H31" s="91">
        <f t="shared" si="1"/>
        <v>0.22409923851141864</v>
      </c>
      <c r="I31" s="91">
        <f t="shared" si="1"/>
        <v>5.6396327063542487E-2</v>
      </c>
      <c r="J31" s="92">
        <f t="shared" si="1"/>
        <v>679.14158656966606</v>
      </c>
      <c r="K31" s="93">
        <v>3691.8795641184188</v>
      </c>
      <c r="L31" s="94">
        <v>3506.058465449591</v>
      </c>
      <c r="M31" s="94">
        <v>86474.762624075884</v>
      </c>
      <c r="N31" s="94">
        <v>235176.05513808617</v>
      </c>
      <c r="O31" s="94">
        <v>9298.4465761658012</v>
      </c>
      <c r="P31" s="94">
        <v>9019.4931788808262</v>
      </c>
      <c r="Q31" s="95">
        <v>2269.8260406522322</v>
      </c>
      <c r="R31" s="96">
        <v>27333930.040316883</v>
      </c>
      <c r="S31" s="97">
        <v>135.49431954767732</v>
      </c>
      <c r="T31" s="98">
        <f t="shared" si="3"/>
        <v>2413698621.6006789</v>
      </c>
      <c r="U31" s="117">
        <f t="shared" si="4"/>
        <v>8568630.1066824086</v>
      </c>
      <c r="V31" s="258">
        <f>T31/T25</f>
        <v>1.0552296787698248</v>
      </c>
      <c r="W31" s="87">
        <v>136.03013747131868</v>
      </c>
      <c r="X31" s="38">
        <v>1974.5853496696702</v>
      </c>
      <c r="Y31" s="38">
        <v>2278.8021621618973</v>
      </c>
      <c r="Z31" s="38">
        <v>2278.8021613107771</v>
      </c>
      <c r="AB31" s="38">
        <v>3691.8795641184188</v>
      </c>
      <c r="AC31" s="38">
        <v>3506.0584654495906</v>
      </c>
      <c r="AD31" s="38">
        <v>86474.762624075884</v>
      </c>
      <c r="AE31" s="38">
        <v>235176.05513808614</v>
      </c>
      <c r="AF31" s="38">
        <v>9298.4465761658012</v>
      </c>
      <c r="AG31" s="38">
        <v>9019.4931788808281</v>
      </c>
      <c r="AH31" s="38">
        <v>2269.8260406522322</v>
      </c>
      <c r="AI31" s="38">
        <v>27333930.04031688</v>
      </c>
    </row>
    <row r="32" spans="1:43" x14ac:dyDescent="0.35">
      <c r="A32" s="88">
        <v>2024</v>
      </c>
      <c r="B32" s="89">
        <f t="shared" si="2"/>
        <v>36840766387.360283</v>
      </c>
      <c r="C32" s="116">
        <f t="shared" si="1"/>
        <v>8.6928834686471168E-2</v>
      </c>
      <c r="D32" s="91">
        <f t="shared" si="1"/>
        <v>8.2553499227418017E-2</v>
      </c>
      <c r="E32" s="91">
        <f t="shared" si="1"/>
        <v>2.1331126682309547</v>
      </c>
      <c r="F32" s="91">
        <f t="shared" si="1"/>
        <v>5.5275907339705519</v>
      </c>
      <c r="G32" s="91">
        <f t="shared" si="1"/>
        <v>0.22136627337271383</v>
      </c>
      <c r="H32" s="91">
        <f t="shared" si="1"/>
        <v>0.21472528517153239</v>
      </c>
      <c r="I32" s="91">
        <f t="shared" si="1"/>
        <v>5.639632706354495E-2</v>
      </c>
      <c r="J32" s="92">
        <f t="shared" si="1"/>
        <v>679.14158656966606</v>
      </c>
      <c r="K32" s="93">
        <v>3530.1794108769354</v>
      </c>
      <c r="L32" s="94">
        <v>3352.4970663598629</v>
      </c>
      <c r="M32" s="94">
        <v>86625.691574370358</v>
      </c>
      <c r="N32" s="94">
        <v>224475.42373248746</v>
      </c>
      <c r="O32" s="94">
        <v>8989.6829209943317</v>
      </c>
      <c r="P32" s="94">
        <v>8719.9924333645013</v>
      </c>
      <c r="Q32" s="95">
        <v>2290.2544750182019</v>
      </c>
      <c r="R32" s="96">
        <v>27579935.410679732</v>
      </c>
      <c r="S32" s="97">
        <v>135.49431954767732</v>
      </c>
      <c r="T32" s="98">
        <f t="shared" si="3"/>
        <v>2435421909.1950846</v>
      </c>
      <c r="U32" s="99">
        <f t="shared" si="4"/>
        <v>8645747.7776425499</v>
      </c>
      <c r="V32" s="178"/>
      <c r="W32" s="87">
        <v>136.01362538956528</v>
      </c>
      <c r="X32" s="38">
        <v>1954.2111487153561</v>
      </c>
      <c r="Y32" s="38">
        <v>2299.032278635781</v>
      </c>
      <c r="Z32" s="38">
        <v>2299.0322777770048</v>
      </c>
      <c r="AB32" s="38">
        <v>3530.1794108769354</v>
      </c>
      <c r="AC32" s="38">
        <v>3352.4970663598629</v>
      </c>
      <c r="AD32" s="38">
        <v>86625.691574370358</v>
      </c>
      <c r="AE32" s="38">
        <v>224475.42373248746</v>
      </c>
      <c r="AF32" s="38">
        <v>8989.6829209943317</v>
      </c>
      <c r="AG32" s="38">
        <v>8719.9924333644994</v>
      </c>
      <c r="AH32" s="38">
        <v>2290.2544750182024</v>
      </c>
      <c r="AI32" s="38">
        <v>27579935.410679732</v>
      </c>
    </row>
    <row r="33" spans="1:47" x14ac:dyDescent="0.35">
      <c r="A33" s="88">
        <v>2025</v>
      </c>
      <c r="B33" s="89">
        <f t="shared" si="2"/>
        <v>37172333284.846519</v>
      </c>
      <c r="C33" s="116">
        <f t="shared" si="1"/>
        <v>8.2228976164103934E-2</v>
      </c>
      <c r="D33" s="91">
        <f t="shared" si="1"/>
        <v>7.8090195787373168E-2</v>
      </c>
      <c r="E33" s="91">
        <f t="shared" si="1"/>
        <v>2.118102571132499</v>
      </c>
      <c r="F33" s="91">
        <f t="shared" si="1"/>
        <v>5.2222454549466848</v>
      </c>
      <c r="G33" s="91">
        <f t="shared" si="1"/>
        <v>0.21158741871119985</v>
      </c>
      <c r="H33" s="91">
        <f t="shared" si="1"/>
        <v>0.20523979614986379</v>
      </c>
      <c r="I33" s="91">
        <f t="shared" si="1"/>
        <v>5.63963270635542E-2</v>
      </c>
      <c r="J33" s="92">
        <f t="shared" si="1"/>
        <v>679.14158656966617</v>
      </c>
      <c r="K33" s="93">
        <v>3369.3720505525389</v>
      </c>
      <c r="L33" s="94">
        <v>3199.7835237915851</v>
      </c>
      <c r="M33" s="94">
        <v>86790.276813549106</v>
      </c>
      <c r="N33" s="94">
        <v>213984.03212398954</v>
      </c>
      <c r="O33" s="94">
        <v>8669.896770103398</v>
      </c>
      <c r="P33" s="94">
        <v>8409.7998670002944</v>
      </c>
      <c r="Q33" s="95">
        <v>2310.8667652937443</v>
      </c>
      <c r="R33" s="96">
        <v>27828154.829375848</v>
      </c>
      <c r="S33" s="97">
        <v>135.49431954767732</v>
      </c>
      <c r="T33" s="98">
        <f t="shared" si="3"/>
        <v>2457340706.37784</v>
      </c>
      <c r="U33" s="99">
        <f t="shared" si="4"/>
        <v>8723559.5076413322</v>
      </c>
      <c r="W33" s="87">
        <v>135.95200693698703</v>
      </c>
      <c r="X33" s="38">
        <v>1933.6757912929675</v>
      </c>
      <c r="Y33" s="38">
        <v>2318.6726613665883</v>
      </c>
      <c r="Z33" s="38">
        <v>2318.6726605000958</v>
      </c>
      <c r="AB33" s="38">
        <v>3369.3720505525389</v>
      </c>
      <c r="AC33" s="38">
        <v>3199.7835237915851</v>
      </c>
      <c r="AD33" s="38">
        <v>86790.276813549106</v>
      </c>
      <c r="AE33" s="38">
        <v>213984.03212398954</v>
      </c>
      <c r="AF33" s="38">
        <v>8669.896770103398</v>
      </c>
      <c r="AG33" s="38">
        <v>8409.7998670002944</v>
      </c>
      <c r="AH33" s="38">
        <v>2310.8667652937443</v>
      </c>
      <c r="AI33" s="38">
        <v>27828154.829375848</v>
      </c>
      <c r="AJ33">
        <f>(C$15-C33)/C$15</f>
        <v>0.41671363338447781</v>
      </c>
      <c r="AK33">
        <f t="shared" ref="AK33:AP33" si="11">(D$15-D33)/D$15</f>
        <v>0.41671363338447764</v>
      </c>
      <c r="AL33">
        <f t="shared" si="11"/>
        <v>0.13731672450236718</v>
      </c>
      <c r="AM33">
        <f t="shared" si="11"/>
        <v>0.57388557786870531</v>
      </c>
      <c r="AN33">
        <f t="shared" si="11"/>
        <v>0.4794102295113099</v>
      </c>
      <c r="AO33">
        <f t="shared" si="11"/>
        <v>0.47941022951131002</v>
      </c>
      <c r="AP33">
        <f t="shared" si="11"/>
        <v>0.90187384025395012</v>
      </c>
    </row>
    <row r="34" spans="1:47" x14ac:dyDescent="0.35">
      <c r="A34" s="88">
        <v>2026</v>
      </c>
      <c r="B34" s="89">
        <f t="shared" si="2"/>
        <v>37506884284.410133</v>
      </c>
      <c r="C34" s="116">
        <f t="shared" si="1"/>
        <v>7.7616593748565457E-2</v>
      </c>
      <c r="D34" s="91">
        <f t="shared" si="1"/>
        <v>7.3709965573186556E-2</v>
      </c>
      <c r="E34" s="91">
        <f t="shared" si="1"/>
        <v>2.1036596098911593</v>
      </c>
      <c r="F34" s="91">
        <f t="shared" si="1"/>
        <v>4.9252096825585356</v>
      </c>
      <c r="G34" s="91">
        <f t="shared" si="1"/>
        <v>0.20172355498582384</v>
      </c>
      <c r="H34" s="91">
        <f t="shared" si="1"/>
        <v>0.19567184833624912</v>
      </c>
      <c r="I34" s="91">
        <f t="shared" si="1"/>
        <v>5.6396327063562929E-2</v>
      </c>
      <c r="J34" s="92">
        <f t="shared" si="1"/>
        <v>679.14158656966617</v>
      </c>
      <c r="K34" s="93">
        <v>3209.0008483580923</v>
      </c>
      <c r="L34" s="94">
        <v>3047.4841864749214</v>
      </c>
      <c r="M34" s="94">
        <v>86974.255719926543</v>
      </c>
      <c r="N34" s="94">
        <v>203629.16338317085</v>
      </c>
      <c r="O34" s="94">
        <v>8340.1116671044747</v>
      </c>
      <c r="P34" s="94">
        <v>8089.90831709134</v>
      </c>
      <c r="Q34" s="95">
        <v>2331.6645661817483</v>
      </c>
      <c r="R34" s="96">
        <v>28078608.222840231</v>
      </c>
      <c r="S34" s="97">
        <v>135.49431954767732</v>
      </c>
      <c r="T34" s="98">
        <f t="shared" si="3"/>
        <v>2479456772.7352405</v>
      </c>
      <c r="U34" s="99">
        <f t="shared" si="4"/>
        <v>8802071.5432101041</v>
      </c>
      <c r="W34" s="87">
        <v>135.8940482995103</v>
      </c>
      <c r="X34" s="38">
        <v>1913.4179834790903</v>
      </c>
      <c r="Y34" s="38">
        <v>2338.5433295855901</v>
      </c>
      <c r="Z34" s="38">
        <v>2338.543328711311</v>
      </c>
      <c r="AB34" s="38">
        <v>3209.0008483580923</v>
      </c>
      <c r="AC34" s="38">
        <v>3047.4841864749214</v>
      </c>
      <c r="AD34" s="38">
        <v>86974.255719926543</v>
      </c>
      <c r="AE34" s="38">
        <v>203629.16338317085</v>
      </c>
      <c r="AF34" s="38">
        <v>8340.1116671044747</v>
      </c>
      <c r="AG34" s="38">
        <v>8089.90831709134</v>
      </c>
      <c r="AH34" s="38">
        <v>2331.6645661817483</v>
      </c>
      <c r="AI34" s="38">
        <v>28078608.222840227</v>
      </c>
    </row>
    <row r="35" spans="1:47" x14ac:dyDescent="0.35">
      <c r="A35" s="88">
        <v>2027</v>
      </c>
      <c r="B35" s="89">
        <f t="shared" si="2"/>
        <v>37844446242.969818</v>
      </c>
      <c r="C35" s="116">
        <f t="shared" si="1"/>
        <v>7.3104257681297385E-2</v>
      </c>
      <c r="D35" s="91">
        <f t="shared" si="1"/>
        <v>6.9424746136084903E-2</v>
      </c>
      <c r="E35" s="91">
        <f t="shared" si="1"/>
        <v>2.0897705699274352</v>
      </c>
      <c r="F35" s="91">
        <f t="shared" si="1"/>
        <v>4.6370624198832848</v>
      </c>
      <c r="G35" s="91">
        <f t="shared" si="1"/>
        <v>0.1917898265211006</v>
      </c>
      <c r="H35" s="91">
        <f t="shared" si="1"/>
        <v>0.1860361317254676</v>
      </c>
      <c r="I35" s="91">
        <f t="shared" si="1"/>
        <v>5.6396327063568799E-2</v>
      </c>
      <c r="J35" s="92">
        <f t="shared" si="1"/>
        <v>679.14158656966595</v>
      </c>
      <c r="K35" s="93">
        <v>3049.6436149841675</v>
      </c>
      <c r="L35" s="94">
        <v>2896.147782511081</v>
      </c>
      <c r="M35" s="94">
        <v>87177.623814262159</v>
      </c>
      <c r="N35" s="94">
        <v>193441.37057967763</v>
      </c>
      <c r="O35" s="94">
        <v>8000.7736679149821</v>
      </c>
      <c r="P35" s="94">
        <v>7760.7504578775324</v>
      </c>
      <c r="Q35" s="95">
        <v>2352.6495472776287</v>
      </c>
      <c r="R35" s="96">
        <v>28331315.696845781</v>
      </c>
      <c r="S35" s="97">
        <v>135.49431954767732</v>
      </c>
      <c r="T35" s="98">
        <f t="shared" si="3"/>
        <v>2501771883.689857</v>
      </c>
      <c r="U35" s="99">
        <f t="shared" si="4"/>
        <v>8881290.1870989911</v>
      </c>
      <c r="W35" s="87">
        <v>135.85500248608247</v>
      </c>
      <c r="X35" s="38">
        <v>1893.5585538280575</v>
      </c>
      <c r="Y35" s="38">
        <v>2358.9122493199166</v>
      </c>
      <c r="Z35" s="38">
        <v>2358.9122484377758</v>
      </c>
      <c r="AB35" s="38">
        <v>3049.6436149841679</v>
      </c>
      <c r="AC35" s="38">
        <v>2896.147782511081</v>
      </c>
      <c r="AD35" s="38">
        <v>87177.623814262159</v>
      </c>
      <c r="AE35" s="38">
        <v>193441.37057967763</v>
      </c>
      <c r="AF35" s="38">
        <v>8000.7736679149821</v>
      </c>
      <c r="AG35" s="38">
        <v>7760.7504578775333</v>
      </c>
      <c r="AH35" s="38">
        <v>2352.6495472776292</v>
      </c>
      <c r="AI35" s="38">
        <v>28331315.696845785</v>
      </c>
    </row>
    <row r="36" spans="1:47" x14ac:dyDescent="0.35">
      <c r="A36" s="88">
        <v>2028</v>
      </c>
      <c r="B36" s="89">
        <f t="shared" si="2"/>
        <v>38185046259.15654</v>
      </c>
      <c r="C36" s="116">
        <f t="shared" si="1"/>
        <v>6.8686522622822085E-2</v>
      </c>
      <c r="D36" s="91">
        <f t="shared" si="1"/>
        <v>6.5229366213506265E-2</v>
      </c>
      <c r="E36" s="91">
        <f t="shared" si="1"/>
        <v>2.0765589022826729</v>
      </c>
      <c r="F36" s="91">
        <f t="shared" si="1"/>
        <v>4.3572324710932762</v>
      </c>
      <c r="G36" s="91">
        <f t="shared" si="1"/>
        <v>0.18182616383105124</v>
      </c>
      <c r="H36" s="91">
        <f t="shared" si="1"/>
        <v>0.17637137891611968</v>
      </c>
      <c r="I36" s="91">
        <f t="shared" si="1"/>
        <v>5.6396327063577591E-2</v>
      </c>
      <c r="J36" s="92">
        <f t="shared" si="1"/>
        <v>679.14158656966629</v>
      </c>
      <c r="K36" s="93">
        <v>2891.1399498773135</v>
      </c>
      <c r="L36" s="94">
        <v>2745.6219846888071</v>
      </c>
      <c r="M36" s="94">
        <v>87406.119445447461</v>
      </c>
      <c r="N36" s="94">
        <v>183403.79432594479</v>
      </c>
      <c r="O36" s="94">
        <v>7653.3920500180229</v>
      </c>
      <c r="P36" s="94">
        <v>7423.7902885174817</v>
      </c>
      <c r="Q36" s="95">
        <v>2373.8233932034973</v>
      </c>
      <c r="R36" s="96">
        <v>28586297.538117398</v>
      </c>
      <c r="S36" s="97">
        <v>135.49431954767732</v>
      </c>
      <c r="T36" s="98">
        <f t="shared" si="3"/>
        <v>2524287830.6430655</v>
      </c>
      <c r="U36" s="99">
        <f t="shared" si="4"/>
        <v>8961221.7987828832</v>
      </c>
      <c r="W36" s="87">
        <v>135.79654193198888</v>
      </c>
      <c r="X36" s="38">
        <v>1873.835762355613</v>
      </c>
      <c r="Y36" s="38">
        <v>2379.1182466573064</v>
      </c>
      <c r="Z36" s="38">
        <v>2379.1182457672385</v>
      </c>
      <c r="AB36" s="38">
        <v>2891.1399498773135</v>
      </c>
      <c r="AC36" s="38">
        <v>2745.6219846888071</v>
      </c>
      <c r="AD36" s="38">
        <v>87406.119445447461</v>
      </c>
      <c r="AE36" s="38">
        <v>183403.79432594476</v>
      </c>
      <c r="AF36" s="38">
        <v>7653.3920500180229</v>
      </c>
      <c r="AG36" s="38">
        <v>7423.7902885174817</v>
      </c>
      <c r="AH36" s="38">
        <v>2373.8233932034973</v>
      </c>
      <c r="AI36" s="38">
        <v>28586297.538117398</v>
      </c>
      <c r="AJ36" t="s">
        <v>6</v>
      </c>
      <c r="AK36" t="s">
        <v>6</v>
      </c>
      <c r="AL36" t="s">
        <v>10</v>
      </c>
      <c r="AM36" t="s">
        <v>159</v>
      </c>
      <c r="AN36" t="s">
        <v>160</v>
      </c>
      <c r="AO36" t="s">
        <v>160</v>
      </c>
      <c r="AP36" t="s">
        <v>161</v>
      </c>
      <c r="AQ36" t="s">
        <v>161</v>
      </c>
      <c r="AR36" t="s">
        <v>7</v>
      </c>
      <c r="AS36" t="s">
        <v>233</v>
      </c>
      <c r="AT36" t="s">
        <v>158</v>
      </c>
      <c r="AU36" t="s">
        <v>158</v>
      </c>
    </row>
    <row r="37" spans="1:47" x14ac:dyDescent="0.35">
      <c r="A37" s="88">
        <v>2029</v>
      </c>
      <c r="B37" s="89">
        <f t="shared" si="2"/>
        <v>38528711675.488945</v>
      </c>
      <c r="C37" s="116">
        <f t="shared" si="1"/>
        <v>6.4380548801031653E-2</v>
      </c>
      <c r="D37" s="91">
        <f t="shared" si="1"/>
        <v>6.1140122318168726E-2</v>
      </c>
      <c r="E37" s="91">
        <f t="shared" si="1"/>
        <v>2.0642883439353903</v>
      </c>
      <c r="F37" s="91">
        <f t="shared" si="1"/>
        <v>4.0864630440289442</v>
      </c>
      <c r="G37" s="91">
        <f t="shared" si="1"/>
        <v>0.1718995710848803</v>
      </c>
      <c r="H37" s="91">
        <f t="shared" si="1"/>
        <v>0.16674258395233391</v>
      </c>
      <c r="I37" s="91">
        <f t="shared" si="1"/>
        <v>5.6396327063586604E-2</v>
      </c>
      <c r="J37" s="92">
        <f t="shared" si="1"/>
        <v>679.14158656966606</v>
      </c>
      <c r="K37" s="93">
        <v>2734.2827683198179</v>
      </c>
      <c r="L37" s="94">
        <v>2596.6597989741863</v>
      </c>
      <c r="M37" s="94">
        <v>87671.636119627874</v>
      </c>
      <c r="N37" s="94">
        <v>173554.67905680608</v>
      </c>
      <c r="O37" s="94">
        <v>7300.6838843757105</v>
      </c>
      <c r="P37" s="94">
        <v>7081.6633678444396</v>
      </c>
      <c r="Q37" s="95">
        <v>2395.1878037427114</v>
      </c>
      <c r="R37" s="96">
        <v>28843574.215960443</v>
      </c>
      <c r="S37" s="97">
        <v>135.49431954767732</v>
      </c>
      <c r="T37" s="98">
        <f t="shared" si="3"/>
        <v>2547006421.1188526</v>
      </c>
      <c r="U37" s="99">
        <f t="shared" si="4"/>
        <v>9041872.7949719261</v>
      </c>
      <c r="W37" s="87">
        <v>135.73667588152153</v>
      </c>
      <c r="X37" s="38">
        <v>1854.5190533122982</v>
      </c>
      <c r="Y37" s="38">
        <v>2399.4720345275982</v>
      </c>
      <c r="Z37" s="38">
        <v>2399.4720336295318</v>
      </c>
      <c r="AB37" s="38">
        <v>2734.2827683198184</v>
      </c>
      <c r="AC37" s="38">
        <v>2596.6597989741863</v>
      </c>
      <c r="AD37" s="38">
        <v>87671.636119627874</v>
      </c>
      <c r="AE37" s="38">
        <v>173554.67905680608</v>
      </c>
      <c r="AF37" s="38">
        <v>7300.6838843757105</v>
      </c>
      <c r="AG37" s="38">
        <v>7081.6633678444387</v>
      </c>
      <c r="AH37" s="38">
        <v>2395.1878037427118</v>
      </c>
      <c r="AI37" s="38">
        <v>28843574.21596045</v>
      </c>
      <c r="AJ37" t="s">
        <v>234</v>
      </c>
      <c r="AK37" t="s">
        <v>235</v>
      </c>
      <c r="AL37" t="s">
        <v>234</v>
      </c>
      <c r="AM37" t="s">
        <v>236</v>
      </c>
      <c r="AN37" t="s">
        <v>234</v>
      </c>
      <c r="AO37" t="s">
        <v>236</v>
      </c>
      <c r="AP37" t="s">
        <v>234</v>
      </c>
      <c r="AQ37" t="s">
        <v>236</v>
      </c>
      <c r="AR37" t="s">
        <v>234</v>
      </c>
      <c r="AS37" t="s">
        <v>236</v>
      </c>
      <c r="AT37" t="s">
        <v>234</v>
      </c>
      <c r="AU37" t="s">
        <v>236</v>
      </c>
    </row>
    <row r="38" spans="1:47" x14ac:dyDescent="0.35">
      <c r="A38" s="88">
        <v>2030</v>
      </c>
      <c r="B38" s="89">
        <f t="shared" si="2"/>
        <v>38875470080.568344</v>
      </c>
      <c r="C38" s="116">
        <f t="shared" si="1"/>
        <v>6.0190780249068446E-2</v>
      </c>
      <c r="D38" s="91">
        <f t="shared" si="1"/>
        <v>5.7161234804433469E-2</v>
      </c>
      <c r="E38" s="91">
        <f t="shared" si="1"/>
        <v>2.0553614664511537</v>
      </c>
      <c r="F38" s="91">
        <f t="shared" si="1"/>
        <v>3.8276042665815142</v>
      </c>
      <c r="G38" s="91">
        <f t="shared" si="1"/>
        <v>0.16201846515230112</v>
      </c>
      <c r="H38" s="91">
        <f t="shared" si="1"/>
        <v>0.15715791119773206</v>
      </c>
      <c r="I38" s="91">
        <f t="shared" si="1"/>
        <v>5.6396327063589498E-2</v>
      </c>
      <c r="J38" s="92">
        <f t="shared" si="1"/>
        <v>679.14158656966595</v>
      </c>
      <c r="K38" s="93">
        <v>2579.3477045245759</v>
      </c>
      <c r="L38" s="94">
        <v>2449.5229862531587</v>
      </c>
      <c r="M38" s="94">
        <v>88078.138520909095</v>
      </c>
      <c r="N38" s="94">
        <v>164023.82952974428</v>
      </c>
      <c r="O38" s="94">
        <v>6942.9562875229667</v>
      </c>
      <c r="P38" s="94">
        <v>6734.6675988972765</v>
      </c>
      <c r="Q38" s="95">
        <v>2416.7444939765196</v>
      </c>
      <c r="R38" s="96">
        <v>29103166.383904085</v>
      </c>
      <c r="S38" s="97">
        <v>135.49431954767732</v>
      </c>
      <c r="T38" s="98">
        <f t="shared" si="3"/>
        <v>2569929478.9089222</v>
      </c>
      <c r="U38" s="99">
        <f t="shared" si="4"/>
        <v>9123249.6501266733</v>
      </c>
      <c r="W38" s="87">
        <v>135.71746363231694</v>
      </c>
      <c r="X38" s="38">
        <v>1835.9308401164969</v>
      </c>
      <c r="Y38" s="38">
        <v>2420.7246035465482</v>
      </c>
      <c r="Z38" s="38">
        <v>2420.7246026404032</v>
      </c>
      <c r="AB38" s="38">
        <v>2579.3477045245754</v>
      </c>
      <c r="AC38" s="38">
        <v>2449.5229862531587</v>
      </c>
      <c r="AD38" s="38">
        <v>88078.138520909095</v>
      </c>
      <c r="AE38" s="38">
        <v>164023.82952974428</v>
      </c>
      <c r="AF38" s="38">
        <v>6942.9562875229667</v>
      </c>
      <c r="AG38" s="38">
        <v>6734.6675988972775</v>
      </c>
      <c r="AH38" s="38">
        <v>2416.7444939765201</v>
      </c>
      <c r="AI38" s="38">
        <v>29103166.383904088</v>
      </c>
      <c r="AJ38">
        <v>4.3966228385320057E-2</v>
      </c>
      <c r="AK38">
        <v>0.17823357835528689</v>
      </c>
      <c r="AL38">
        <v>0.20921144958316992</v>
      </c>
      <c r="AM38">
        <v>0.18835584241934286</v>
      </c>
      <c r="AN38">
        <v>0</v>
      </c>
      <c r="AO38">
        <v>0.29604001434245136</v>
      </c>
      <c r="AP38">
        <v>0</v>
      </c>
      <c r="AQ38">
        <v>0.29604001434245136</v>
      </c>
      <c r="AR38">
        <v>0.88241536443195534</v>
      </c>
      <c r="AS38">
        <v>0.91048855517155292</v>
      </c>
      <c r="AT38">
        <v>0</v>
      </c>
      <c r="AU38">
        <v>7.6395532387087434E-2</v>
      </c>
    </row>
    <row r="39" spans="1:47" x14ac:dyDescent="0.35">
      <c r="A39" s="88">
        <v>2031</v>
      </c>
      <c r="B39" s="89">
        <f t="shared" si="2"/>
        <v>39225349311.293457</v>
      </c>
      <c r="C39" s="116">
        <f t="shared" si="1"/>
        <v>5.6125289896577196E-2</v>
      </c>
      <c r="D39" s="91">
        <f t="shared" si="1"/>
        <v>5.3300370272153078E-2</v>
      </c>
      <c r="E39" s="91">
        <f t="shared" si="1"/>
        <v>2.0496239524572415</v>
      </c>
      <c r="F39" s="91">
        <f t="shared" si="1"/>
        <v>3.5811898152357942</v>
      </c>
      <c r="G39" s="91">
        <f t="shared" si="1"/>
        <v>0.15219827894844382</v>
      </c>
      <c r="H39" s="91">
        <f t="shared" si="1"/>
        <v>0.14763233057999051</v>
      </c>
      <c r="I39" s="91">
        <f t="shared" si="1"/>
        <v>5.6396327063595292E-2</v>
      </c>
      <c r="J39" s="92">
        <f t="shared" si="1"/>
        <v>679.14158656966617</v>
      </c>
      <c r="K39" s="93">
        <v>2426.775941348892</v>
      </c>
      <c r="L39" s="94">
        <v>2304.6305235981881</v>
      </c>
      <c r="M39" s="94">
        <v>88622.760003579024</v>
      </c>
      <c r="N39" s="94">
        <v>154845.44135152726</v>
      </c>
      <c r="O39" s="94">
        <v>6580.8323190383362</v>
      </c>
      <c r="P39" s="94">
        <v>6383.4073494671866</v>
      </c>
      <c r="Q39" s="95">
        <v>2438.4951944225586</v>
      </c>
      <c r="R39" s="96">
        <v>29365094.881359227</v>
      </c>
      <c r="S39" s="97">
        <v>135.49431954767732</v>
      </c>
      <c r="T39" s="98">
        <f t="shared" si="3"/>
        <v>2593058844.2191024</v>
      </c>
      <c r="U39" s="99">
        <f t="shared" si="4"/>
        <v>9205358.8969778139</v>
      </c>
      <c r="W39" s="87">
        <v>135.67903219319271</v>
      </c>
      <c r="X39" s="38">
        <v>1817.5977829554977</v>
      </c>
      <c r="Y39" s="38">
        <v>2441.8194732553688</v>
      </c>
      <c r="Z39" s="38">
        <v>2441.819472341077</v>
      </c>
      <c r="AB39" s="38">
        <v>2426.775941348892</v>
      </c>
      <c r="AC39" s="38">
        <v>2304.6305235981881</v>
      </c>
      <c r="AD39" s="38">
        <v>88622.760003579024</v>
      </c>
      <c r="AE39" s="38">
        <v>154845.44135152723</v>
      </c>
      <c r="AF39" s="38">
        <v>6580.8323190383362</v>
      </c>
      <c r="AG39" s="38">
        <v>6383.4073494671866</v>
      </c>
      <c r="AH39" s="38">
        <v>2438.4951944225586</v>
      </c>
      <c r="AI39" s="38">
        <v>29365094.881359223</v>
      </c>
    </row>
    <row r="40" spans="1:47" x14ac:dyDescent="0.35">
      <c r="A40" s="88">
        <v>2032</v>
      </c>
      <c r="B40" s="89">
        <f t="shared" si="2"/>
        <v>39578377455.095093</v>
      </c>
      <c r="C40" s="116">
        <f t="shared" si="1"/>
        <v>5.2176010295835504E-2</v>
      </c>
      <c r="D40" s="91">
        <f t="shared" si="1"/>
        <v>4.9549867327479111E-2</v>
      </c>
      <c r="E40" s="91">
        <f t="shared" si="1"/>
        <v>2.0447329725021315</v>
      </c>
      <c r="F40" s="91">
        <f t="shared" si="1"/>
        <v>3.3435156434404343</v>
      </c>
      <c r="G40" s="91">
        <f t="shared" si="1"/>
        <v>0.14248236820061272</v>
      </c>
      <c r="H40" s="91">
        <f t="shared" si="1"/>
        <v>0.13820789715459433</v>
      </c>
      <c r="I40" s="91">
        <f t="shared" si="1"/>
        <v>5.6396327063597762E-2</v>
      </c>
      <c r="J40" s="92">
        <f t="shared" si="1"/>
        <v>679.14158656966606</v>
      </c>
      <c r="K40" s="93">
        <v>2276.3189662885043</v>
      </c>
      <c r="L40" s="94">
        <v>2161.7464067317228</v>
      </c>
      <c r="M40" s="94">
        <v>89206.982670991507</v>
      </c>
      <c r="N40" s="94">
        <v>145869.87449006323</v>
      </c>
      <c r="O40" s="94">
        <v>6216.1770372589035</v>
      </c>
      <c r="P40" s="94">
        <v>6029.6917261411363</v>
      </c>
      <c r="Q40" s="95">
        <v>2460.4416511724689</v>
      </c>
      <c r="R40" s="96">
        <v>29629380.735291451</v>
      </c>
      <c r="S40" s="97">
        <v>135.49431954767732</v>
      </c>
      <c r="T40" s="98">
        <f t="shared" si="3"/>
        <v>2616396373.8170738</v>
      </c>
      <c r="U40" s="99">
        <f t="shared" si="4"/>
        <v>9288207.1270506121</v>
      </c>
      <c r="W40" s="87">
        <v>135.66273983466971</v>
      </c>
      <c r="X40" s="38">
        <v>1799.9124641840217</v>
      </c>
      <c r="Y40" s="38">
        <v>2463.4999955399808</v>
      </c>
      <c r="Z40" s="38">
        <v>2463.499994617463</v>
      </c>
      <c r="AB40" s="38">
        <v>2276.3189662885043</v>
      </c>
      <c r="AC40" s="38">
        <v>2161.7464067317228</v>
      </c>
      <c r="AD40" s="38">
        <v>89206.982670991507</v>
      </c>
      <c r="AE40" s="38">
        <v>145869.87449006323</v>
      </c>
      <c r="AF40" s="38">
        <v>6216.1770372589035</v>
      </c>
      <c r="AG40" s="38">
        <v>6029.6917261411363</v>
      </c>
      <c r="AH40" s="38">
        <v>2460.4416511724689</v>
      </c>
      <c r="AI40" s="38">
        <v>29629380.735291455</v>
      </c>
    </row>
    <row r="41" spans="1:47" x14ac:dyDescent="0.35">
      <c r="A41" s="88">
        <v>2033</v>
      </c>
      <c r="B41" s="89">
        <f t="shared" si="2"/>
        <v>39934582852.190941</v>
      </c>
      <c r="C41" s="116">
        <f t="shared" si="1"/>
        <v>4.8372798843069539E-2</v>
      </c>
      <c r="D41" s="91">
        <f t="shared" si="1"/>
        <v>4.5938080572715617E-2</v>
      </c>
      <c r="E41" s="91">
        <f t="shared" si="1"/>
        <v>2.0404095147258872</v>
      </c>
      <c r="F41" s="91">
        <f t="shared" si="1"/>
        <v>3.1161863747348719</v>
      </c>
      <c r="G41" s="91">
        <f t="shared" si="1"/>
        <v>0.13292917809218166</v>
      </c>
      <c r="H41" s="91">
        <f t="shared" si="1"/>
        <v>0.1289413027494162</v>
      </c>
      <c r="I41" s="91">
        <f t="shared" si="1"/>
        <v>5.6396327063603403E-2</v>
      </c>
      <c r="J41" s="92">
        <f t="shared" ref="J41:J58" si="12">R41*$C$5/$B41</f>
        <v>679.14158656966617</v>
      </c>
      <c r="K41" s="93">
        <v>2129.387166709756</v>
      </c>
      <c r="L41" s="94">
        <v>2022.2100348620665</v>
      </c>
      <c r="M41" s="94">
        <v>89819.525423476211</v>
      </c>
      <c r="N41" s="94">
        <v>137175.59112019264</v>
      </c>
      <c r="O41" s="94">
        <v>5851.5879312474699</v>
      </c>
      <c r="P41" s="94">
        <v>5676.0402933100449</v>
      </c>
      <c r="Q41" s="95">
        <v>2482.5856260332689</v>
      </c>
      <c r="R41" s="96">
        <v>29896045.16190907</v>
      </c>
      <c r="S41" s="97">
        <v>135.49431954767732</v>
      </c>
      <c r="T41" s="98">
        <f t="shared" si="3"/>
        <v>2639943941.181427</v>
      </c>
      <c r="U41" s="99">
        <f t="shared" si="4"/>
        <v>9371800.9911940657</v>
      </c>
      <c r="W41" s="87">
        <v>135.62531064593219</v>
      </c>
      <c r="X41" s="38">
        <v>1782.6974338280354</v>
      </c>
      <c r="Y41" s="38">
        <v>2484.9857016877427</v>
      </c>
      <c r="Z41" s="38">
        <v>2484.9857007569303</v>
      </c>
      <c r="AB41" s="38">
        <v>2129.3871667097555</v>
      </c>
      <c r="AC41" s="38">
        <v>2022.2100348620665</v>
      </c>
      <c r="AD41" s="38">
        <v>89819.525423476211</v>
      </c>
      <c r="AE41" s="38">
        <v>137175.59112019261</v>
      </c>
      <c r="AF41" s="38">
        <v>5851.5879312474699</v>
      </c>
      <c r="AG41" s="38">
        <v>5676.0402933100449</v>
      </c>
      <c r="AH41" s="38">
        <v>2482.5856260332694</v>
      </c>
      <c r="AI41" s="38">
        <v>29896045.161909074</v>
      </c>
    </row>
    <row r="42" spans="1:47" x14ac:dyDescent="0.35">
      <c r="A42" s="88">
        <v>2034</v>
      </c>
      <c r="B42" s="89">
        <f t="shared" si="2"/>
        <v>40293994097.860657</v>
      </c>
      <c r="C42" s="116">
        <f t="shared" ref="C42:I58" si="13">K42*$C$5/$B42</f>
        <v>4.4719213064157472E-2</v>
      </c>
      <c r="D42" s="91">
        <f t="shared" si="13"/>
        <v>4.2468388474983361E-2</v>
      </c>
      <c r="E42" s="91">
        <f t="shared" si="13"/>
        <v>2.0365580003293253</v>
      </c>
      <c r="F42" s="91">
        <f t="shared" si="13"/>
        <v>2.8992994174812963</v>
      </c>
      <c r="G42" s="91">
        <f t="shared" si="13"/>
        <v>0.12354806454826972</v>
      </c>
      <c r="H42" s="91">
        <f t="shared" si="13"/>
        <v>0.11984162261182163</v>
      </c>
      <c r="I42" s="91">
        <f t="shared" si="13"/>
        <v>5.6396327063609065E-2</v>
      </c>
      <c r="J42" s="92">
        <f t="shared" si="12"/>
        <v>679.14158656966617</v>
      </c>
      <c r="K42" s="93">
        <v>1986.2720654539828</v>
      </c>
      <c r="L42" s="94">
        <v>1886.298257791057</v>
      </c>
      <c r="M42" s="94">
        <v>90456.830265046927</v>
      </c>
      <c r="N42" s="94">
        <v>128776.80638226145</v>
      </c>
      <c r="O42" s="94">
        <v>5487.575754096225</v>
      </c>
      <c r="P42" s="94">
        <v>5322.9484814733378</v>
      </c>
      <c r="Q42" s="95">
        <v>2504.9288966678196</v>
      </c>
      <c r="R42" s="96">
        <v>30165109.568366252</v>
      </c>
      <c r="S42" s="97">
        <v>135.49431954767732</v>
      </c>
      <c r="T42" s="98">
        <f t="shared" si="3"/>
        <v>2663703436.65206</v>
      </c>
      <c r="U42" s="99">
        <f t="shared" si="4"/>
        <v>9456147.2001148127</v>
      </c>
      <c r="W42" s="87">
        <v>135.58785456007755</v>
      </c>
      <c r="X42" s="38">
        <v>1766.1162210796042</v>
      </c>
      <c r="Y42" s="38">
        <v>2506.6581097905073</v>
      </c>
      <c r="Z42" s="38">
        <v>2506.6581088513267</v>
      </c>
      <c r="AB42" s="38">
        <v>1986.2720654539826</v>
      </c>
      <c r="AC42" s="38">
        <v>1886.2982577910568</v>
      </c>
      <c r="AD42" s="38">
        <v>90456.830265046927</v>
      </c>
      <c r="AE42" s="38">
        <v>128776.80638226143</v>
      </c>
      <c r="AF42" s="38">
        <v>5487.575754096224</v>
      </c>
      <c r="AG42" s="38">
        <v>5322.9484814733378</v>
      </c>
      <c r="AH42" s="38">
        <v>2504.9288966678196</v>
      </c>
      <c r="AI42" s="38">
        <v>30165109.568366252</v>
      </c>
    </row>
    <row r="43" spans="1:47" x14ac:dyDescent="0.35">
      <c r="A43" s="88">
        <v>2035</v>
      </c>
      <c r="B43" s="89">
        <f t="shared" si="2"/>
        <v>40656640044.741402</v>
      </c>
      <c r="C43" s="116">
        <f t="shared" si="13"/>
        <v>4.1229577320038298E-2</v>
      </c>
      <c r="D43" s="91">
        <f t="shared" si="13"/>
        <v>3.9154394415990779E-2</v>
      </c>
      <c r="E43" s="91">
        <f t="shared" si="13"/>
        <v>2.0331692379101809</v>
      </c>
      <c r="F43" s="91">
        <f t="shared" si="13"/>
        <v>2.693795925448327</v>
      </c>
      <c r="G43" s="91">
        <f t="shared" si="13"/>
        <v>0.11442770255871793</v>
      </c>
      <c r="H43" s="91">
        <f t="shared" si="13"/>
        <v>0.1109948714819564</v>
      </c>
      <c r="I43" s="91">
        <f t="shared" si="13"/>
        <v>5.63963270636147E-2</v>
      </c>
      <c r="J43" s="92">
        <f t="shared" si="12"/>
        <v>679.14158656966606</v>
      </c>
      <c r="K43" s="93">
        <v>1847.7560417271029</v>
      </c>
      <c r="L43" s="94">
        <v>1754.7540757142476</v>
      </c>
      <c r="M43" s="94">
        <v>91119.070031706462</v>
      </c>
      <c r="N43" s="94">
        <v>120725.89679467457</v>
      </c>
      <c r="O43" s="94">
        <v>5128.2232922883268</v>
      </c>
      <c r="P43" s="94">
        <v>4974.376593519677</v>
      </c>
      <c r="Q43" s="95">
        <v>2527.4732567380825</v>
      </c>
      <c r="R43" s="96">
        <v>30436595.55448154</v>
      </c>
      <c r="S43" s="97">
        <v>135.49431954767732</v>
      </c>
      <c r="T43" s="98">
        <f t="shared" si="3"/>
        <v>2687676767.5819283</v>
      </c>
      <c r="U43" s="99">
        <f t="shared" si="4"/>
        <v>9541252.5249158442</v>
      </c>
      <c r="W43" s="87">
        <v>135.55037193011424</v>
      </c>
      <c r="X43" s="38">
        <v>1750.2386893499834</v>
      </c>
      <c r="Y43" s="38">
        <v>2528.5188422508827</v>
      </c>
      <c r="Z43" s="38">
        <v>2528.5188413032574</v>
      </c>
      <c r="AB43" s="38">
        <v>1847.7560417271029</v>
      </c>
      <c r="AC43" s="38">
        <v>1754.7540757142478</v>
      </c>
      <c r="AD43" s="38">
        <v>91119.070031706462</v>
      </c>
      <c r="AE43" s="38">
        <v>120725.89679467457</v>
      </c>
      <c r="AF43" s="38">
        <v>5128.2232922883268</v>
      </c>
      <c r="AG43" s="38">
        <v>4974.376593519677</v>
      </c>
      <c r="AH43" s="38">
        <v>2527.4732567380825</v>
      </c>
      <c r="AI43" s="38">
        <v>30436595.554481544</v>
      </c>
    </row>
    <row r="44" spans="1:47" x14ac:dyDescent="0.35">
      <c r="A44" s="88">
        <v>2036</v>
      </c>
      <c r="B44" s="89">
        <f t="shared" si="2"/>
        <v>41022549805.144073</v>
      </c>
      <c r="C44" s="116">
        <f t="shared" si="13"/>
        <v>3.7997096666071054E-2</v>
      </c>
      <c r="D44" s="91">
        <f t="shared" si="13"/>
        <v>3.6084612218491033E-2</v>
      </c>
      <c r="E44" s="91">
        <f t="shared" si="13"/>
        <v>2.0300670171632862</v>
      </c>
      <c r="F44" s="91">
        <f t="shared" si="13"/>
        <v>2.5041540820236001</v>
      </c>
      <c r="G44" s="91">
        <f t="shared" si="13"/>
        <v>0.10603377703249882</v>
      </c>
      <c r="H44" s="91">
        <f t="shared" si="13"/>
        <v>0.10285276372152383</v>
      </c>
      <c r="I44" s="91">
        <f t="shared" si="13"/>
        <v>5.6396327063620376E-2</v>
      </c>
      <c r="J44" s="92">
        <f t="shared" si="12"/>
        <v>679.14158656966606</v>
      </c>
      <c r="K44" s="93">
        <v>1718.2142971615392</v>
      </c>
      <c r="L44" s="94">
        <v>1631.7324759368844</v>
      </c>
      <c r="M44" s="94">
        <v>91798.860416634852</v>
      </c>
      <c r="N44" s="94">
        <v>113236.89764619275</v>
      </c>
      <c r="O44" s="94">
        <v>4794.8071738323379</v>
      </c>
      <c r="P44" s="94">
        <v>4650.9629586173669</v>
      </c>
      <c r="Q44" s="95">
        <v>2550.2205160489816</v>
      </c>
      <c r="R44" s="96">
        <v>30710524.914471876</v>
      </c>
      <c r="S44" s="97">
        <v>135.49431954767732</v>
      </c>
      <c r="T44" s="98">
        <f t="shared" si="3"/>
        <v>2711865858.4901657</v>
      </c>
      <c r="U44" s="99">
        <f t="shared" si="4"/>
        <v>9627123.7976400871</v>
      </c>
      <c r="W44" s="87">
        <v>135.51286311009235</v>
      </c>
      <c r="X44" s="38">
        <v>1735.290462479888</v>
      </c>
      <c r="Y44" s="38">
        <v>2550.5695356497245</v>
      </c>
      <c r="Z44" s="38">
        <v>2550.569534693579</v>
      </c>
      <c r="AB44" s="38">
        <v>1718.2142971615392</v>
      </c>
      <c r="AC44" s="38">
        <v>1631.7324759368842</v>
      </c>
      <c r="AD44" s="38">
        <v>91798.860416634852</v>
      </c>
      <c r="AE44" s="38">
        <v>113236.89764619275</v>
      </c>
      <c r="AF44" s="38">
        <v>4794.8071738323379</v>
      </c>
      <c r="AG44" s="38">
        <v>4650.9629586173669</v>
      </c>
      <c r="AH44" s="38">
        <v>2550.2205160489821</v>
      </c>
      <c r="AI44" s="38">
        <v>30710524.91447188</v>
      </c>
    </row>
    <row r="45" spans="1:47" x14ac:dyDescent="0.35">
      <c r="A45" s="88">
        <v>2037</v>
      </c>
      <c r="B45" s="89">
        <f t="shared" si="2"/>
        <v>41391752753.390366</v>
      </c>
      <c r="C45" s="116">
        <f t="shared" si="13"/>
        <v>3.5415617318288864E-2</v>
      </c>
      <c r="D45" s="91">
        <f t="shared" si="13"/>
        <v>3.3633064879666531E-2</v>
      </c>
      <c r="E45" s="91">
        <f t="shared" si="13"/>
        <v>2.027327766921593</v>
      </c>
      <c r="F45" s="91">
        <f t="shared" si="13"/>
        <v>2.3605684742719584</v>
      </c>
      <c r="G45" s="91">
        <f t="shared" si="13"/>
        <v>9.8715249429528029E-2</v>
      </c>
      <c r="H45" s="91">
        <f t="shared" si="13"/>
        <v>9.5753791946642186E-2</v>
      </c>
      <c r="I45" s="91">
        <f t="shared" si="13"/>
        <v>5.6396327063626052E-2</v>
      </c>
      <c r="J45" s="92">
        <f t="shared" si="12"/>
        <v>679.14158656966606</v>
      </c>
      <c r="K45" s="93">
        <v>1615.8941073538149</v>
      </c>
      <c r="L45" s="94">
        <v>1534.5623051793111</v>
      </c>
      <c r="M45" s="94">
        <v>92500.067492869857</v>
      </c>
      <c r="N45" s="94">
        <v>107704.7070308004</v>
      </c>
      <c r="O45" s="94">
        <v>4504.0409270732262</v>
      </c>
      <c r="P45" s="94">
        <v>4368.9196992610296</v>
      </c>
      <c r="Q45" s="95">
        <v>2573.1725006936813</v>
      </c>
      <c r="R45" s="96">
        <v>30986919.638702117</v>
      </c>
      <c r="S45" s="97">
        <v>135.49431954767732</v>
      </c>
      <c r="T45" s="98">
        <f t="shared" si="3"/>
        <v>2736272651.2165766</v>
      </c>
      <c r="U45" s="99">
        <f t="shared" si="4"/>
        <v>9713767.9118188452</v>
      </c>
      <c r="W45" s="87">
        <v>135.47532845509099</v>
      </c>
      <c r="X45" s="38">
        <v>1721.3621054886723</v>
      </c>
      <c r="Y45" s="38">
        <v>2572.8118408714508</v>
      </c>
      <c r="Z45" s="38">
        <v>2572.8118399067084</v>
      </c>
      <c r="AB45" s="38">
        <v>1615.8941073538147</v>
      </c>
      <c r="AC45" s="38">
        <v>1534.5623051793114</v>
      </c>
      <c r="AD45" s="38">
        <v>92500.067492869857</v>
      </c>
      <c r="AE45" s="38">
        <v>107704.70703080039</v>
      </c>
      <c r="AF45" s="38">
        <v>4504.0409270732262</v>
      </c>
      <c r="AG45" s="38">
        <v>4368.9196992610296</v>
      </c>
      <c r="AH45" s="38">
        <v>2573.1725006936813</v>
      </c>
      <c r="AI45" s="38">
        <v>30986919.638702117</v>
      </c>
    </row>
    <row r="46" spans="1:47" x14ac:dyDescent="0.35">
      <c r="A46" s="88">
        <v>2038</v>
      </c>
      <c r="B46" s="89">
        <f t="shared" si="2"/>
        <v>41764278528.170876</v>
      </c>
      <c r="C46" s="116">
        <f t="shared" si="13"/>
        <v>3.3429454493097636E-2</v>
      </c>
      <c r="D46" s="91">
        <f t="shared" si="13"/>
        <v>3.1746870363815433E-2</v>
      </c>
      <c r="E46" s="91">
        <f t="shared" si="13"/>
        <v>2.0248631798143339</v>
      </c>
      <c r="F46" s="91">
        <f t="shared" si="13"/>
        <v>2.2599600569559763</v>
      </c>
      <c r="G46" s="91">
        <f t="shared" si="13"/>
        <v>9.2179248336271752E-2</v>
      </c>
      <c r="H46" s="91">
        <f t="shared" si="13"/>
        <v>8.9413870886183605E-2</v>
      </c>
      <c r="I46" s="91">
        <f t="shared" si="13"/>
        <v>5.6396327063631735E-2</v>
      </c>
      <c r="J46" s="92">
        <f t="shared" si="12"/>
        <v>679.14158656966606</v>
      </c>
      <c r="K46" s="93">
        <v>1538.9997063823441</v>
      </c>
      <c r="L46" s="94">
        <v>1461.5381826992825</v>
      </c>
      <c r="M46" s="94">
        <v>93219.105320492497</v>
      </c>
      <c r="N46" s="94">
        <v>104042.31588072161</v>
      </c>
      <c r="O46" s="94">
        <v>4243.6778665759803</v>
      </c>
      <c r="P46" s="94">
        <v>4116.367530578701</v>
      </c>
      <c r="Q46" s="95">
        <v>2596.331053200186</v>
      </c>
      <c r="R46" s="96">
        <v>31265801.915450435</v>
      </c>
      <c r="S46" s="97">
        <v>135.49431954767732</v>
      </c>
      <c r="T46" s="98">
        <f t="shared" si="3"/>
        <v>2760899105.0775256</v>
      </c>
      <c r="U46" s="99">
        <f t="shared" si="4"/>
        <v>9801191.8230252154</v>
      </c>
      <c r="W46" s="87">
        <v>135.43776832120531</v>
      </c>
      <c r="X46" s="38">
        <v>1708.8335015978696</v>
      </c>
      <c r="Y46" s="38">
        <v>2595.2474232304871</v>
      </c>
      <c r="Z46" s="38">
        <v>2595.2474222570695</v>
      </c>
      <c r="AB46" s="38">
        <v>1538.9997063823439</v>
      </c>
      <c r="AC46" s="38">
        <v>1461.5381826992825</v>
      </c>
      <c r="AD46" s="38">
        <v>93219.105320492497</v>
      </c>
      <c r="AE46" s="38">
        <v>104042.31588072161</v>
      </c>
      <c r="AF46" s="38">
        <v>4243.6778665759803</v>
      </c>
      <c r="AG46" s="38">
        <v>4116.367530578701</v>
      </c>
      <c r="AH46" s="38">
        <v>2596.331053200186</v>
      </c>
      <c r="AI46" s="38">
        <v>31265801.915450439</v>
      </c>
    </row>
    <row r="47" spans="1:47" x14ac:dyDescent="0.35">
      <c r="A47" s="88">
        <v>2039</v>
      </c>
      <c r="B47" s="89">
        <f t="shared" si="2"/>
        <v>42140157034.924408</v>
      </c>
      <c r="C47" s="116">
        <f t="shared" si="13"/>
        <v>3.169684803849554E-2</v>
      </c>
      <c r="D47" s="91">
        <f t="shared" si="13"/>
        <v>3.0101470122028049E-2</v>
      </c>
      <c r="E47" s="91">
        <f t="shared" si="13"/>
        <v>2.0226679154565614</v>
      </c>
      <c r="F47" s="91">
        <f t="shared" si="13"/>
        <v>2.1755614580373979</v>
      </c>
      <c r="G47" s="91">
        <f t="shared" si="13"/>
        <v>8.6592594127001959E-2</v>
      </c>
      <c r="H47" s="91">
        <f t="shared" si="13"/>
        <v>8.3994816303191888E-2</v>
      </c>
      <c r="I47" s="91">
        <f t="shared" si="13"/>
        <v>5.6396327063637432E-2</v>
      </c>
      <c r="J47" s="92">
        <f t="shared" si="12"/>
        <v>679.14158656966595</v>
      </c>
      <c r="K47" s="93">
        <v>1472.3684107101908</v>
      </c>
      <c r="L47" s="94">
        <v>1398.2605989650435</v>
      </c>
      <c r="M47" s="94">
        <v>93956.103788565379</v>
      </c>
      <c r="N47" s="94">
        <v>101058.24915091171</v>
      </c>
      <c r="O47" s="94">
        <v>4022.3620985658727</v>
      </c>
      <c r="P47" s="94">
        <v>3901.691235608896</v>
      </c>
      <c r="Q47" s="95">
        <v>2619.6980326792518</v>
      </c>
      <c r="R47" s="96">
        <v>31547194.132689483</v>
      </c>
      <c r="S47" s="97">
        <v>135.49431954767732</v>
      </c>
      <c r="T47" s="98">
        <f t="shared" si="3"/>
        <v>2785747197.0232229</v>
      </c>
      <c r="U47" s="99">
        <f t="shared" si="4"/>
        <v>9889402.5494324416</v>
      </c>
      <c r="W47" s="87">
        <v>135.40018306553361</v>
      </c>
      <c r="X47" s="38">
        <v>1700.3952945918097</v>
      </c>
      <c r="Y47" s="38">
        <v>2617.8779625988345</v>
      </c>
      <c r="Z47" s="38">
        <v>2617.8779616166653</v>
      </c>
      <c r="AB47" s="38">
        <v>1472.3684107101908</v>
      </c>
      <c r="AC47" s="38">
        <v>1398.2605989650438</v>
      </c>
      <c r="AD47" s="38">
        <v>93956.103788565379</v>
      </c>
      <c r="AE47" s="38">
        <v>101058.2491509117</v>
      </c>
      <c r="AF47" s="38">
        <v>4022.3620985658727</v>
      </c>
      <c r="AG47" s="38">
        <v>3901.691235608896</v>
      </c>
      <c r="AH47" s="38">
        <v>2619.6980326792518</v>
      </c>
      <c r="AI47" s="38">
        <v>31547194.132689491</v>
      </c>
    </row>
    <row r="48" spans="1:47" x14ac:dyDescent="0.35">
      <c r="A48" s="88">
        <v>2040</v>
      </c>
      <c r="B48" s="89">
        <f t="shared" si="2"/>
        <v>42519418448.238724</v>
      </c>
      <c r="C48" s="116">
        <f t="shared" si="13"/>
        <v>3.0307338909545137E-2</v>
      </c>
      <c r="D48" s="91">
        <f t="shared" si="13"/>
        <v>2.8781898299662996E-2</v>
      </c>
      <c r="E48" s="91">
        <f t="shared" si="13"/>
        <v>2.0206555914870754</v>
      </c>
      <c r="F48" s="91">
        <f t="shared" si="13"/>
        <v>2.103996792540253</v>
      </c>
      <c r="G48" s="91">
        <f t="shared" si="13"/>
        <v>8.244123420642499E-2</v>
      </c>
      <c r="H48" s="91">
        <f t="shared" si="13"/>
        <v>7.9967997180232231E-2</v>
      </c>
      <c r="I48" s="91">
        <f t="shared" si="13"/>
        <v>5.6396327063643129E-2</v>
      </c>
      <c r="J48" s="92">
        <f t="shared" si="12"/>
        <v>679.14158656966606</v>
      </c>
      <c r="K48" s="93">
        <v>1420.493939467651</v>
      </c>
      <c r="L48" s="94">
        <v>1348.9970935115393</v>
      </c>
      <c r="M48" s="94">
        <v>94707.3918309211</v>
      </c>
      <c r="N48" s="94">
        <v>98613.563578870526</v>
      </c>
      <c r="O48" s="94">
        <v>3863.9906295295887</v>
      </c>
      <c r="P48" s="94">
        <v>3748.0709106437007</v>
      </c>
      <c r="Q48" s="95">
        <v>2643.2753149736322</v>
      </c>
      <c r="R48" s="96">
        <v>31831118.879883688</v>
      </c>
      <c r="S48" s="97">
        <v>135.49431954767732</v>
      </c>
      <c r="T48" s="98">
        <f t="shared" si="3"/>
        <v>2810818921.796432</v>
      </c>
      <c r="U48" s="99">
        <f t="shared" si="4"/>
        <v>9978407.172377333</v>
      </c>
      <c r="W48" s="87">
        <v>135.36257304616419</v>
      </c>
      <c r="X48" s="38">
        <v>1698.9248635849599</v>
      </c>
      <c r="Y48" s="38">
        <v>2640.7051535347887</v>
      </c>
      <c r="Z48" s="38">
        <v>2640.7051525437873</v>
      </c>
      <c r="AB48" s="38">
        <v>1420.4939394676508</v>
      </c>
      <c r="AC48" s="38">
        <v>1348.9970935115393</v>
      </c>
      <c r="AD48" s="38">
        <v>94707.3918309211</v>
      </c>
      <c r="AE48" s="38">
        <v>98613.563578870555</v>
      </c>
      <c r="AF48" s="38">
        <v>3863.9906295295882</v>
      </c>
      <c r="AG48" s="38">
        <v>3748.0709106437007</v>
      </c>
      <c r="AH48" s="38">
        <v>2643.2753149736322</v>
      </c>
      <c r="AI48" s="38">
        <v>31831118.879883684</v>
      </c>
    </row>
    <row r="49" spans="1:35" x14ac:dyDescent="0.35">
      <c r="A49" s="88">
        <v>2041</v>
      </c>
      <c r="B49" s="89">
        <f t="shared" si="2"/>
        <v>42902093214.272865</v>
      </c>
      <c r="C49" s="116">
        <f t="shared" si="13"/>
        <v>2.9202677946453082E-2</v>
      </c>
      <c r="D49" s="91">
        <f t="shared" si="13"/>
        <v>2.773283755598584E-2</v>
      </c>
      <c r="E49" s="91">
        <f t="shared" si="13"/>
        <v>2.0189029066287767</v>
      </c>
      <c r="F49" s="91">
        <f t="shared" si="13"/>
        <v>2.0414236491183155</v>
      </c>
      <c r="G49" s="91">
        <f t="shared" si="13"/>
        <v>7.9268618405605354E-2</v>
      </c>
      <c r="H49" s="91">
        <f t="shared" si="13"/>
        <v>7.6890559853437193E-2</v>
      </c>
      <c r="I49" s="91">
        <f t="shared" si="13"/>
        <v>5.6396327063643122E-2</v>
      </c>
      <c r="J49" s="92">
        <f t="shared" si="12"/>
        <v>679.14158656966629</v>
      </c>
      <c r="K49" s="93">
        <v>1381.0373522873861</v>
      </c>
      <c r="L49" s="94">
        <v>1311.5264504153715</v>
      </c>
      <c r="M49" s="94">
        <v>95476.87132695179</v>
      </c>
      <c r="N49" s="94">
        <v>96541.910178399878</v>
      </c>
      <c r="O49" s="94">
        <v>3748.7289036673019</v>
      </c>
      <c r="P49" s="94">
        <v>3636.2670365572831</v>
      </c>
      <c r="Q49" s="95">
        <v>2667.0647928083936</v>
      </c>
      <c r="R49" s="96">
        <v>32117598.949802648</v>
      </c>
      <c r="S49" s="97">
        <v>135.49431954767732</v>
      </c>
      <c r="T49" s="98">
        <f t="shared" si="3"/>
        <v>2836116292.0925994</v>
      </c>
      <c r="U49" s="99">
        <f t="shared" si="4"/>
        <v>10068212.836928729</v>
      </c>
      <c r="W49" s="87">
        <v>135.36257304616419</v>
      </c>
      <c r="X49" s="38">
        <v>1702.1721036203546</v>
      </c>
      <c r="Y49" s="38">
        <v>2664.4714999166004</v>
      </c>
      <c r="Z49" s="38">
        <v>2664.4714989166819</v>
      </c>
      <c r="AB49" s="38">
        <v>1381.0373522873861</v>
      </c>
      <c r="AC49" s="38">
        <v>1311.5264504153715</v>
      </c>
      <c r="AD49" s="38">
        <v>95476.87132695179</v>
      </c>
      <c r="AE49" s="38">
        <v>96541.910178399892</v>
      </c>
      <c r="AF49" s="38">
        <v>3748.7289036673019</v>
      </c>
      <c r="AG49" s="38">
        <v>3636.2670365572826</v>
      </c>
      <c r="AH49" s="38">
        <v>2667.0647928083936</v>
      </c>
      <c r="AI49" s="38">
        <v>32117598.949802633</v>
      </c>
    </row>
    <row r="50" spans="1:35" x14ac:dyDescent="0.35">
      <c r="A50" s="88">
        <v>2042</v>
      </c>
      <c r="B50" s="89">
        <f t="shared" si="2"/>
        <v>43288212053.201317</v>
      </c>
      <c r="C50" s="116">
        <f t="shared" si="13"/>
        <v>2.8238300175193982E-2</v>
      </c>
      <c r="D50" s="91">
        <f t="shared" si="13"/>
        <v>2.6816999216708434E-2</v>
      </c>
      <c r="E50" s="91">
        <f t="shared" si="13"/>
        <v>2.0173252063163467</v>
      </c>
      <c r="F50" s="91">
        <f t="shared" si="13"/>
        <v>1.9863890927441217</v>
      </c>
      <c r="G50" s="91">
        <f t="shared" si="13"/>
        <v>7.6488827229416856E-2</v>
      </c>
      <c r="H50" s="91">
        <f t="shared" si="13"/>
        <v>7.4194162412534334E-2</v>
      </c>
      <c r="I50" s="91">
        <f t="shared" si="13"/>
        <v>5.6396327063643115E-2</v>
      </c>
      <c r="J50" s="92">
        <f t="shared" si="12"/>
        <v>679.14158656966595</v>
      </c>
      <c r="K50" s="93">
        <v>1347.4493916263946</v>
      </c>
      <c r="L50" s="94">
        <v>1279.6290518769179</v>
      </c>
      <c r="M50" s="94">
        <v>96260.879907757393</v>
      </c>
      <c r="N50" s="94">
        <v>94784.6987228574</v>
      </c>
      <c r="O50" s="94">
        <v>3649.8239298069275</v>
      </c>
      <c r="P50" s="94">
        <v>3540.3292119127191</v>
      </c>
      <c r="Q50" s="95">
        <v>2691.0683759436693</v>
      </c>
      <c r="R50" s="96">
        <v>32406657.340350855</v>
      </c>
      <c r="S50" s="97">
        <v>135.49431954767732</v>
      </c>
      <c r="T50" s="98">
        <f t="shared" si="3"/>
        <v>2861641338.7214322</v>
      </c>
      <c r="U50" s="99">
        <f t="shared" si="4"/>
        <v>10158826.752461085</v>
      </c>
      <c r="W50" s="87">
        <v>135.36257304616419</v>
      </c>
      <c r="X50" s="38">
        <v>1706.9936296807734</v>
      </c>
      <c r="Y50" s="38">
        <v>2688.4517434158497</v>
      </c>
      <c r="Z50" s="38">
        <v>2688.4517424069313</v>
      </c>
      <c r="AB50" s="38">
        <v>1347.4493916263946</v>
      </c>
      <c r="AC50" s="38">
        <v>1279.6290518769179</v>
      </c>
      <c r="AD50" s="38">
        <v>96260.879907757408</v>
      </c>
      <c r="AE50" s="38">
        <v>94784.6987228574</v>
      </c>
      <c r="AF50" s="38">
        <v>3649.8239298069275</v>
      </c>
      <c r="AG50" s="38">
        <v>3540.3292119127195</v>
      </c>
      <c r="AH50" s="38">
        <v>2691.0683759436693</v>
      </c>
      <c r="AI50" s="38">
        <v>32406657.340350851</v>
      </c>
    </row>
    <row r="51" spans="1:35" x14ac:dyDescent="0.35">
      <c r="A51" s="88">
        <v>2043</v>
      </c>
      <c r="B51" s="89">
        <f t="shared" si="2"/>
        <v>43677805961.680122</v>
      </c>
      <c r="C51" s="116">
        <f t="shared" si="13"/>
        <v>2.7367472107975341E-2</v>
      </c>
      <c r="D51" s="91">
        <f t="shared" si="13"/>
        <v>2.5990002001875921E-2</v>
      </c>
      <c r="E51" s="91">
        <f t="shared" si="13"/>
        <v>2.0159189842254448</v>
      </c>
      <c r="F51" s="91">
        <f t="shared" si="13"/>
        <v>1.9367782528238193</v>
      </c>
      <c r="G51" s="91">
        <f t="shared" si="13"/>
        <v>7.3995403431466281E-2</v>
      </c>
      <c r="H51" s="91">
        <f t="shared" si="13"/>
        <v>7.1775541328522277E-2</v>
      </c>
      <c r="I51" s="91">
        <f t="shared" si="13"/>
        <v>5.6396327063643122E-2</v>
      </c>
      <c r="J51" s="92">
        <f t="shared" si="12"/>
        <v>679.14158656966595</v>
      </c>
      <c r="K51" s="93">
        <v>1317.6490781732505</v>
      </c>
      <c r="L51" s="94">
        <v>1251.3286592338561</v>
      </c>
      <c r="M51" s="94">
        <v>97059.523099414422</v>
      </c>
      <c r="N51" s="94">
        <v>93249.170745134688</v>
      </c>
      <c r="O51" s="94">
        <v>3562.6226176774353</v>
      </c>
      <c r="P51" s="94">
        <v>3455.7439391471121</v>
      </c>
      <c r="Q51" s="95">
        <v>2715.2879913271618</v>
      </c>
      <c r="R51" s="96">
        <v>32698317.256414007</v>
      </c>
      <c r="S51" s="97">
        <v>135.49431954767732</v>
      </c>
      <c r="T51" s="98">
        <f t="shared" si="3"/>
        <v>2887396110.7699246</v>
      </c>
      <c r="U51" s="99">
        <f t="shared" si="4"/>
        <v>10250256.193233233</v>
      </c>
      <c r="W51" s="87">
        <v>135.36257304616419</v>
      </c>
      <c r="X51" s="38">
        <v>1712.9626582308333</v>
      </c>
      <c r="Y51" s="38">
        <v>2712.6478091065919</v>
      </c>
      <c r="Z51" s="38">
        <v>2712.6478080885931</v>
      </c>
      <c r="AB51" s="38">
        <v>1317.6490781732505</v>
      </c>
      <c r="AC51" s="38">
        <v>1251.3286592338561</v>
      </c>
      <c r="AD51" s="38">
        <v>97059.523099414422</v>
      </c>
      <c r="AE51" s="38">
        <v>93249.170745134688</v>
      </c>
      <c r="AF51" s="38">
        <v>3562.6226176774353</v>
      </c>
      <c r="AG51" s="38">
        <v>3455.7439391471121</v>
      </c>
      <c r="AH51" s="38">
        <v>2715.2879913271618</v>
      </c>
      <c r="AI51" s="38">
        <v>32698317.256414007</v>
      </c>
    </row>
    <row r="52" spans="1:35" x14ac:dyDescent="0.35">
      <c r="A52" s="88">
        <v>2044</v>
      </c>
      <c r="B52" s="89">
        <f t="shared" si="2"/>
        <v>44070906215.335236</v>
      </c>
      <c r="C52" s="116">
        <f t="shared" si="13"/>
        <v>2.6595661089858207E-2</v>
      </c>
      <c r="D52" s="91">
        <f t="shared" si="13"/>
        <v>2.5257038072040088E-2</v>
      </c>
      <c r="E52" s="91">
        <f t="shared" si="13"/>
        <v>2.014680776677189</v>
      </c>
      <c r="F52" s="91">
        <f t="shared" si="13"/>
        <v>1.8934574597786202</v>
      </c>
      <c r="G52" s="91">
        <f t="shared" si="13"/>
        <v>7.1761585911162412E-2</v>
      </c>
      <c r="H52" s="91">
        <f t="shared" si="13"/>
        <v>6.9608738333827552E-2</v>
      </c>
      <c r="I52" s="91">
        <f t="shared" si="13"/>
        <v>5.6396327063643135E-2</v>
      </c>
      <c r="J52" s="92">
        <f t="shared" si="12"/>
        <v>679.14158656966617</v>
      </c>
      <c r="K52" s="93">
        <v>1292.0134499021462</v>
      </c>
      <c r="L52" s="94">
        <v>1226.983333240405</v>
      </c>
      <c r="M52" s="94">
        <v>97872.906859940282</v>
      </c>
      <c r="N52" s="94">
        <v>91983.895289762542</v>
      </c>
      <c r="O52" s="94">
        <v>3486.1676824001261</v>
      </c>
      <c r="P52" s="94">
        <v>3381.5826519281227</v>
      </c>
      <c r="Q52" s="95">
        <v>2739.7255832491064</v>
      </c>
      <c r="R52" s="96">
        <v>32992602.111721735</v>
      </c>
      <c r="S52" s="97">
        <v>135.49431954767732</v>
      </c>
      <c r="T52" s="98">
        <f t="shared" si="3"/>
        <v>2913382675.7668538</v>
      </c>
      <c r="U52" s="99">
        <f t="shared" si="4"/>
        <v>10342508.49897233</v>
      </c>
      <c r="W52" s="87">
        <v>135.36257304616419</v>
      </c>
      <c r="X52" s="38">
        <v>1719.9751803022909</v>
      </c>
      <c r="Y52" s="38">
        <v>2737.0616393885512</v>
      </c>
      <c r="Z52" s="38">
        <v>2737.0616383613901</v>
      </c>
      <c r="AB52" s="38">
        <v>1292.0134499021462</v>
      </c>
      <c r="AC52" s="38">
        <v>1226.983333240405</v>
      </c>
      <c r="AD52" s="38">
        <v>97872.906859940267</v>
      </c>
      <c r="AE52" s="38">
        <v>91983.895289762542</v>
      </c>
      <c r="AF52" s="38">
        <v>3486.1676824001261</v>
      </c>
      <c r="AG52" s="38">
        <v>3381.5826519281227</v>
      </c>
      <c r="AH52" s="38">
        <v>2739.7255832491064</v>
      </c>
      <c r="AI52" s="38">
        <v>32992602.111721732</v>
      </c>
    </row>
    <row r="53" spans="1:35" x14ac:dyDescent="0.35">
      <c r="A53" s="88">
        <v>2045</v>
      </c>
      <c r="B53" s="89">
        <f t="shared" si="2"/>
        <v>44467544371.273247</v>
      </c>
      <c r="C53" s="116">
        <f t="shared" si="13"/>
        <v>2.5905145208113916E-2</v>
      </c>
      <c r="D53" s="91">
        <f t="shared" si="13"/>
        <v>2.4601277500583014E-2</v>
      </c>
      <c r="E53" s="91">
        <f t="shared" si="13"/>
        <v>2.0136086808685714</v>
      </c>
      <c r="F53" s="91">
        <f t="shared" si="13"/>
        <v>1.854736151209055</v>
      </c>
      <c r="G53" s="91">
        <f t="shared" si="13"/>
        <v>6.9752576622440679E-2</v>
      </c>
      <c r="H53" s="91">
        <f t="shared" si="13"/>
        <v>6.765999932376747E-2</v>
      </c>
      <c r="I53" s="91">
        <f t="shared" si="13"/>
        <v>5.6396327063643129E-2</v>
      </c>
      <c r="J53" s="92">
        <f t="shared" si="12"/>
        <v>679.14158656966606</v>
      </c>
      <c r="K53" s="93">
        <v>1269.79450071667</v>
      </c>
      <c r="L53" s="94">
        <v>1205.882716729981</v>
      </c>
      <c r="M53" s="94">
        <v>98701.21201873853</v>
      </c>
      <c r="N53" s="94">
        <v>90913.744978661372</v>
      </c>
      <c r="O53" s="94">
        <v>3419.0674282825989</v>
      </c>
      <c r="P53" s="94">
        <v>3316.495405434121</v>
      </c>
      <c r="Q53" s="95">
        <v>2764.3831134983479</v>
      </c>
      <c r="R53" s="96">
        <v>33289535.530727223</v>
      </c>
      <c r="S53" s="97">
        <v>135.49431954767732</v>
      </c>
      <c r="T53" s="98">
        <f t="shared" si="3"/>
        <v>2939603119.8487549</v>
      </c>
      <c r="U53" s="99">
        <f t="shared" si="4"/>
        <v>10435591.075463079</v>
      </c>
      <c r="W53" s="87">
        <v>135.36257304616419</v>
      </c>
      <c r="X53" s="38">
        <v>1727.8671176116254</v>
      </c>
      <c r="Y53" s="38">
        <v>2761.695194143048</v>
      </c>
      <c r="Z53" s="38">
        <v>2761.6951931066424</v>
      </c>
      <c r="AB53" s="38">
        <v>1269.79450071667</v>
      </c>
      <c r="AC53" s="38">
        <v>1205.882716729981</v>
      </c>
      <c r="AD53" s="38">
        <v>98701.212018738559</v>
      </c>
      <c r="AE53" s="38">
        <v>90913.744978661387</v>
      </c>
      <c r="AF53" s="38">
        <v>3419.0674282825994</v>
      </c>
      <c r="AG53" s="38">
        <v>3316.495405434121</v>
      </c>
      <c r="AH53" s="38">
        <v>2764.3831134983475</v>
      </c>
      <c r="AI53" s="38">
        <v>33289535.53072723</v>
      </c>
    </row>
    <row r="54" spans="1:35" x14ac:dyDescent="0.35">
      <c r="A54" s="88">
        <v>2046</v>
      </c>
      <c r="B54" s="89">
        <f t="shared" si="2"/>
        <v>44867752270.6147</v>
      </c>
      <c r="C54" s="116">
        <f t="shared" si="13"/>
        <v>2.5284066378405291E-2</v>
      </c>
      <c r="D54" s="91">
        <f t="shared" si="13"/>
        <v>2.4011459048817942E-2</v>
      </c>
      <c r="E54" s="91">
        <f t="shared" si="13"/>
        <v>2.0126979273995489</v>
      </c>
      <c r="F54" s="91">
        <f t="shared" si="13"/>
        <v>1.8208660783785899</v>
      </c>
      <c r="G54" s="91">
        <f t="shared" si="13"/>
        <v>6.7916324442130346E-2</v>
      </c>
      <c r="H54" s="91">
        <f t="shared" si="13"/>
        <v>6.5878834708866435E-2</v>
      </c>
      <c r="I54" s="91">
        <f t="shared" si="13"/>
        <v>5.6396327063643142E-2</v>
      </c>
      <c r="J54" s="92">
        <f t="shared" si="12"/>
        <v>679.14158656966617</v>
      </c>
      <c r="K54" s="93">
        <v>1250.5051911037071</v>
      </c>
      <c r="L54" s="94">
        <v>1187.5642840491046</v>
      </c>
      <c r="M54" s="94">
        <v>99544.4786716128</v>
      </c>
      <c r="N54" s="94">
        <v>90056.814803406276</v>
      </c>
      <c r="O54" s="94">
        <v>3359.0212509529192</v>
      </c>
      <c r="P54" s="94">
        <v>3258.2506134243313</v>
      </c>
      <c r="Q54" s="95">
        <v>2789.2625615198335</v>
      </c>
      <c r="R54" s="96">
        <v>33589141.350503765</v>
      </c>
      <c r="S54" s="97">
        <v>135.49431954767732</v>
      </c>
      <c r="T54" s="98">
        <f t="shared" si="3"/>
        <v>2966059547.9273934</v>
      </c>
      <c r="U54" s="99">
        <f t="shared" si="4"/>
        <v>10529511.395142246</v>
      </c>
      <c r="W54" s="87">
        <v>135.36257304616419</v>
      </c>
      <c r="X54" s="38">
        <v>1736.510674405411</v>
      </c>
      <c r="Y54" s="38">
        <v>2786.5504508903359</v>
      </c>
      <c r="Z54" s="38">
        <v>2786.5504498446016</v>
      </c>
      <c r="AB54" s="38">
        <v>1250.5051911037071</v>
      </c>
      <c r="AC54" s="38">
        <v>1187.5642840491048</v>
      </c>
      <c r="AD54" s="38">
        <v>99544.4786716128</v>
      </c>
      <c r="AE54" s="38">
        <v>90056.814803406276</v>
      </c>
      <c r="AF54" s="38">
        <v>3359.0212509529188</v>
      </c>
      <c r="AG54" s="38">
        <v>3258.2506134243313</v>
      </c>
      <c r="AH54" s="38">
        <v>2789.2625615198335</v>
      </c>
      <c r="AI54" s="38">
        <v>33589141.350503758</v>
      </c>
    </row>
    <row r="55" spans="1:35" x14ac:dyDescent="0.35">
      <c r="A55" s="88">
        <v>2047</v>
      </c>
      <c r="B55" s="89">
        <f t="shared" si="2"/>
        <v>45271562041.050224</v>
      </c>
      <c r="C55" s="116">
        <f t="shared" si="13"/>
        <v>2.4722544427124935E-2</v>
      </c>
      <c r="D55" s="91">
        <f t="shared" si="13"/>
        <v>2.347819983582615E-2</v>
      </c>
      <c r="E55" s="91">
        <f t="shared" si="13"/>
        <v>2.0119451768053023</v>
      </c>
      <c r="F55" s="91">
        <f t="shared" si="13"/>
        <v>1.7900062020785463</v>
      </c>
      <c r="G55" s="91">
        <f t="shared" si="13"/>
        <v>6.6278451520942222E-2</v>
      </c>
      <c r="H55" s="91">
        <f t="shared" si="13"/>
        <v>6.4290097975313959E-2</v>
      </c>
      <c r="I55" s="91">
        <f t="shared" si="13"/>
        <v>5.6396327063643156E-2</v>
      </c>
      <c r="J55" s="92">
        <f t="shared" si="12"/>
        <v>679.14158656966606</v>
      </c>
      <c r="K55" s="93">
        <v>1233.7379086041583</v>
      </c>
      <c r="L55" s="94">
        <v>1171.6409388453544</v>
      </c>
      <c r="M55" s="94">
        <v>100402.81419960065</v>
      </c>
      <c r="N55" s="94">
        <v>89327.314777432868</v>
      </c>
      <c r="O55" s="94">
        <v>3307.5170885425996</v>
      </c>
      <c r="P55" s="94">
        <v>3208.2915758863219</v>
      </c>
      <c r="Q55" s="95">
        <v>2814.3659245735116</v>
      </c>
      <c r="R55" s="96">
        <v>33891443.62265829</v>
      </c>
      <c r="S55" s="97">
        <v>135.49431954767732</v>
      </c>
      <c r="T55" s="98">
        <f t="shared" si="3"/>
        <v>2992754083.8587394</v>
      </c>
      <c r="U55" s="99">
        <f t="shared" si="4"/>
        <v>10624276.997698525</v>
      </c>
      <c r="W55" s="87">
        <v>135.36257304616419</v>
      </c>
      <c r="X55" s="38">
        <v>1745.9305038140442</v>
      </c>
      <c r="Y55" s="38">
        <v>2811.6294049483486</v>
      </c>
      <c r="Z55" s="38">
        <v>2811.6294038932028</v>
      </c>
      <c r="AB55" s="38">
        <v>1233.7379086041583</v>
      </c>
      <c r="AC55" s="38">
        <v>1171.6409388453544</v>
      </c>
      <c r="AD55" s="38">
        <v>100402.81419960065</v>
      </c>
      <c r="AE55" s="38">
        <v>89327.314777432868</v>
      </c>
      <c r="AF55" s="38">
        <v>3307.5170885425996</v>
      </c>
      <c r="AG55" s="38">
        <v>3208.2915758863219</v>
      </c>
      <c r="AH55" s="38">
        <v>2814.3659245735116</v>
      </c>
      <c r="AI55" s="38">
        <v>33891443.622658297</v>
      </c>
    </row>
    <row r="56" spans="1:35" x14ac:dyDescent="0.35">
      <c r="A56" s="88">
        <v>2048</v>
      </c>
      <c r="B56" s="89">
        <f t="shared" si="2"/>
        <v>45679006099.41967</v>
      </c>
      <c r="C56" s="116">
        <f t="shared" si="13"/>
        <v>2.4226947155434973E-2</v>
      </c>
      <c r="D56" s="91">
        <f t="shared" si="13"/>
        <v>2.3007547156158575E-2</v>
      </c>
      <c r="E56" s="91">
        <f t="shared" si="13"/>
        <v>2.011348612352799</v>
      </c>
      <c r="F56" s="91">
        <f t="shared" si="13"/>
        <v>1.7630695561941909</v>
      </c>
      <c r="G56" s="91">
        <f t="shared" si="13"/>
        <v>6.4816047730982804E-2</v>
      </c>
      <c r="H56" s="91">
        <f t="shared" si="13"/>
        <v>6.2871566299053314E-2</v>
      </c>
      <c r="I56" s="91">
        <f t="shared" si="13"/>
        <v>5.6396327063643163E-2</v>
      </c>
      <c r="J56" s="92">
        <f t="shared" si="12"/>
        <v>679.14158656966629</v>
      </c>
      <c r="K56" s="93">
        <v>1219.8869955456175</v>
      </c>
      <c r="L56" s="94">
        <v>1158.487175256997</v>
      </c>
      <c r="M56" s="94">
        <v>101276.40102469403</v>
      </c>
      <c r="N56" s="94">
        <v>88774.933550023765</v>
      </c>
      <c r="O56" s="94">
        <v>3263.6490773024243</v>
      </c>
      <c r="P56" s="94">
        <v>3165.7396049833515</v>
      </c>
      <c r="Q56" s="95">
        <v>2839.6952178946735</v>
      </c>
      <c r="R56" s="96">
        <v>34196466.615262218</v>
      </c>
      <c r="S56" s="97">
        <v>135.49431954767732</v>
      </c>
      <c r="T56" s="98">
        <f t="shared" si="3"/>
        <v>3019688870.6134677</v>
      </c>
      <c r="U56" s="99">
        <f t="shared" si="4"/>
        <v>10719895.490677811</v>
      </c>
      <c r="W56" s="87">
        <v>135.36257304616419</v>
      </c>
      <c r="X56" s="38">
        <v>1756.0277382851309</v>
      </c>
      <c r="Y56" s="38">
        <v>2836.9340695928836</v>
      </c>
      <c r="Z56" s="38">
        <v>2836.9340685282418</v>
      </c>
      <c r="AB56" s="38">
        <v>1219.8869955456175</v>
      </c>
      <c r="AC56" s="38">
        <v>1158.487175256997</v>
      </c>
      <c r="AD56" s="38">
        <v>101276.40102469403</v>
      </c>
      <c r="AE56" s="38">
        <v>88774.933550023765</v>
      </c>
      <c r="AF56" s="38">
        <v>3263.6490773024243</v>
      </c>
      <c r="AG56" s="38">
        <v>3165.7396049833515</v>
      </c>
      <c r="AH56" s="38">
        <v>2839.6952178946731</v>
      </c>
      <c r="AI56" s="38">
        <v>34196466.615262218</v>
      </c>
    </row>
    <row r="57" spans="1:35" x14ac:dyDescent="0.35">
      <c r="A57" s="88">
        <v>2049</v>
      </c>
      <c r="B57" s="89">
        <f t="shared" si="2"/>
        <v>46090117154.314445</v>
      </c>
      <c r="C57" s="116">
        <f t="shared" si="13"/>
        <v>2.3781268196339689E-2</v>
      </c>
      <c r="D57" s="91">
        <f t="shared" si="13"/>
        <v>2.2584300281424208E-2</v>
      </c>
      <c r="E57" s="91">
        <f t="shared" si="13"/>
        <v>2.01082947771918</v>
      </c>
      <c r="F57" s="91">
        <f t="shared" si="13"/>
        <v>1.7387787588923462</v>
      </c>
      <c r="G57" s="91">
        <f t="shared" si="13"/>
        <v>6.3498048295966864E-2</v>
      </c>
      <c r="H57" s="91">
        <f t="shared" si="13"/>
        <v>6.1593106847087867E-2</v>
      </c>
      <c r="I57" s="91">
        <f t="shared" si="13"/>
        <v>5.6396327063643149E-2</v>
      </c>
      <c r="J57" s="92">
        <f t="shared" si="12"/>
        <v>679.14158656966606</v>
      </c>
      <c r="K57" s="93">
        <v>1208.2229659721443</v>
      </c>
      <c r="L57" s="94">
        <v>1147.4102240951038</v>
      </c>
      <c r="M57" s="94">
        <v>102161.51365754448</v>
      </c>
      <c r="N57" s="94">
        <v>88339.798024801115</v>
      </c>
      <c r="O57" s="94">
        <v>3226.0600911688944</v>
      </c>
      <c r="P57" s="94">
        <v>3129.2782884338276</v>
      </c>
      <c r="Q57" s="95">
        <v>2865.2524748557244</v>
      </c>
      <c r="R57" s="96">
        <v>34504234.81479957</v>
      </c>
      <c r="S57" s="97">
        <v>135.49431954767732</v>
      </c>
      <c r="T57" s="98">
        <f t="shared" si="3"/>
        <v>3046866070.4489889</v>
      </c>
      <c r="U57" s="99">
        <f t="shared" si="4"/>
        <v>10816374.55009391</v>
      </c>
      <c r="W57" s="87">
        <v>135.36257304616419</v>
      </c>
      <c r="X57" s="38">
        <v>1766.7161637286013</v>
      </c>
      <c r="Y57" s="38">
        <v>2862.4664762192187</v>
      </c>
      <c r="Z57" s="38">
        <v>2862.466475144995</v>
      </c>
      <c r="AB57" s="38">
        <v>1208.2229659721443</v>
      </c>
      <c r="AC57" s="38">
        <v>1147.4102240951038</v>
      </c>
      <c r="AD57" s="38">
        <v>102161.51365754448</v>
      </c>
      <c r="AE57" s="38">
        <v>88339.798024801115</v>
      </c>
      <c r="AF57" s="38">
        <v>3226.0600911688944</v>
      </c>
      <c r="AG57" s="38">
        <v>3129.2782884338276</v>
      </c>
      <c r="AH57" s="38">
        <v>2865.2524748557244</v>
      </c>
      <c r="AI57" s="38">
        <v>34504234.81479957</v>
      </c>
    </row>
    <row r="58" spans="1:35" x14ac:dyDescent="0.35">
      <c r="A58" s="119">
        <v>2050</v>
      </c>
      <c r="B58" s="120">
        <f t="shared" si="2"/>
        <v>46504928208.70327</v>
      </c>
      <c r="C58" s="121">
        <f t="shared" si="13"/>
        <v>2.3381705473388883E-2</v>
      </c>
      <c r="D58" s="122">
        <f t="shared" si="13"/>
        <v>2.2204848502743482E-2</v>
      </c>
      <c r="E58" s="122">
        <f t="shared" si="13"/>
        <v>2.010462341360145</v>
      </c>
      <c r="F58" s="122">
        <f t="shared" si="13"/>
        <v>1.7172839087968836</v>
      </c>
      <c r="G58" s="122">
        <f t="shared" si="13"/>
        <v>6.2320909566838584E-2</v>
      </c>
      <c r="H58" s="122">
        <f t="shared" si="13"/>
        <v>6.0451282279833422E-2</v>
      </c>
      <c r="I58" s="122">
        <f t="shared" si="13"/>
        <v>5.6396327063643156E-2</v>
      </c>
      <c r="J58" s="123">
        <f t="shared" si="12"/>
        <v>679.14158656966595</v>
      </c>
      <c r="K58" s="124">
        <v>1198.61422540793</v>
      </c>
      <c r="L58" s="125">
        <v>1138.285114347512</v>
      </c>
      <c r="M58" s="125">
        <v>103062.14680292686</v>
      </c>
      <c r="N58" s="125">
        <v>88032.967675977896</v>
      </c>
      <c r="O58" s="125">
        <v>3194.7510771697034</v>
      </c>
      <c r="P58" s="125">
        <v>3098.908544854612</v>
      </c>
      <c r="Q58" s="126">
        <v>2891.0397471294259</v>
      </c>
      <c r="R58" s="127">
        <v>34814772.928132758</v>
      </c>
      <c r="S58" s="128">
        <v>135.49431954767732</v>
      </c>
      <c r="T58" s="129">
        <f t="shared" si="3"/>
        <v>3074287865.0830293</v>
      </c>
      <c r="U58" s="130">
        <f t="shared" si="4"/>
        <v>10913721.921044754</v>
      </c>
      <c r="W58" s="87">
        <v>135.36257304616419</v>
      </c>
      <c r="X58" s="38">
        <v>1777.9846748925333</v>
      </c>
      <c r="Y58" s="38">
        <v>2888.2286745051915</v>
      </c>
      <c r="Z58" s="38">
        <v>2888.2286734212998</v>
      </c>
      <c r="AB58" s="38">
        <v>1198.61422540793</v>
      </c>
      <c r="AC58" s="38">
        <v>1138.2851143475118</v>
      </c>
      <c r="AD58" s="38">
        <v>103062.14680292686</v>
      </c>
      <c r="AE58" s="38">
        <v>88032.96767597791</v>
      </c>
      <c r="AF58" s="38">
        <v>3194.7510771697034</v>
      </c>
      <c r="AG58" s="38">
        <v>3098.9085448546125</v>
      </c>
      <c r="AH58" s="38">
        <v>2891.0397471294255</v>
      </c>
      <c r="AI58" s="38">
        <v>34814772.928132758</v>
      </c>
    </row>
    <row r="59" spans="1:35" ht="15.5" x14ac:dyDescent="0.35">
      <c r="A59" s="131" t="s">
        <v>178</v>
      </c>
    </row>
  </sheetData>
  <mergeCells count="9">
    <mergeCell ref="AB8:AI8"/>
    <mergeCell ref="A7:A9"/>
    <mergeCell ref="B7:J7"/>
    <mergeCell ref="K7:R7"/>
    <mergeCell ref="S7:U7"/>
    <mergeCell ref="B8:B9"/>
    <mergeCell ref="C8:J8"/>
    <mergeCell ref="K8:R8"/>
    <mergeCell ref="T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1844-4379-429C-B05D-C0CE1A9960DB}">
  <dimension ref="A1:AE58"/>
  <sheetViews>
    <sheetView workbookViewId="0">
      <selection activeCell="F1" sqref="F1"/>
    </sheetView>
  </sheetViews>
  <sheetFormatPr defaultRowHeight="14.5" x14ac:dyDescent="0.35"/>
  <cols>
    <col min="1" max="1" width="9.26953125" bestFit="1" customWidth="1"/>
    <col min="2" max="2" width="18" customWidth="1"/>
    <col min="3" max="11" width="9.26953125" bestFit="1" customWidth="1"/>
    <col min="18" max="18" width="10.1796875" bestFit="1" customWidth="1"/>
    <col min="20" max="21" width="10" bestFit="1" customWidth="1"/>
    <col min="22" max="22" width="12.7265625" customWidth="1"/>
    <col min="31" max="31" width="12.453125" bestFit="1" customWidth="1"/>
    <col min="257" max="257" width="9.26953125" bestFit="1" customWidth="1"/>
    <col min="258" max="258" width="11.26953125" bestFit="1" customWidth="1"/>
    <col min="259" max="267" width="9.26953125" bestFit="1" customWidth="1"/>
    <col min="274" max="274" width="10.1796875" bestFit="1" customWidth="1"/>
    <col min="276" max="277" width="10" bestFit="1" customWidth="1"/>
    <col min="278" max="278" width="2.7265625" customWidth="1"/>
    <col min="287" max="287" width="12.453125" bestFit="1" customWidth="1"/>
    <col min="513" max="513" width="9.26953125" bestFit="1" customWidth="1"/>
    <col min="514" max="514" width="11.26953125" bestFit="1" customWidth="1"/>
    <col min="515" max="523" width="9.26953125" bestFit="1" customWidth="1"/>
    <col min="530" max="530" width="10.1796875" bestFit="1" customWidth="1"/>
    <col min="532" max="533" width="10" bestFit="1" customWidth="1"/>
    <col min="534" max="534" width="2.7265625" customWidth="1"/>
    <col min="543" max="543" width="12.453125" bestFit="1" customWidth="1"/>
    <col min="769" max="769" width="9.26953125" bestFit="1" customWidth="1"/>
    <col min="770" max="770" width="11.26953125" bestFit="1" customWidth="1"/>
    <col min="771" max="779" width="9.26953125" bestFit="1" customWidth="1"/>
    <col min="786" max="786" width="10.1796875" bestFit="1" customWidth="1"/>
    <col min="788" max="789" width="10" bestFit="1" customWidth="1"/>
    <col min="790" max="790" width="2.7265625" customWidth="1"/>
    <col min="799" max="799" width="12.453125" bestFit="1" customWidth="1"/>
    <col min="1025" max="1025" width="9.26953125" bestFit="1" customWidth="1"/>
    <col min="1026" max="1026" width="11.26953125" bestFit="1" customWidth="1"/>
    <col min="1027" max="1035" width="9.26953125" bestFit="1" customWidth="1"/>
    <col min="1042" max="1042" width="10.1796875" bestFit="1" customWidth="1"/>
    <col min="1044" max="1045" width="10" bestFit="1" customWidth="1"/>
    <col min="1046" max="1046" width="2.7265625" customWidth="1"/>
    <col min="1055" max="1055" width="12.453125" bestFit="1" customWidth="1"/>
    <col min="1281" max="1281" width="9.26953125" bestFit="1" customWidth="1"/>
    <col min="1282" max="1282" width="11.26953125" bestFit="1" customWidth="1"/>
    <col min="1283" max="1291" width="9.26953125" bestFit="1" customWidth="1"/>
    <col min="1298" max="1298" width="10.1796875" bestFit="1" customWidth="1"/>
    <col min="1300" max="1301" width="10" bestFit="1" customWidth="1"/>
    <col min="1302" max="1302" width="2.7265625" customWidth="1"/>
    <col min="1311" max="1311" width="12.453125" bestFit="1" customWidth="1"/>
    <col min="1537" max="1537" width="9.26953125" bestFit="1" customWidth="1"/>
    <col min="1538" max="1538" width="11.26953125" bestFit="1" customWidth="1"/>
    <col min="1539" max="1547" width="9.26953125" bestFit="1" customWidth="1"/>
    <col min="1554" max="1554" width="10.1796875" bestFit="1" customWidth="1"/>
    <col min="1556" max="1557" width="10" bestFit="1" customWidth="1"/>
    <col min="1558" max="1558" width="2.7265625" customWidth="1"/>
    <col min="1567" max="1567" width="12.453125" bestFit="1" customWidth="1"/>
    <col min="1793" max="1793" width="9.26953125" bestFit="1" customWidth="1"/>
    <col min="1794" max="1794" width="11.26953125" bestFit="1" customWidth="1"/>
    <col min="1795" max="1803" width="9.26953125" bestFit="1" customWidth="1"/>
    <col min="1810" max="1810" width="10.1796875" bestFit="1" customWidth="1"/>
    <col min="1812" max="1813" width="10" bestFit="1" customWidth="1"/>
    <col min="1814" max="1814" width="2.7265625" customWidth="1"/>
    <col min="1823" max="1823" width="12.453125" bestFit="1" customWidth="1"/>
    <col min="2049" max="2049" width="9.26953125" bestFit="1" customWidth="1"/>
    <col min="2050" max="2050" width="11.26953125" bestFit="1" customWidth="1"/>
    <col min="2051" max="2059" width="9.26953125" bestFit="1" customWidth="1"/>
    <col min="2066" max="2066" width="10.1796875" bestFit="1" customWidth="1"/>
    <col min="2068" max="2069" width="10" bestFit="1" customWidth="1"/>
    <col min="2070" max="2070" width="2.7265625" customWidth="1"/>
    <col min="2079" max="2079" width="12.453125" bestFit="1" customWidth="1"/>
    <col min="2305" max="2305" width="9.26953125" bestFit="1" customWidth="1"/>
    <col min="2306" max="2306" width="11.26953125" bestFit="1" customWidth="1"/>
    <col min="2307" max="2315" width="9.26953125" bestFit="1" customWidth="1"/>
    <col min="2322" max="2322" width="10.1796875" bestFit="1" customWidth="1"/>
    <col min="2324" max="2325" width="10" bestFit="1" customWidth="1"/>
    <col min="2326" max="2326" width="2.7265625" customWidth="1"/>
    <col min="2335" max="2335" width="12.453125" bestFit="1" customWidth="1"/>
    <col min="2561" max="2561" width="9.26953125" bestFit="1" customWidth="1"/>
    <col min="2562" max="2562" width="11.26953125" bestFit="1" customWidth="1"/>
    <col min="2563" max="2571" width="9.26953125" bestFit="1" customWidth="1"/>
    <col min="2578" max="2578" width="10.1796875" bestFit="1" customWidth="1"/>
    <col min="2580" max="2581" width="10" bestFit="1" customWidth="1"/>
    <col min="2582" max="2582" width="2.7265625" customWidth="1"/>
    <col min="2591" max="2591" width="12.453125" bestFit="1" customWidth="1"/>
    <col min="2817" max="2817" width="9.26953125" bestFit="1" customWidth="1"/>
    <col min="2818" max="2818" width="11.26953125" bestFit="1" customWidth="1"/>
    <col min="2819" max="2827" width="9.26953125" bestFit="1" customWidth="1"/>
    <col min="2834" max="2834" width="10.1796875" bestFit="1" customWidth="1"/>
    <col min="2836" max="2837" width="10" bestFit="1" customWidth="1"/>
    <col min="2838" max="2838" width="2.7265625" customWidth="1"/>
    <col min="2847" max="2847" width="12.453125" bestFit="1" customWidth="1"/>
    <col min="3073" max="3073" width="9.26953125" bestFit="1" customWidth="1"/>
    <col min="3074" max="3074" width="11.26953125" bestFit="1" customWidth="1"/>
    <col min="3075" max="3083" width="9.26953125" bestFit="1" customWidth="1"/>
    <col min="3090" max="3090" width="10.1796875" bestFit="1" customWidth="1"/>
    <col min="3092" max="3093" width="10" bestFit="1" customWidth="1"/>
    <col min="3094" max="3094" width="2.7265625" customWidth="1"/>
    <col min="3103" max="3103" width="12.453125" bestFit="1" customWidth="1"/>
    <col min="3329" max="3329" width="9.26953125" bestFit="1" customWidth="1"/>
    <col min="3330" max="3330" width="11.26953125" bestFit="1" customWidth="1"/>
    <col min="3331" max="3339" width="9.26953125" bestFit="1" customWidth="1"/>
    <col min="3346" max="3346" width="10.1796875" bestFit="1" customWidth="1"/>
    <col min="3348" max="3349" width="10" bestFit="1" customWidth="1"/>
    <col min="3350" max="3350" width="2.7265625" customWidth="1"/>
    <col min="3359" max="3359" width="12.453125" bestFit="1" customWidth="1"/>
    <col min="3585" max="3585" width="9.26953125" bestFit="1" customWidth="1"/>
    <col min="3586" max="3586" width="11.26953125" bestFit="1" customWidth="1"/>
    <col min="3587" max="3595" width="9.26953125" bestFit="1" customWidth="1"/>
    <col min="3602" max="3602" width="10.1796875" bestFit="1" customWidth="1"/>
    <col min="3604" max="3605" width="10" bestFit="1" customWidth="1"/>
    <col min="3606" max="3606" width="2.7265625" customWidth="1"/>
    <col min="3615" max="3615" width="12.453125" bestFit="1" customWidth="1"/>
    <col min="3841" max="3841" width="9.26953125" bestFit="1" customWidth="1"/>
    <col min="3842" max="3842" width="11.26953125" bestFit="1" customWidth="1"/>
    <col min="3843" max="3851" width="9.26953125" bestFit="1" customWidth="1"/>
    <col min="3858" max="3858" width="10.1796875" bestFit="1" customWidth="1"/>
    <col min="3860" max="3861" width="10" bestFit="1" customWidth="1"/>
    <col min="3862" max="3862" width="2.7265625" customWidth="1"/>
    <col min="3871" max="3871" width="12.453125" bestFit="1" customWidth="1"/>
    <col min="4097" max="4097" width="9.26953125" bestFit="1" customWidth="1"/>
    <col min="4098" max="4098" width="11.26953125" bestFit="1" customWidth="1"/>
    <col min="4099" max="4107" width="9.26953125" bestFit="1" customWidth="1"/>
    <col min="4114" max="4114" width="10.1796875" bestFit="1" customWidth="1"/>
    <col min="4116" max="4117" width="10" bestFit="1" customWidth="1"/>
    <col min="4118" max="4118" width="2.7265625" customWidth="1"/>
    <col min="4127" max="4127" width="12.453125" bestFit="1" customWidth="1"/>
    <col min="4353" max="4353" width="9.26953125" bestFit="1" customWidth="1"/>
    <col min="4354" max="4354" width="11.26953125" bestFit="1" customWidth="1"/>
    <col min="4355" max="4363" width="9.26953125" bestFit="1" customWidth="1"/>
    <col min="4370" max="4370" width="10.1796875" bestFit="1" customWidth="1"/>
    <col min="4372" max="4373" width="10" bestFit="1" customWidth="1"/>
    <col min="4374" max="4374" width="2.7265625" customWidth="1"/>
    <col min="4383" max="4383" width="12.453125" bestFit="1" customWidth="1"/>
    <col min="4609" max="4609" width="9.26953125" bestFit="1" customWidth="1"/>
    <col min="4610" max="4610" width="11.26953125" bestFit="1" customWidth="1"/>
    <col min="4611" max="4619" width="9.26953125" bestFit="1" customWidth="1"/>
    <col min="4626" max="4626" width="10.1796875" bestFit="1" customWidth="1"/>
    <col min="4628" max="4629" width="10" bestFit="1" customWidth="1"/>
    <col min="4630" max="4630" width="2.7265625" customWidth="1"/>
    <col min="4639" max="4639" width="12.453125" bestFit="1" customWidth="1"/>
    <col min="4865" max="4865" width="9.26953125" bestFit="1" customWidth="1"/>
    <col min="4866" max="4866" width="11.26953125" bestFit="1" customWidth="1"/>
    <col min="4867" max="4875" width="9.26953125" bestFit="1" customWidth="1"/>
    <col min="4882" max="4882" width="10.1796875" bestFit="1" customWidth="1"/>
    <col min="4884" max="4885" width="10" bestFit="1" customWidth="1"/>
    <col min="4886" max="4886" width="2.7265625" customWidth="1"/>
    <col min="4895" max="4895" width="12.453125" bestFit="1" customWidth="1"/>
    <col min="5121" max="5121" width="9.26953125" bestFit="1" customWidth="1"/>
    <col min="5122" max="5122" width="11.26953125" bestFit="1" customWidth="1"/>
    <col min="5123" max="5131" width="9.26953125" bestFit="1" customWidth="1"/>
    <col min="5138" max="5138" width="10.1796875" bestFit="1" customWidth="1"/>
    <col min="5140" max="5141" width="10" bestFit="1" customWidth="1"/>
    <col min="5142" max="5142" width="2.7265625" customWidth="1"/>
    <col min="5151" max="5151" width="12.453125" bestFit="1" customWidth="1"/>
    <col min="5377" max="5377" width="9.26953125" bestFit="1" customWidth="1"/>
    <col min="5378" max="5378" width="11.26953125" bestFit="1" customWidth="1"/>
    <col min="5379" max="5387" width="9.26953125" bestFit="1" customWidth="1"/>
    <col min="5394" max="5394" width="10.1796875" bestFit="1" customWidth="1"/>
    <col min="5396" max="5397" width="10" bestFit="1" customWidth="1"/>
    <col min="5398" max="5398" width="2.7265625" customWidth="1"/>
    <col min="5407" max="5407" width="12.453125" bestFit="1" customWidth="1"/>
    <col min="5633" max="5633" width="9.26953125" bestFit="1" customWidth="1"/>
    <col min="5634" max="5634" width="11.26953125" bestFit="1" customWidth="1"/>
    <col min="5635" max="5643" width="9.26953125" bestFit="1" customWidth="1"/>
    <col min="5650" max="5650" width="10.1796875" bestFit="1" customWidth="1"/>
    <col min="5652" max="5653" width="10" bestFit="1" customWidth="1"/>
    <col min="5654" max="5654" width="2.7265625" customWidth="1"/>
    <col min="5663" max="5663" width="12.453125" bestFit="1" customWidth="1"/>
    <col min="5889" max="5889" width="9.26953125" bestFit="1" customWidth="1"/>
    <col min="5890" max="5890" width="11.26953125" bestFit="1" customWidth="1"/>
    <col min="5891" max="5899" width="9.26953125" bestFit="1" customWidth="1"/>
    <col min="5906" max="5906" width="10.1796875" bestFit="1" customWidth="1"/>
    <col min="5908" max="5909" width="10" bestFit="1" customWidth="1"/>
    <col min="5910" max="5910" width="2.7265625" customWidth="1"/>
    <col min="5919" max="5919" width="12.453125" bestFit="1" customWidth="1"/>
    <col min="6145" max="6145" width="9.26953125" bestFit="1" customWidth="1"/>
    <col min="6146" max="6146" width="11.26953125" bestFit="1" customWidth="1"/>
    <col min="6147" max="6155" width="9.26953125" bestFit="1" customWidth="1"/>
    <col min="6162" max="6162" width="10.1796875" bestFit="1" customWidth="1"/>
    <col min="6164" max="6165" width="10" bestFit="1" customWidth="1"/>
    <col min="6166" max="6166" width="2.7265625" customWidth="1"/>
    <col min="6175" max="6175" width="12.453125" bestFit="1" customWidth="1"/>
    <col min="6401" max="6401" width="9.26953125" bestFit="1" customWidth="1"/>
    <col min="6402" max="6402" width="11.26953125" bestFit="1" customWidth="1"/>
    <col min="6403" max="6411" width="9.26953125" bestFit="1" customWidth="1"/>
    <col min="6418" max="6418" width="10.1796875" bestFit="1" customWidth="1"/>
    <col min="6420" max="6421" width="10" bestFit="1" customWidth="1"/>
    <col min="6422" max="6422" width="2.7265625" customWidth="1"/>
    <col min="6431" max="6431" width="12.453125" bestFit="1" customWidth="1"/>
    <col min="6657" max="6657" width="9.26953125" bestFit="1" customWidth="1"/>
    <col min="6658" max="6658" width="11.26953125" bestFit="1" customWidth="1"/>
    <col min="6659" max="6667" width="9.26953125" bestFit="1" customWidth="1"/>
    <col min="6674" max="6674" width="10.1796875" bestFit="1" customWidth="1"/>
    <col min="6676" max="6677" width="10" bestFit="1" customWidth="1"/>
    <col min="6678" max="6678" width="2.7265625" customWidth="1"/>
    <col min="6687" max="6687" width="12.453125" bestFit="1" customWidth="1"/>
    <col min="6913" max="6913" width="9.26953125" bestFit="1" customWidth="1"/>
    <col min="6914" max="6914" width="11.26953125" bestFit="1" customWidth="1"/>
    <col min="6915" max="6923" width="9.26953125" bestFit="1" customWidth="1"/>
    <col min="6930" max="6930" width="10.1796875" bestFit="1" customWidth="1"/>
    <col min="6932" max="6933" width="10" bestFit="1" customWidth="1"/>
    <col min="6934" max="6934" width="2.7265625" customWidth="1"/>
    <col min="6943" max="6943" width="12.453125" bestFit="1" customWidth="1"/>
    <col min="7169" max="7169" width="9.26953125" bestFit="1" customWidth="1"/>
    <col min="7170" max="7170" width="11.26953125" bestFit="1" customWidth="1"/>
    <col min="7171" max="7179" width="9.26953125" bestFit="1" customWidth="1"/>
    <col min="7186" max="7186" width="10.1796875" bestFit="1" customWidth="1"/>
    <col min="7188" max="7189" width="10" bestFit="1" customWidth="1"/>
    <col min="7190" max="7190" width="2.7265625" customWidth="1"/>
    <col min="7199" max="7199" width="12.453125" bestFit="1" customWidth="1"/>
    <col min="7425" max="7425" width="9.26953125" bestFit="1" customWidth="1"/>
    <col min="7426" max="7426" width="11.26953125" bestFit="1" customWidth="1"/>
    <col min="7427" max="7435" width="9.26953125" bestFit="1" customWidth="1"/>
    <col min="7442" max="7442" width="10.1796875" bestFit="1" customWidth="1"/>
    <col min="7444" max="7445" width="10" bestFit="1" customWidth="1"/>
    <col min="7446" max="7446" width="2.7265625" customWidth="1"/>
    <col min="7455" max="7455" width="12.453125" bestFit="1" customWidth="1"/>
    <col min="7681" max="7681" width="9.26953125" bestFit="1" customWidth="1"/>
    <col min="7682" max="7682" width="11.26953125" bestFit="1" customWidth="1"/>
    <col min="7683" max="7691" width="9.26953125" bestFit="1" customWidth="1"/>
    <col min="7698" max="7698" width="10.1796875" bestFit="1" customWidth="1"/>
    <col min="7700" max="7701" width="10" bestFit="1" customWidth="1"/>
    <col min="7702" max="7702" width="2.7265625" customWidth="1"/>
    <col min="7711" max="7711" width="12.453125" bestFit="1" customWidth="1"/>
    <col min="7937" max="7937" width="9.26953125" bestFit="1" customWidth="1"/>
    <col min="7938" max="7938" width="11.26953125" bestFit="1" customWidth="1"/>
    <col min="7939" max="7947" width="9.26953125" bestFit="1" customWidth="1"/>
    <col min="7954" max="7954" width="10.1796875" bestFit="1" customWidth="1"/>
    <col min="7956" max="7957" width="10" bestFit="1" customWidth="1"/>
    <col min="7958" max="7958" width="2.7265625" customWidth="1"/>
    <col min="7967" max="7967" width="12.453125" bestFit="1" customWidth="1"/>
    <col min="8193" max="8193" width="9.26953125" bestFit="1" customWidth="1"/>
    <col min="8194" max="8194" width="11.26953125" bestFit="1" customWidth="1"/>
    <col min="8195" max="8203" width="9.26953125" bestFit="1" customWidth="1"/>
    <col min="8210" max="8210" width="10.1796875" bestFit="1" customWidth="1"/>
    <col min="8212" max="8213" width="10" bestFit="1" customWidth="1"/>
    <col min="8214" max="8214" width="2.7265625" customWidth="1"/>
    <col min="8223" max="8223" width="12.453125" bestFit="1" customWidth="1"/>
    <col min="8449" max="8449" width="9.26953125" bestFit="1" customWidth="1"/>
    <col min="8450" max="8450" width="11.26953125" bestFit="1" customWidth="1"/>
    <col min="8451" max="8459" width="9.26953125" bestFit="1" customWidth="1"/>
    <col min="8466" max="8466" width="10.1796875" bestFit="1" customWidth="1"/>
    <col min="8468" max="8469" width="10" bestFit="1" customWidth="1"/>
    <col min="8470" max="8470" width="2.7265625" customWidth="1"/>
    <col min="8479" max="8479" width="12.453125" bestFit="1" customWidth="1"/>
    <col min="8705" max="8705" width="9.26953125" bestFit="1" customWidth="1"/>
    <col min="8706" max="8706" width="11.26953125" bestFit="1" customWidth="1"/>
    <col min="8707" max="8715" width="9.26953125" bestFit="1" customWidth="1"/>
    <col min="8722" max="8722" width="10.1796875" bestFit="1" customWidth="1"/>
    <col min="8724" max="8725" width="10" bestFit="1" customWidth="1"/>
    <col min="8726" max="8726" width="2.7265625" customWidth="1"/>
    <col min="8735" max="8735" width="12.453125" bestFit="1" customWidth="1"/>
    <col min="8961" max="8961" width="9.26953125" bestFit="1" customWidth="1"/>
    <col min="8962" max="8962" width="11.26953125" bestFit="1" customWidth="1"/>
    <col min="8963" max="8971" width="9.26953125" bestFit="1" customWidth="1"/>
    <col min="8978" max="8978" width="10.1796875" bestFit="1" customWidth="1"/>
    <col min="8980" max="8981" width="10" bestFit="1" customWidth="1"/>
    <col min="8982" max="8982" width="2.7265625" customWidth="1"/>
    <col min="8991" max="8991" width="12.453125" bestFit="1" customWidth="1"/>
    <col min="9217" max="9217" width="9.26953125" bestFit="1" customWidth="1"/>
    <col min="9218" max="9218" width="11.26953125" bestFit="1" customWidth="1"/>
    <col min="9219" max="9227" width="9.26953125" bestFit="1" customWidth="1"/>
    <col min="9234" max="9234" width="10.1796875" bestFit="1" customWidth="1"/>
    <col min="9236" max="9237" width="10" bestFit="1" customWidth="1"/>
    <col min="9238" max="9238" width="2.7265625" customWidth="1"/>
    <col min="9247" max="9247" width="12.453125" bestFit="1" customWidth="1"/>
    <col min="9473" max="9473" width="9.26953125" bestFit="1" customWidth="1"/>
    <col min="9474" max="9474" width="11.26953125" bestFit="1" customWidth="1"/>
    <col min="9475" max="9483" width="9.26953125" bestFit="1" customWidth="1"/>
    <col min="9490" max="9490" width="10.1796875" bestFit="1" customWidth="1"/>
    <col min="9492" max="9493" width="10" bestFit="1" customWidth="1"/>
    <col min="9494" max="9494" width="2.7265625" customWidth="1"/>
    <col min="9503" max="9503" width="12.453125" bestFit="1" customWidth="1"/>
    <col min="9729" max="9729" width="9.26953125" bestFit="1" customWidth="1"/>
    <col min="9730" max="9730" width="11.26953125" bestFit="1" customWidth="1"/>
    <col min="9731" max="9739" width="9.26953125" bestFit="1" customWidth="1"/>
    <col min="9746" max="9746" width="10.1796875" bestFit="1" customWidth="1"/>
    <col min="9748" max="9749" width="10" bestFit="1" customWidth="1"/>
    <col min="9750" max="9750" width="2.7265625" customWidth="1"/>
    <col min="9759" max="9759" width="12.453125" bestFit="1" customWidth="1"/>
    <col min="9985" max="9985" width="9.26953125" bestFit="1" customWidth="1"/>
    <col min="9986" max="9986" width="11.26953125" bestFit="1" customWidth="1"/>
    <col min="9987" max="9995" width="9.26953125" bestFit="1" customWidth="1"/>
    <col min="10002" max="10002" width="10.1796875" bestFit="1" customWidth="1"/>
    <col min="10004" max="10005" width="10" bestFit="1" customWidth="1"/>
    <col min="10006" max="10006" width="2.7265625" customWidth="1"/>
    <col min="10015" max="10015" width="12.453125" bestFit="1" customWidth="1"/>
    <col min="10241" max="10241" width="9.26953125" bestFit="1" customWidth="1"/>
    <col min="10242" max="10242" width="11.26953125" bestFit="1" customWidth="1"/>
    <col min="10243" max="10251" width="9.26953125" bestFit="1" customWidth="1"/>
    <col min="10258" max="10258" width="10.1796875" bestFit="1" customWidth="1"/>
    <col min="10260" max="10261" width="10" bestFit="1" customWidth="1"/>
    <col min="10262" max="10262" width="2.7265625" customWidth="1"/>
    <col min="10271" max="10271" width="12.453125" bestFit="1" customWidth="1"/>
    <col min="10497" max="10497" width="9.26953125" bestFit="1" customWidth="1"/>
    <col min="10498" max="10498" width="11.26953125" bestFit="1" customWidth="1"/>
    <col min="10499" max="10507" width="9.26953125" bestFit="1" customWidth="1"/>
    <col min="10514" max="10514" width="10.1796875" bestFit="1" customWidth="1"/>
    <col min="10516" max="10517" width="10" bestFit="1" customWidth="1"/>
    <col min="10518" max="10518" width="2.7265625" customWidth="1"/>
    <col min="10527" max="10527" width="12.453125" bestFit="1" customWidth="1"/>
    <col min="10753" max="10753" width="9.26953125" bestFit="1" customWidth="1"/>
    <col min="10754" max="10754" width="11.26953125" bestFit="1" customWidth="1"/>
    <col min="10755" max="10763" width="9.26953125" bestFit="1" customWidth="1"/>
    <col min="10770" max="10770" width="10.1796875" bestFit="1" customWidth="1"/>
    <col min="10772" max="10773" width="10" bestFit="1" customWidth="1"/>
    <col min="10774" max="10774" width="2.7265625" customWidth="1"/>
    <col min="10783" max="10783" width="12.453125" bestFit="1" customWidth="1"/>
    <col min="11009" max="11009" width="9.26953125" bestFit="1" customWidth="1"/>
    <col min="11010" max="11010" width="11.26953125" bestFit="1" customWidth="1"/>
    <col min="11011" max="11019" width="9.26953125" bestFit="1" customWidth="1"/>
    <col min="11026" max="11026" width="10.1796875" bestFit="1" customWidth="1"/>
    <col min="11028" max="11029" width="10" bestFit="1" customWidth="1"/>
    <col min="11030" max="11030" width="2.7265625" customWidth="1"/>
    <col min="11039" max="11039" width="12.453125" bestFit="1" customWidth="1"/>
    <col min="11265" max="11265" width="9.26953125" bestFit="1" customWidth="1"/>
    <col min="11266" max="11266" width="11.26953125" bestFit="1" customWidth="1"/>
    <col min="11267" max="11275" width="9.26953125" bestFit="1" customWidth="1"/>
    <col min="11282" max="11282" width="10.1796875" bestFit="1" customWidth="1"/>
    <col min="11284" max="11285" width="10" bestFit="1" customWidth="1"/>
    <col min="11286" max="11286" width="2.7265625" customWidth="1"/>
    <col min="11295" max="11295" width="12.453125" bestFit="1" customWidth="1"/>
    <col min="11521" max="11521" width="9.26953125" bestFit="1" customWidth="1"/>
    <col min="11522" max="11522" width="11.26953125" bestFit="1" customWidth="1"/>
    <col min="11523" max="11531" width="9.26953125" bestFit="1" customWidth="1"/>
    <col min="11538" max="11538" width="10.1796875" bestFit="1" customWidth="1"/>
    <col min="11540" max="11541" width="10" bestFit="1" customWidth="1"/>
    <col min="11542" max="11542" width="2.7265625" customWidth="1"/>
    <col min="11551" max="11551" width="12.453125" bestFit="1" customWidth="1"/>
    <col min="11777" max="11777" width="9.26953125" bestFit="1" customWidth="1"/>
    <col min="11778" max="11778" width="11.26953125" bestFit="1" customWidth="1"/>
    <col min="11779" max="11787" width="9.26953125" bestFit="1" customWidth="1"/>
    <col min="11794" max="11794" width="10.1796875" bestFit="1" customWidth="1"/>
    <col min="11796" max="11797" width="10" bestFit="1" customWidth="1"/>
    <col min="11798" max="11798" width="2.7265625" customWidth="1"/>
    <col min="11807" max="11807" width="12.453125" bestFit="1" customWidth="1"/>
    <col min="12033" max="12033" width="9.26953125" bestFit="1" customWidth="1"/>
    <col min="12034" max="12034" width="11.26953125" bestFit="1" customWidth="1"/>
    <col min="12035" max="12043" width="9.26953125" bestFit="1" customWidth="1"/>
    <col min="12050" max="12050" width="10.1796875" bestFit="1" customWidth="1"/>
    <col min="12052" max="12053" width="10" bestFit="1" customWidth="1"/>
    <col min="12054" max="12054" width="2.7265625" customWidth="1"/>
    <col min="12063" max="12063" width="12.453125" bestFit="1" customWidth="1"/>
    <col min="12289" max="12289" width="9.26953125" bestFit="1" customWidth="1"/>
    <col min="12290" max="12290" width="11.26953125" bestFit="1" customWidth="1"/>
    <col min="12291" max="12299" width="9.26953125" bestFit="1" customWidth="1"/>
    <col min="12306" max="12306" width="10.1796875" bestFit="1" customWidth="1"/>
    <col min="12308" max="12309" width="10" bestFit="1" customWidth="1"/>
    <col min="12310" max="12310" width="2.7265625" customWidth="1"/>
    <col min="12319" max="12319" width="12.453125" bestFit="1" customWidth="1"/>
    <col min="12545" max="12545" width="9.26953125" bestFit="1" customWidth="1"/>
    <col min="12546" max="12546" width="11.26953125" bestFit="1" customWidth="1"/>
    <col min="12547" max="12555" width="9.26953125" bestFit="1" customWidth="1"/>
    <col min="12562" max="12562" width="10.1796875" bestFit="1" customWidth="1"/>
    <col min="12564" max="12565" width="10" bestFit="1" customWidth="1"/>
    <col min="12566" max="12566" width="2.7265625" customWidth="1"/>
    <col min="12575" max="12575" width="12.453125" bestFit="1" customWidth="1"/>
    <col min="12801" max="12801" width="9.26953125" bestFit="1" customWidth="1"/>
    <col min="12802" max="12802" width="11.26953125" bestFit="1" customWidth="1"/>
    <col min="12803" max="12811" width="9.26953125" bestFit="1" customWidth="1"/>
    <col min="12818" max="12818" width="10.1796875" bestFit="1" customWidth="1"/>
    <col min="12820" max="12821" width="10" bestFit="1" customWidth="1"/>
    <col min="12822" max="12822" width="2.7265625" customWidth="1"/>
    <col min="12831" max="12831" width="12.453125" bestFit="1" customWidth="1"/>
    <col min="13057" max="13057" width="9.26953125" bestFit="1" customWidth="1"/>
    <col min="13058" max="13058" width="11.26953125" bestFit="1" customWidth="1"/>
    <col min="13059" max="13067" width="9.26953125" bestFit="1" customWidth="1"/>
    <col min="13074" max="13074" width="10.1796875" bestFit="1" customWidth="1"/>
    <col min="13076" max="13077" width="10" bestFit="1" customWidth="1"/>
    <col min="13078" max="13078" width="2.7265625" customWidth="1"/>
    <col min="13087" max="13087" width="12.453125" bestFit="1" customWidth="1"/>
    <col min="13313" max="13313" width="9.26953125" bestFit="1" customWidth="1"/>
    <col min="13314" max="13314" width="11.26953125" bestFit="1" customWidth="1"/>
    <col min="13315" max="13323" width="9.26953125" bestFit="1" customWidth="1"/>
    <col min="13330" max="13330" width="10.1796875" bestFit="1" customWidth="1"/>
    <col min="13332" max="13333" width="10" bestFit="1" customWidth="1"/>
    <col min="13334" max="13334" width="2.7265625" customWidth="1"/>
    <col min="13343" max="13343" width="12.453125" bestFit="1" customWidth="1"/>
    <col min="13569" max="13569" width="9.26953125" bestFit="1" customWidth="1"/>
    <col min="13570" max="13570" width="11.26953125" bestFit="1" customWidth="1"/>
    <col min="13571" max="13579" width="9.26953125" bestFit="1" customWidth="1"/>
    <col min="13586" max="13586" width="10.1796875" bestFit="1" customWidth="1"/>
    <col min="13588" max="13589" width="10" bestFit="1" customWidth="1"/>
    <col min="13590" max="13590" width="2.7265625" customWidth="1"/>
    <col min="13599" max="13599" width="12.453125" bestFit="1" customWidth="1"/>
    <col min="13825" max="13825" width="9.26953125" bestFit="1" customWidth="1"/>
    <col min="13826" max="13826" width="11.26953125" bestFit="1" customWidth="1"/>
    <col min="13827" max="13835" width="9.26953125" bestFit="1" customWidth="1"/>
    <col min="13842" max="13842" width="10.1796875" bestFit="1" customWidth="1"/>
    <col min="13844" max="13845" width="10" bestFit="1" customWidth="1"/>
    <col min="13846" max="13846" width="2.7265625" customWidth="1"/>
    <col min="13855" max="13855" width="12.453125" bestFit="1" customWidth="1"/>
    <col min="14081" max="14081" width="9.26953125" bestFit="1" customWidth="1"/>
    <col min="14082" max="14082" width="11.26953125" bestFit="1" customWidth="1"/>
    <col min="14083" max="14091" width="9.26953125" bestFit="1" customWidth="1"/>
    <col min="14098" max="14098" width="10.1796875" bestFit="1" customWidth="1"/>
    <col min="14100" max="14101" width="10" bestFit="1" customWidth="1"/>
    <col min="14102" max="14102" width="2.7265625" customWidth="1"/>
    <col min="14111" max="14111" width="12.453125" bestFit="1" customWidth="1"/>
    <col min="14337" max="14337" width="9.26953125" bestFit="1" customWidth="1"/>
    <col min="14338" max="14338" width="11.26953125" bestFit="1" customWidth="1"/>
    <col min="14339" max="14347" width="9.26953125" bestFit="1" customWidth="1"/>
    <col min="14354" max="14354" width="10.1796875" bestFit="1" customWidth="1"/>
    <col min="14356" max="14357" width="10" bestFit="1" customWidth="1"/>
    <col min="14358" max="14358" width="2.7265625" customWidth="1"/>
    <col min="14367" max="14367" width="12.453125" bestFit="1" customWidth="1"/>
    <col min="14593" max="14593" width="9.26953125" bestFit="1" customWidth="1"/>
    <col min="14594" max="14594" width="11.26953125" bestFit="1" customWidth="1"/>
    <col min="14595" max="14603" width="9.26953125" bestFit="1" customWidth="1"/>
    <col min="14610" max="14610" width="10.1796875" bestFit="1" customWidth="1"/>
    <col min="14612" max="14613" width="10" bestFit="1" customWidth="1"/>
    <col min="14614" max="14614" width="2.7265625" customWidth="1"/>
    <col min="14623" max="14623" width="12.453125" bestFit="1" customWidth="1"/>
    <col min="14849" max="14849" width="9.26953125" bestFit="1" customWidth="1"/>
    <col min="14850" max="14850" width="11.26953125" bestFit="1" customWidth="1"/>
    <col min="14851" max="14859" width="9.26953125" bestFit="1" customWidth="1"/>
    <col min="14866" max="14866" width="10.1796875" bestFit="1" customWidth="1"/>
    <col min="14868" max="14869" width="10" bestFit="1" customWidth="1"/>
    <col min="14870" max="14870" width="2.7265625" customWidth="1"/>
    <col min="14879" max="14879" width="12.453125" bestFit="1" customWidth="1"/>
    <col min="15105" max="15105" width="9.26953125" bestFit="1" customWidth="1"/>
    <col min="15106" max="15106" width="11.26953125" bestFit="1" customWidth="1"/>
    <col min="15107" max="15115" width="9.26953125" bestFit="1" customWidth="1"/>
    <col min="15122" max="15122" width="10.1796875" bestFit="1" customWidth="1"/>
    <col min="15124" max="15125" width="10" bestFit="1" customWidth="1"/>
    <col min="15126" max="15126" width="2.7265625" customWidth="1"/>
    <col min="15135" max="15135" width="12.453125" bestFit="1" customWidth="1"/>
    <col min="15361" max="15361" width="9.26953125" bestFit="1" customWidth="1"/>
    <col min="15362" max="15362" width="11.26953125" bestFit="1" customWidth="1"/>
    <col min="15363" max="15371" width="9.26953125" bestFit="1" customWidth="1"/>
    <col min="15378" max="15378" width="10.1796875" bestFit="1" customWidth="1"/>
    <col min="15380" max="15381" width="10" bestFit="1" customWidth="1"/>
    <col min="15382" max="15382" width="2.7265625" customWidth="1"/>
    <col min="15391" max="15391" width="12.453125" bestFit="1" customWidth="1"/>
    <col min="15617" max="15617" width="9.26953125" bestFit="1" customWidth="1"/>
    <col min="15618" max="15618" width="11.26953125" bestFit="1" customWidth="1"/>
    <col min="15619" max="15627" width="9.26953125" bestFit="1" customWidth="1"/>
    <col min="15634" max="15634" width="10.1796875" bestFit="1" customWidth="1"/>
    <col min="15636" max="15637" width="10" bestFit="1" customWidth="1"/>
    <col min="15638" max="15638" width="2.7265625" customWidth="1"/>
    <col min="15647" max="15647" width="12.453125" bestFit="1" customWidth="1"/>
    <col min="15873" max="15873" width="9.26953125" bestFit="1" customWidth="1"/>
    <col min="15874" max="15874" width="11.26953125" bestFit="1" customWidth="1"/>
    <col min="15875" max="15883" width="9.26953125" bestFit="1" customWidth="1"/>
    <col min="15890" max="15890" width="10.1796875" bestFit="1" customWidth="1"/>
    <col min="15892" max="15893" width="10" bestFit="1" customWidth="1"/>
    <col min="15894" max="15894" width="2.7265625" customWidth="1"/>
    <col min="15903" max="15903" width="12.453125" bestFit="1" customWidth="1"/>
    <col min="16129" max="16129" width="9.26953125" bestFit="1" customWidth="1"/>
    <col min="16130" max="16130" width="11.26953125" bestFit="1" customWidth="1"/>
    <col min="16131" max="16139" width="9.26953125" bestFit="1" customWidth="1"/>
    <col min="16146" max="16146" width="10.1796875" bestFit="1" customWidth="1"/>
    <col min="16148" max="16149" width="10" bestFit="1" customWidth="1"/>
    <col min="16150" max="16150" width="2.7265625" customWidth="1"/>
    <col min="16159" max="16159" width="12.453125" bestFit="1" customWidth="1"/>
  </cols>
  <sheetData>
    <row r="1" spans="1:31" ht="15.5" x14ac:dyDescent="0.35">
      <c r="A1" s="57" t="s">
        <v>291</v>
      </c>
      <c r="M1">
        <f>18.118+10.871+18.118+25.365</f>
        <v>72.471999999999994</v>
      </c>
    </row>
    <row r="2" spans="1:31" s="58" customFormat="1" ht="12.5" x14ac:dyDescent="0.25">
      <c r="A2" s="58" t="s">
        <v>152</v>
      </c>
      <c r="B2" s="58" t="s">
        <v>202</v>
      </c>
      <c r="M2" s="58">
        <f>M1*(1-0.7)</f>
        <v>21.741600000000002</v>
      </c>
    </row>
    <row r="3" spans="1:31" s="58" customFormat="1" ht="12.5" x14ac:dyDescent="0.25">
      <c r="A3" s="59" t="s">
        <v>203</v>
      </c>
      <c r="B3" s="59"/>
      <c r="C3" s="59">
        <v>213</v>
      </c>
      <c r="E3" s="176" t="s">
        <v>156</v>
      </c>
      <c r="F3" s="62">
        <f>B10/T10</f>
        <v>15.133333333333329</v>
      </c>
      <c r="M3" s="58">
        <f>56.221+33.733+56.221+78.71</f>
        <v>224.88499999999999</v>
      </c>
    </row>
    <row r="4" spans="1:31" s="58" customFormat="1" ht="12.5" x14ac:dyDescent="0.25">
      <c r="A4" s="59" t="s">
        <v>157</v>
      </c>
      <c r="B4" s="59"/>
      <c r="C4" s="59">
        <v>1.0089999999999999</v>
      </c>
      <c r="M4" s="58">
        <f>M3*(1-0.48)</f>
        <v>116.9402</v>
      </c>
    </row>
    <row r="5" spans="1:31" s="58" customFormat="1" ht="12.5" x14ac:dyDescent="0.25">
      <c r="A5" s="59" t="s">
        <v>162</v>
      </c>
      <c r="B5" s="59"/>
      <c r="C5" s="59">
        <v>907184.74</v>
      </c>
      <c r="U5" s="66"/>
    </row>
    <row r="6" spans="1:31" s="58" customFormat="1" ht="12.5" x14ac:dyDescent="0.25">
      <c r="A6" s="59" t="s">
        <v>204</v>
      </c>
      <c r="C6" s="67">
        <f>C10</f>
        <v>0.30280511668325683</v>
      </c>
      <c r="D6" s="67">
        <f t="shared" ref="D6:J6" si="0">D10</f>
        <v>0.28756421337441301</v>
      </c>
      <c r="E6" s="67">
        <f t="shared" si="0"/>
        <v>1.5701452194086041</v>
      </c>
      <c r="F6" s="67">
        <f>'[1]C1aux ACT'!M11</f>
        <v>10.085795111168704</v>
      </c>
      <c r="G6" s="67">
        <f t="shared" si="0"/>
        <v>0.49563285922611494</v>
      </c>
      <c r="H6" s="67">
        <f t="shared" si="0"/>
        <v>0.48076387344933158</v>
      </c>
      <c r="I6" s="67">
        <f t="shared" si="0"/>
        <v>1.0969403631312808</v>
      </c>
      <c r="J6" s="68">
        <f t="shared" si="0"/>
        <v>678.85992873105749</v>
      </c>
    </row>
    <row r="7" spans="1:31" s="58" customFormat="1" ht="13" x14ac:dyDescent="0.3">
      <c r="A7" s="328" t="s">
        <v>165</v>
      </c>
      <c r="B7" s="321" t="str">
        <f>$B$2</f>
        <v>&lt;=600kW C1 Aux</v>
      </c>
      <c r="C7" s="322"/>
      <c r="D7" s="322"/>
      <c r="E7" s="322"/>
      <c r="F7" s="322"/>
      <c r="G7" s="322"/>
      <c r="H7" s="322"/>
      <c r="I7" s="322"/>
      <c r="J7" s="323"/>
      <c r="K7" s="324" t="s">
        <v>205</v>
      </c>
      <c r="L7" s="322"/>
      <c r="M7" s="322"/>
      <c r="N7" s="322"/>
      <c r="O7" s="322"/>
      <c r="P7" s="322"/>
      <c r="Q7" s="322"/>
      <c r="R7" s="323"/>
      <c r="S7" s="321" t="str">
        <f>B2</f>
        <v>&lt;=600kW C1 Aux</v>
      </c>
      <c r="T7" s="322"/>
      <c r="U7" s="323"/>
    </row>
    <row r="8" spans="1:31" x14ac:dyDescent="0.35">
      <c r="A8" s="319"/>
      <c r="B8" s="325" t="s">
        <v>169</v>
      </c>
      <c r="C8" s="315" t="s">
        <v>170</v>
      </c>
      <c r="D8" s="316"/>
      <c r="E8" s="316"/>
      <c r="F8" s="316"/>
      <c r="G8" s="316"/>
      <c r="H8" s="316"/>
      <c r="I8" s="316"/>
      <c r="J8" s="317"/>
      <c r="K8" s="315" t="s">
        <v>171</v>
      </c>
      <c r="L8" s="316"/>
      <c r="M8" s="316"/>
      <c r="N8" s="316"/>
      <c r="O8" s="316"/>
      <c r="P8" s="316"/>
      <c r="Q8" s="316"/>
      <c r="R8" s="317"/>
      <c r="S8" s="69" t="s">
        <v>172</v>
      </c>
      <c r="T8" s="315" t="s">
        <v>173</v>
      </c>
      <c r="U8" s="327"/>
      <c r="W8" t="s">
        <v>174</v>
      </c>
      <c r="X8" t="s">
        <v>206</v>
      </c>
    </row>
    <row r="9" spans="1:31" x14ac:dyDescent="0.35">
      <c r="A9" s="320"/>
      <c r="B9" s="326"/>
      <c r="C9" s="70" t="s">
        <v>8</v>
      </c>
      <c r="D9" s="63" t="s">
        <v>158</v>
      </c>
      <c r="E9" s="63" t="s">
        <v>6</v>
      </c>
      <c r="F9" s="63" t="s">
        <v>159</v>
      </c>
      <c r="G9" s="63" t="s">
        <v>160</v>
      </c>
      <c r="H9" s="63" t="s">
        <v>161</v>
      </c>
      <c r="I9" s="63" t="s">
        <v>7</v>
      </c>
      <c r="J9" s="71" t="s">
        <v>12</v>
      </c>
      <c r="K9" s="70" t="s">
        <v>8</v>
      </c>
      <c r="L9" s="63" t="s">
        <v>158</v>
      </c>
      <c r="M9" s="63" t="s">
        <v>6</v>
      </c>
      <c r="N9" s="63" t="s">
        <v>159</v>
      </c>
      <c r="O9" s="63" t="s">
        <v>160</v>
      </c>
      <c r="P9" s="63" t="s">
        <v>161</v>
      </c>
      <c r="Q9" s="63" t="s">
        <v>7</v>
      </c>
      <c r="R9" s="71" t="s">
        <v>12</v>
      </c>
      <c r="S9" s="69" t="s">
        <v>175</v>
      </c>
      <c r="T9" s="72" t="s">
        <v>176</v>
      </c>
      <c r="U9" s="73" t="s">
        <v>177</v>
      </c>
      <c r="W9" t="s">
        <v>7</v>
      </c>
      <c r="X9" s="70" t="s">
        <v>8</v>
      </c>
      <c r="Y9" s="63" t="s">
        <v>158</v>
      </c>
      <c r="Z9" s="63" t="s">
        <v>6</v>
      </c>
      <c r="AA9" s="63" t="s">
        <v>159</v>
      </c>
      <c r="AB9" s="63" t="s">
        <v>160</v>
      </c>
      <c r="AC9" s="63" t="s">
        <v>161</v>
      </c>
      <c r="AD9" s="63" t="s">
        <v>7</v>
      </c>
      <c r="AE9" s="71" t="s">
        <v>12</v>
      </c>
    </row>
    <row r="10" spans="1:31" x14ac:dyDescent="0.35">
      <c r="A10" s="75">
        <v>2002</v>
      </c>
      <c r="B10" s="76">
        <f>'[1]C1aux ACT'!L11</f>
        <v>3330713992.7599998</v>
      </c>
      <c r="C10" s="177">
        <f t="shared" ref="C10:J41" si="1">K10*$C$5/$B10</f>
        <v>0.30280511668325683</v>
      </c>
      <c r="D10" s="78">
        <f t="shared" si="1"/>
        <v>0.28756421337441301</v>
      </c>
      <c r="E10" s="78">
        <f t="shared" si="1"/>
        <v>1.5701452194086041</v>
      </c>
      <c r="F10" s="78">
        <f t="shared" si="1"/>
        <v>10.019141221466512</v>
      </c>
      <c r="G10" s="78">
        <f t="shared" si="1"/>
        <v>0.49563285922611494</v>
      </c>
      <c r="H10" s="78">
        <f t="shared" si="1"/>
        <v>0.48076387344933158</v>
      </c>
      <c r="I10" s="78">
        <f t="shared" si="1"/>
        <v>1.0969403631312808</v>
      </c>
      <c r="J10" s="79">
        <f t="shared" si="1"/>
        <v>678.85992873105749</v>
      </c>
      <c r="K10" s="80">
        <f>'[2]std &lt;=600kW'!L5+'[2]high &lt;=600kW'!L5</f>
        <v>1111.7440525027439</v>
      </c>
      <c r="L10" s="81">
        <f>'[2]std &lt;=600kW'!M5+'[2]high &lt;=600kW'!M5</f>
        <v>1055.7873243140968</v>
      </c>
      <c r="M10" s="81">
        <f>'[2]std &lt;=600kW'!N5+'[2]high &lt;=600kW'!N5</f>
        <v>5764.7625917400874</v>
      </c>
      <c r="N10" s="81">
        <f>'[2]std &lt;=600kW'!O5+'[2]high &lt;=600kW'!O5</f>
        <v>36785.113759494045</v>
      </c>
      <c r="O10" s="81">
        <f>'[2]std &lt;=600kW'!P5+'[2]high &lt;=600kW'!P5</f>
        <v>1819.7079676363032</v>
      </c>
      <c r="P10" s="81">
        <f>'[2]std &lt;=600kW'!Q5+'[2]high &lt;=600kW'!Q5</f>
        <v>1765.1167286072143</v>
      </c>
      <c r="Q10" s="81">
        <f>'[2]std &lt;=600kW'!R5+'[2]high &lt;=600kW'!R5</f>
        <v>4027.3986715259257</v>
      </c>
      <c r="R10" s="83">
        <f t="shared" ref="R10:R58" si="2">$U10*0.87*(44/12)</f>
        <v>2492423.1681284555</v>
      </c>
      <c r="S10" s="75">
        <v>2637</v>
      </c>
      <c r="T10" s="85">
        <f>$C$3*$B10/(454*7.1)</f>
        <v>220091233.00176215</v>
      </c>
      <c r="U10" s="86">
        <f>T10*7.1/2000</f>
        <v>781323.87715625565</v>
      </c>
      <c r="V10" s="178"/>
      <c r="W10" s="38">
        <f>($T10*7.1/2000)*(1-0.02247)*2*$S10/10^6</f>
        <v>4028.1099513031886</v>
      </c>
    </row>
    <row r="11" spans="1:31" x14ac:dyDescent="0.35">
      <c r="A11" s="88">
        <v>2003</v>
      </c>
      <c r="B11" s="89">
        <f t="shared" ref="B11:B58" si="3">B10*$C$4</f>
        <v>3360690418.6948395</v>
      </c>
      <c r="C11" s="116">
        <f t="shared" si="1"/>
        <v>0.30280511668325683</v>
      </c>
      <c r="D11" s="91">
        <f t="shared" si="1"/>
        <v>0.28756421337441296</v>
      </c>
      <c r="E11" s="91">
        <f t="shared" si="1"/>
        <v>1.5701452194086041</v>
      </c>
      <c r="F11" s="91">
        <f t="shared" si="1"/>
        <v>10.000691727022138</v>
      </c>
      <c r="G11" s="91">
        <f t="shared" si="1"/>
        <v>0.50142171797340462</v>
      </c>
      <c r="H11" s="91">
        <f t="shared" si="1"/>
        <v>0.48637906643420259</v>
      </c>
      <c r="I11" s="91">
        <f t="shared" si="1"/>
        <v>1.0969966324917317</v>
      </c>
      <c r="J11" s="92">
        <f t="shared" si="1"/>
        <v>678.85992873105727</v>
      </c>
      <c r="K11" s="93">
        <f>'[2]std &lt;=600kW'!L6+'[2]high &lt;=600kW'!L6</f>
        <v>1121.7497489752684</v>
      </c>
      <c r="L11" s="94">
        <f>'[2]std &lt;=600kW'!M6+'[2]high &lt;=600kW'!M6</f>
        <v>1065.2894102329235</v>
      </c>
      <c r="M11" s="94">
        <f>'[2]std &lt;=600kW'!N6+'[2]high &lt;=600kW'!N6</f>
        <v>5816.6454550657481</v>
      </c>
      <c r="N11" s="94">
        <f>'[2]std &lt;=600kW'!O6+'[2]high &lt;=600kW'!O6</f>
        <v>37047.833131897751</v>
      </c>
      <c r="O11" s="94">
        <f>'[2]std &lt;=600kW'!P6+'[2]high &lt;=600kW'!P6</f>
        <v>1857.5303232269175</v>
      </c>
      <c r="P11" s="94">
        <f>'[2]std &lt;=600kW'!Q6+'[2]high &lt;=600kW'!Q6</f>
        <v>1801.80441353011</v>
      </c>
      <c r="Q11" s="94">
        <f>'[2]std &lt;=600kW'!R6+'[2]high &lt;=600kW'!R6</f>
        <v>4063.8537109381568</v>
      </c>
      <c r="R11" s="96">
        <f t="shared" si="2"/>
        <v>2514854.9766416107</v>
      </c>
      <c r="S11" s="88">
        <v>2637</v>
      </c>
      <c r="T11" s="98">
        <f t="shared" ref="T11:T58" si="4">$C$3*$B11/(454*7.1)</f>
        <v>222072054.09877798</v>
      </c>
      <c r="U11" s="99">
        <f t="shared" ref="U11:U58" si="5">T11*7.1/2000</f>
        <v>788355.79205066175</v>
      </c>
      <c r="V11" s="178"/>
      <c r="W11" s="38">
        <f t="shared" ref="W11:W58" si="6">($T11*7.1/2000)*(1-0.02247)*2*$S11/10^6</f>
        <v>4064.3629408649167</v>
      </c>
    </row>
    <row r="12" spans="1:31" x14ac:dyDescent="0.35">
      <c r="A12" s="88">
        <v>2004</v>
      </c>
      <c r="B12" s="89">
        <f t="shared" si="3"/>
        <v>3390936632.4630928</v>
      </c>
      <c r="C12" s="116">
        <f t="shared" si="1"/>
        <v>0.29998372868661854</v>
      </c>
      <c r="D12" s="91">
        <f t="shared" si="1"/>
        <v>0.28488483256089131</v>
      </c>
      <c r="E12" s="91">
        <f t="shared" si="1"/>
        <v>1.543351411273387</v>
      </c>
      <c r="F12" s="91">
        <f t="shared" si="1"/>
        <v>9.8173565968190033</v>
      </c>
      <c r="G12" s="91">
        <f t="shared" si="1"/>
        <v>0.4986172604045504</v>
      </c>
      <c r="H12" s="91">
        <f t="shared" si="1"/>
        <v>0.48365874259241382</v>
      </c>
      <c r="I12" s="91">
        <f t="shared" si="1"/>
        <v>1.0971340558859499</v>
      </c>
      <c r="J12" s="92">
        <f t="shared" si="1"/>
        <v>678.85992873105738</v>
      </c>
      <c r="K12" s="93">
        <f>'[2]std &lt;=600kW'!L7+'[2]high &lt;=600kW'!L7</f>
        <v>1121.2995213591494</v>
      </c>
      <c r="L12" s="94">
        <f>'[2]std &lt;=600kW'!M7+'[2]high &lt;=600kW'!M7</f>
        <v>1064.861843645916</v>
      </c>
      <c r="M12" s="94">
        <f>'[2]std &lt;=600kW'!N7+'[2]high &lt;=600kW'!N7</f>
        <v>5768.8435513702989</v>
      </c>
      <c r="N12" s="94">
        <f>'[2]std &lt;=600kW'!O7+'[2]high &lt;=600kW'!O7</f>
        <v>36695.981149447864</v>
      </c>
      <c r="O12" s="94">
        <f>'[2]std &lt;=600kW'!P7+'[2]high &lt;=600kW'!P7</f>
        <v>1863.7654044799951</v>
      </c>
      <c r="P12" s="94">
        <f>'[2]std &lt;=600kW'!Q7+'[2]high &lt;=600kW'!Q7</f>
        <v>1807.8524423455951</v>
      </c>
      <c r="Q12" s="94">
        <f>'[2]std &lt;=600kW'!R7+'[2]high &lt;=600kW'!R7</f>
        <v>4100.9420648174455</v>
      </c>
      <c r="R12" s="96">
        <f t="shared" si="2"/>
        <v>2537488.6714313854</v>
      </c>
      <c r="S12" s="88">
        <v>2637</v>
      </c>
      <c r="T12" s="98">
        <f t="shared" si="4"/>
        <v>224070702.58566695</v>
      </c>
      <c r="U12" s="99">
        <f t="shared" si="5"/>
        <v>795450.99417911773</v>
      </c>
      <c r="V12" s="178"/>
      <c r="W12" s="38">
        <f t="shared" si="6"/>
        <v>4100.9422073327005</v>
      </c>
    </row>
    <row r="13" spans="1:31" x14ac:dyDescent="0.35">
      <c r="A13" s="88">
        <v>2005</v>
      </c>
      <c r="B13" s="89">
        <f t="shared" si="3"/>
        <v>3421455062.1552601</v>
      </c>
      <c r="C13" s="116">
        <f t="shared" si="1"/>
        <v>0.29721417490071389</v>
      </c>
      <c r="D13" s="91">
        <f t="shared" si="1"/>
        <v>0.2822546770187217</v>
      </c>
      <c r="E13" s="91">
        <f t="shared" si="1"/>
        <v>1.5065121959457157</v>
      </c>
      <c r="F13" s="91">
        <f t="shared" si="1"/>
        <v>9.5765175891410017</v>
      </c>
      <c r="G13" s="91">
        <f t="shared" si="1"/>
        <v>0.48982085388313218</v>
      </c>
      <c r="H13" s="91">
        <f t="shared" si="1"/>
        <v>0.4751262282666382</v>
      </c>
      <c r="I13" s="91">
        <f t="shared" si="1"/>
        <v>1.0970930834499446</v>
      </c>
      <c r="J13" s="92">
        <f t="shared" si="1"/>
        <v>678.85992873105727</v>
      </c>
      <c r="K13" s="93">
        <f>'[2]std &lt;=600kW'!L8+'[2]high &lt;=600kW'!L8</f>
        <v>1120.9458210885982</v>
      </c>
      <c r="L13" s="94">
        <f>'[2]std &lt;=600kW'!M8+'[2]high &lt;=600kW'!M8</f>
        <v>1064.5259459530848</v>
      </c>
      <c r="M13" s="94">
        <f>'[2]std &lt;=600kW'!N8+'[2]high &lt;=600kW'!N8</f>
        <v>5681.8237253606203</v>
      </c>
      <c r="N13" s="94">
        <f>'[2]std &lt;=600kW'!O8+'[2]high &lt;=600kW'!O8</f>
        <v>36117.918587547414</v>
      </c>
      <c r="O13" s="94">
        <f>'[2]std &lt;=600kW'!P8+'[2]high &lt;=600kW'!P8</f>
        <v>1847.3635701452106</v>
      </c>
      <c r="P13" s="94">
        <f>'[2]std &lt;=600kW'!Q8+'[2]high &lt;=600kW'!Q8</f>
        <v>1791.9426630408543</v>
      </c>
      <c r="Q13" s="94">
        <f>'[2]std &lt;=600kW'!R8+'[2]high &lt;=600kW'!R8</f>
        <v>4137.6960155054376</v>
      </c>
      <c r="R13" s="96">
        <f t="shared" si="2"/>
        <v>2560326.0694742673</v>
      </c>
      <c r="S13" s="88">
        <v>2637</v>
      </c>
      <c r="T13" s="98">
        <f t="shared" si="4"/>
        <v>226087338.90893793</v>
      </c>
      <c r="U13" s="99">
        <f t="shared" si="5"/>
        <v>802610.05312672956</v>
      </c>
      <c r="V13" s="178"/>
      <c r="W13" s="38">
        <f t="shared" si="6"/>
        <v>4137.8506871986938</v>
      </c>
    </row>
    <row r="14" spans="1:31" x14ac:dyDescent="0.35">
      <c r="A14" s="88">
        <v>2006</v>
      </c>
      <c r="B14" s="89">
        <f t="shared" si="3"/>
        <v>3452248157.7146573</v>
      </c>
      <c r="C14" s="116">
        <f t="shared" si="1"/>
        <v>0.29449593511975575</v>
      </c>
      <c r="D14" s="91">
        <f t="shared" si="1"/>
        <v>0.27967325272531407</v>
      </c>
      <c r="E14" s="91">
        <f t="shared" si="1"/>
        <v>1.4703545592204765</v>
      </c>
      <c r="F14" s="91">
        <f t="shared" si="1"/>
        <v>9.3402348724060733</v>
      </c>
      <c r="G14" s="91">
        <f t="shared" si="1"/>
        <v>0.47912060476211271</v>
      </c>
      <c r="H14" s="91">
        <f t="shared" si="1"/>
        <v>0.4647469866192494</v>
      </c>
      <c r="I14" s="91">
        <f t="shared" si="1"/>
        <v>1.076618587249438</v>
      </c>
      <c r="J14" s="92">
        <f t="shared" si="1"/>
        <v>678.85992873105727</v>
      </c>
      <c r="K14" s="93">
        <f>'[2]std &lt;=600kW'!L9+'[2]high &lt;=600kW'!L9</f>
        <v>1120.6902019445697</v>
      </c>
      <c r="L14" s="94">
        <f>'[2]std &lt;=600kW'!M9+'[2]high &lt;=600kW'!M9</f>
        <v>1064.2831927298857</v>
      </c>
      <c r="M14" s="94">
        <f>'[2]std &lt;=600kW'!N9+'[2]high &lt;=600kW'!N9</f>
        <v>5595.3639809420047</v>
      </c>
      <c r="N14" s="94">
        <f>'[2]std &lt;=600kW'!O9+'[2]high &lt;=600kW'!O9</f>
        <v>35543.817272418033</v>
      </c>
      <c r="O14" s="94">
        <f>'[2]std &lt;=600kW'!P9+'[2]high &lt;=600kW'!P9</f>
        <v>1823.2705558000634</v>
      </c>
      <c r="P14" s="94">
        <f>'[2]std &lt;=600kW'!Q9+'[2]high &lt;=600kW'!Q9</f>
        <v>1768.5724391260617</v>
      </c>
      <c r="Q14" s="94">
        <f>'[2]std &lt;=600kW'!R9+'[2]high &lt;=600kW'!R9</f>
        <v>4097.020563191164</v>
      </c>
      <c r="R14" s="96">
        <f t="shared" si="2"/>
        <v>2583369.0040995358</v>
      </c>
      <c r="S14" s="88">
        <v>2588</v>
      </c>
      <c r="T14" s="98">
        <f t="shared" si="4"/>
        <v>228122124.95911837</v>
      </c>
      <c r="U14" s="99">
        <f t="shared" si="5"/>
        <v>809833.54360487021</v>
      </c>
      <c r="V14" s="178"/>
      <c r="W14" s="38">
        <f t="shared" si="6"/>
        <v>4097.510958163236</v>
      </c>
      <c r="X14" s="70" t="s">
        <v>8</v>
      </c>
      <c r="Y14" s="63" t="s">
        <v>158</v>
      </c>
      <c r="Z14" s="63" t="s">
        <v>6</v>
      </c>
      <c r="AA14" s="63" t="s">
        <v>159</v>
      </c>
      <c r="AB14" s="63" t="s">
        <v>160</v>
      </c>
      <c r="AC14" s="63" t="s">
        <v>161</v>
      </c>
      <c r="AD14" s="63" t="s">
        <v>7</v>
      </c>
      <c r="AE14" s="71" t="s">
        <v>12</v>
      </c>
    </row>
    <row r="15" spans="1:31" x14ac:dyDescent="0.35">
      <c r="A15" s="88">
        <v>2007</v>
      </c>
      <c r="B15" s="89">
        <f t="shared" si="3"/>
        <v>3483318391.134089</v>
      </c>
      <c r="C15" s="116">
        <f t="shared" si="1"/>
        <v>0.29164608337407905</v>
      </c>
      <c r="D15" s="91">
        <f t="shared" si="1"/>
        <v>0.27696684081109124</v>
      </c>
      <c r="E15" s="91">
        <f t="shared" si="1"/>
        <v>1.4328608212489202</v>
      </c>
      <c r="F15" s="91">
        <f t="shared" si="1"/>
        <v>9.0997074751999616</v>
      </c>
      <c r="G15" s="91">
        <f t="shared" si="1"/>
        <v>0.42730526805236468</v>
      </c>
      <c r="H15" s="91">
        <f t="shared" si="1"/>
        <v>0.41448611001079372</v>
      </c>
      <c r="I15" s="91">
        <f t="shared" si="1"/>
        <v>0.55402025297219748</v>
      </c>
      <c r="J15" s="92">
        <f t="shared" si="1"/>
        <v>678.85992873105727</v>
      </c>
      <c r="K15" s="93">
        <f>'[2]std &lt;=600kW'!L10+'[2]high &lt;=600kW'!L10</f>
        <v>1119.8338344174038</v>
      </c>
      <c r="L15" s="94">
        <f>'[2]std &lt;=600kW'!M10+'[2]high &lt;=600kW'!M10</f>
        <v>1063.4699282216561</v>
      </c>
      <c r="M15" s="94">
        <f>'[2]std &lt;=600kW'!N10+'[2]high &lt;=600kW'!N10</f>
        <v>5501.7575037603237</v>
      </c>
      <c r="N15" s="94">
        <f>'[2]std &lt;=600kW'!O10+'[2]high &lt;=600kW'!O10</f>
        <v>34940.158277248331</v>
      </c>
      <c r="O15" s="94">
        <f>'[2]std &lt;=600kW'!P10+'[2]high &lt;=600kW'!P10</f>
        <v>1640.7245770418092</v>
      </c>
      <c r="P15" s="94">
        <f>'[2]std &lt;=600kW'!Q10+'[2]high &lt;=600kW'!Q10</f>
        <v>1591.5028397305548</v>
      </c>
      <c r="Q15" s="94">
        <f>'[2]std &lt;=600kW'!R10+'[2]high &lt;=600kW'!R10</f>
        <v>2127.2722645652261</v>
      </c>
      <c r="R15" s="96">
        <f t="shared" si="2"/>
        <v>2606619.325136431</v>
      </c>
      <c r="S15" s="88">
        <v>1332</v>
      </c>
      <c r="T15" s="98">
        <f t="shared" si="4"/>
        <v>230175224.0837504</v>
      </c>
      <c r="U15" s="99">
        <f t="shared" si="5"/>
        <v>817122.04549731384</v>
      </c>
      <c r="V15" s="178"/>
      <c r="W15" s="38">
        <f t="shared" si="6"/>
        <v>2127.9001381916114</v>
      </c>
      <c r="X15">
        <f t="shared" ref="X15:AE15" si="7">(C6-C15)/C6</f>
        <v>3.6852195337407266E-2</v>
      </c>
      <c r="Y15">
        <f t="shared" si="7"/>
        <v>3.6852195337407405E-2</v>
      </c>
      <c r="Z15">
        <f t="shared" si="7"/>
        <v>8.7434204468929369E-2</v>
      </c>
      <c r="AA15">
        <f t="shared" si="7"/>
        <v>9.7769945264580924E-2</v>
      </c>
      <c r="AB15">
        <f t="shared" si="7"/>
        <v>0.13785928414923396</v>
      </c>
      <c r="AC15">
        <f t="shared" si="7"/>
        <v>0.13785928414923418</v>
      </c>
      <c r="AD15">
        <f t="shared" si="7"/>
        <v>0.49494040734291694</v>
      </c>
      <c r="AE15">
        <f t="shared" si="7"/>
        <v>3.3493459522385537E-16</v>
      </c>
    </row>
    <row r="16" spans="1:31" x14ac:dyDescent="0.35">
      <c r="A16" s="88">
        <v>2008</v>
      </c>
      <c r="B16" s="89">
        <f t="shared" si="3"/>
        <v>3514668256.6542954</v>
      </c>
      <c r="C16" s="116">
        <f t="shared" si="1"/>
        <v>0.2888498951194699</v>
      </c>
      <c r="D16" s="91">
        <f t="shared" si="1"/>
        <v>0.27431139137651461</v>
      </c>
      <c r="E16" s="91">
        <f t="shared" si="1"/>
        <v>1.3960722121281384</v>
      </c>
      <c r="F16" s="91">
        <f t="shared" si="1"/>
        <v>8.8638053586632406</v>
      </c>
      <c r="G16" s="91">
        <f t="shared" si="1"/>
        <v>0.38727908696521857</v>
      </c>
      <c r="H16" s="91">
        <f t="shared" si="1"/>
        <v>0.37566071435626197</v>
      </c>
      <c r="I16" s="91">
        <f t="shared" si="1"/>
        <v>0.180886753803818</v>
      </c>
      <c r="J16" s="92">
        <f t="shared" si="1"/>
        <v>678.85992873105738</v>
      </c>
      <c r="K16" s="93">
        <f>'[2]std &lt;=600kW'!L11+'[2]high &lt;=600kW'!L11</f>
        <v>1119.0791826087411</v>
      </c>
      <c r="L16" s="94">
        <f>'[2]std &lt;=600kW'!M11+'[2]high &lt;=600kW'!M11</f>
        <v>1062.7532598373609</v>
      </c>
      <c r="M16" s="94">
        <f>'[2]std &lt;=600kW'!N11+'[2]high &lt;=600kW'!N11</f>
        <v>5408.7447370024211</v>
      </c>
      <c r="N16" s="94">
        <f>'[2]std &lt;=600kW'!O11+'[2]high &lt;=600kW'!O11</f>
        <v>34340.673904254538</v>
      </c>
      <c r="O16" s="94">
        <f>'[2]std &lt;=600kW'!P11+'[2]high &lt;=600kW'!P11</f>
        <v>1500.4193229955699</v>
      </c>
      <c r="P16" s="94">
        <f>'[2]std &lt;=600kW'!Q11+'[2]high &lt;=600kW'!Q11</f>
        <v>1455.4067433057025</v>
      </c>
      <c r="Q16" s="94">
        <f>'[2]std &lt;=600kW'!R11+'[2]high &lt;=600kW'!R11</f>
        <v>700.80205674923468</v>
      </c>
      <c r="R16" s="96">
        <f t="shared" si="2"/>
        <v>2630078.8990626591</v>
      </c>
      <c r="S16" s="88">
        <v>435</v>
      </c>
      <c r="T16" s="98">
        <f t="shared" si="4"/>
        <v>232246801.10050416</v>
      </c>
      <c r="U16" s="99">
        <f t="shared" si="5"/>
        <v>824476.14390678983</v>
      </c>
      <c r="V16" s="178"/>
      <c r="W16" s="38">
        <f t="shared" si="6"/>
        <v>701.17664350928771</v>
      </c>
      <c r="X16">
        <f t="shared" ref="X16:AE16" si="8">(C6-C16)/C6</f>
        <v>4.60864787116015E-2</v>
      </c>
      <c r="Y16">
        <f t="shared" si="8"/>
        <v>4.6086478711601792E-2</v>
      </c>
      <c r="Z16">
        <f t="shared" si="8"/>
        <v>0.11086427237986966</v>
      </c>
      <c r="AA16">
        <f t="shared" si="8"/>
        <v>0.12115948609269969</v>
      </c>
      <c r="AB16">
        <f t="shared" si="8"/>
        <v>0.21861700701216785</v>
      </c>
      <c r="AC16">
        <f t="shared" si="8"/>
        <v>0.21861700701216807</v>
      </c>
      <c r="AD16">
        <f t="shared" si="8"/>
        <v>0.83509882589472217</v>
      </c>
      <c r="AE16">
        <f t="shared" si="8"/>
        <v>1.6746729761192768E-16</v>
      </c>
    </row>
    <row r="17" spans="1:31" x14ac:dyDescent="0.35">
      <c r="A17" s="88">
        <v>2009</v>
      </c>
      <c r="B17" s="89">
        <f t="shared" si="3"/>
        <v>3546300270.9641838</v>
      </c>
      <c r="C17" s="116">
        <f t="shared" si="1"/>
        <v>0.28571776179182362</v>
      </c>
      <c r="D17" s="91">
        <f t="shared" si="1"/>
        <v>0.27133690578520764</v>
      </c>
      <c r="E17" s="91">
        <f t="shared" si="1"/>
        <v>1.359981505410564</v>
      </c>
      <c r="F17" s="91">
        <f t="shared" si="1"/>
        <v>8.6324804016091257</v>
      </c>
      <c r="G17" s="91">
        <f t="shared" si="1"/>
        <v>0.3768380417340555</v>
      </c>
      <c r="H17" s="91">
        <f t="shared" si="1"/>
        <v>0.36553290048203368</v>
      </c>
      <c r="I17" s="91">
        <f t="shared" si="1"/>
        <v>0.18086394460849772</v>
      </c>
      <c r="J17" s="92">
        <f t="shared" si="1"/>
        <v>678.85992873105715</v>
      </c>
      <c r="K17" s="93">
        <f>'[2]std &lt;=600kW'!L12+'[2]high &lt;=600kW'!L12</f>
        <v>1116.9069886047953</v>
      </c>
      <c r="L17" s="94">
        <f>'[2]std &lt;=600kW'!M12+'[2]high &lt;=600kW'!M12</f>
        <v>1060.6903975354182</v>
      </c>
      <c r="M17" s="94">
        <f>'[2]std &lt;=600kW'!N12+'[2]high &lt;=600kW'!N12</f>
        <v>5316.3402871434564</v>
      </c>
      <c r="N17" s="94">
        <f>'[2]std &lt;=600kW'!O12+'[2]high &lt;=600kW'!O12</f>
        <v>33745.461356988271</v>
      </c>
      <c r="O17" s="94">
        <f>'[2]std &lt;=600kW'!P12+'[2]high &lt;=600kW'!P12</f>
        <v>1473.1077261188204</v>
      </c>
      <c r="P17" s="94">
        <f>'[2]std &lt;=600kW'!Q12+'[2]high &lt;=600kW'!Q12</f>
        <v>1428.9144943352555</v>
      </c>
      <c r="Q17" s="94">
        <f>'[2]std &lt;=600kW'!R12+'[2]high &lt;=600kW'!R12</f>
        <v>707.02011122096985</v>
      </c>
      <c r="R17" s="96">
        <f t="shared" si="2"/>
        <v>2653749.6091542221</v>
      </c>
      <c r="S17" s="88">
        <v>435</v>
      </c>
      <c r="T17" s="98">
        <f t="shared" si="4"/>
        <v>234337022.31040862</v>
      </c>
      <c r="U17" s="99">
        <f t="shared" si="5"/>
        <v>831896.42920195055</v>
      </c>
      <c r="V17" s="178"/>
      <c r="W17" s="38">
        <f t="shared" si="6"/>
        <v>707.48723330087103</v>
      </c>
    </row>
    <row r="18" spans="1:31" x14ac:dyDescent="0.35">
      <c r="A18" s="88">
        <v>2010</v>
      </c>
      <c r="B18" s="89">
        <f t="shared" si="3"/>
        <v>3578216973.4028611</v>
      </c>
      <c r="C18" s="116">
        <f t="shared" si="1"/>
        <v>0.28265880815971223</v>
      </c>
      <c r="D18" s="91">
        <f t="shared" si="1"/>
        <v>0.2684319165809233</v>
      </c>
      <c r="E18" s="91">
        <f t="shared" si="1"/>
        <v>1.3247082068438643</v>
      </c>
      <c r="F18" s="91">
        <f t="shared" si="1"/>
        <v>8.4064660678515093</v>
      </c>
      <c r="G18" s="91">
        <f t="shared" si="1"/>
        <v>0.36238887295022804</v>
      </c>
      <c r="H18" s="91">
        <f t="shared" si="1"/>
        <v>0.35151720676172127</v>
      </c>
      <c r="I18" s="91">
        <f t="shared" si="1"/>
        <v>0.13272118922649412</v>
      </c>
      <c r="J18" s="92">
        <f t="shared" si="1"/>
        <v>678.85992873105749</v>
      </c>
      <c r="K18" s="93">
        <f>'[2]std &lt;=600kW'!L13+'[2]high &lt;=600kW'!L13</f>
        <v>1114.8936930298294</v>
      </c>
      <c r="L18" s="94">
        <f>'[2]std &lt;=600kW'!M13+'[2]high &lt;=600kW'!M13</f>
        <v>1058.7784359257639</v>
      </c>
      <c r="M18" s="94">
        <f>'[2]std &lt;=600kW'!N13+'[2]high &lt;=600kW'!N13</f>
        <v>5225.0585592244233</v>
      </c>
      <c r="N18" s="94">
        <f>'[2]std &lt;=600kW'!O13+'[2]high &lt;=600kW'!O13</f>
        <v>33157.700128775839</v>
      </c>
      <c r="O18" s="94">
        <f>'[2]std &lt;=600kW'!P13+'[2]high &lt;=600kW'!P13</f>
        <v>1429.3737085599996</v>
      </c>
      <c r="P18" s="94">
        <f>'[2]std &lt;=600kW'!Q13+'[2]high &lt;=600kW'!Q13</f>
        <v>1386.4924973031998</v>
      </c>
      <c r="Q18" s="94">
        <f>'[2]std &lt;=600kW'!R13+'[2]high &lt;=600kW'!R13</f>
        <v>523.49338682709129</v>
      </c>
      <c r="R18" s="96">
        <f t="shared" si="2"/>
        <v>2677633.3556366106</v>
      </c>
      <c r="S18" s="88">
        <v>319</v>
      </c>
      <c r="T18" s="98">
        <f t="shared" si="4"/>
        <v>236446055.51120231</v>
      </c>
      <c r="U18" s="99">
        <f t="shared" si="5"/>
        <v>839383.49706476822</v>
      </c>
      <c r="V18" s="178"/>
      <c r="W18" s="38">
        <f t="shared" si="6"/>
        <v>523.49338682709117</v>
      </c>
      <c r="X18" s="179" t="s">
        <v>8</v>
      </c>
      <c r="Y18" s="180" t="s">
        <v>158</v>
      </c>
      <c r="Z18" s="180" t="s">
        <v>6</v>
      </c>
      <c r="AA18" s="180" t="s">
        <v>159</v>
      </c>
      <c r="AB18" s="180" t="s">
        <v>160</v>
      </c>
      <c r="AC18" s="180" t="s">
        <v>161</v>
      </c>
      <c r="AD18" s="180" t="s">
        <v>7</v>
      </c>
      <c r="AE18" s="181" t="s">
        <v>12</v>
      </c>
    </row>
    <row r="19" spans="1:31" x14ac:dyDescent="0.35">
      <c r="A19" s="88">
        <v>2011</v>
      </c>
      <c r="B19" s="89">
        <f t="shared" si="3"/>
        <v>3610420926.1634865</v>
      </c>
      <c r="C19" s="116">
        <f t="shared" si="1"/>
        <v>0.27967215858470529</v>
      </c>
      <c r="D19" s="91">
        <f t="shared" si="1"/>
        <v>0.26559559219820067</v>
      </c>
      <c r="E19" s="91">
        <f t="shared" si="1"/>
        <v>1.2902926184159613</v>
      </c>
      <c r="F19" s="91">
        <f t="shared" si="1"/>
        <v>8.1860766765356328</v>
      </c>
      <c r="G19" s="91">
        <f t="shared" si="1"/>
        <v>0.34890570047222569</v>
      </c>
      <c r="H19" s="91">
        <f t="shared" si="1"/>
        <v>0.33843852945805891</v>
      </c>
      <c r="I19" s="91">
        <f t="shared" si="1"/>
        <v>9.8188716794522291E-2</v>
      </c>
      <c r="J19" s="92">
        <f t="shared" si="1"/>
        <v>678.85992873105715</v>
      </c>
      <c r="K19" s="93">
        <f>'[2]std &lt;=600kW'!L14+'[2]high &lt;=600kW'!L14</f>
        <v>1113.0414449206157</v>
      </c>
      <c r="L19" s="94">
        <f>'[2]std &lt;=600kW'!M14+'[2]high &lt;=600kW'!M14</f>
        <v>1057.0194158790273</v>
      </c>
      <c r="M19" s="94">
        <f>'[2]std &lt;=600kW'!N14+'[2]high &lt;=600kW'!N14</f>
        <v>5135.1166581607895</v>
      </c>
      <c r="N19" s="94">
        <f>'[2]std &lt;=600kW'!O14+'[2]high &lt;=600kW'!O14</f>
        <v>32579.01200602547</v>
      </c>
      <c r="O19" s="94">
        <f>'[2]std &lt;=600kW'!P14+'[2]high &lt;=600kW'!P14</f>
        <v>1388.5776366152866</v>
      </c>
      <c r="P19" s="94">
        <f>'[2]std &lt;=600kW'!Q14+'[2]high &lt;=600kW'!Q14</f>
        <v>1346.920307516828</v>
      </c>
      <c r="Q19" s="94">
        <f>'[2]std &lt;=600kW'!R14+'[2]high &lt;=600kW'!R14</f>
        <v>390.77222333797573</v>
      </c>
      <c r="R19" s="96">
        <f t="shared" si="2"/>
        <v>2701732.0558373393</v>
      </c>
      <c r="S19" s="88">
        <v>236</v>
      </c>
      <c r="T19" s="98">
        <f t="shared" si="4"/>
        <v>238574070.0108031</v>
      </c>
      <c r="U19" s="99">
        <f t="shared" si="5"/>
        <v>846937.94853835099</v>
      </c>
      <c r="V19" s="178"/>
      <c r="W19" s="38">
        <f t="shared" si="6"/>
        <v>390.77222333797567</v>
      </c>
      <c r="X19" s="182">
        <f>(C6-C19)/C6</f>
        <v>7.6395532387087434E-2</v>
      </c>
      <c r="Y19" s="182">
        <f t="shared" ref="Y19:AE19" si="9">(D6-D19)/D6</f>
        <v>7.6395532387087614E-2</v>
      </c>
      <c r="Z19" s="182">
        <f t="shared" si="9"/>
        <v>0.17823357835528703</v>
      </c>
      <c r="AA19" s="182">
        <f t="shared" si="9"/>
        <v>0.18835584241934286</v>
      </c>
      <c r="AB19" s="182">
        <f t="shared" si="9"/>
        <v>0.29604001434245136</v>
      </c>
      <c r="AC19" s="182">
        <f t="shared" si="9"/>
        <v>0.29604001434245153</v>
      </c>
      <c r="AD19" s="182">
        <f t="shared" si="9"/>
        <v>0.91048855517155292</v>
      </c>
      <c r="AE19" s="182">
        <f t="shared" si="9"/>
        <v>5.0240189283578308E-16</v>
      </c>
    </row>
    <row r="20" spans="1:31" x14ac:dyDescent="0.35">
      <c r="A20" s="88">
        <v>2012</v>
      </c>
      <c r="B20" s="89">
        <f t="shared" si="3"/>
        <v>3642914714.4989576</v>
      </c>
      <c r="C20" s="116">
        <f t="shared" si="1"/>
        <v>0.2763737600506308</v>
      </c>
      <c r="D20" s="91">
        <f t="shared" si="1"/>
        <v>0.26246320992462557</v>
      </c>
      <c r="E20" s="91">
        <f t="shared" si="1"/>
        <v>1.25672429186436</v>
      </c>
      <c r="F20" s="91">
        <f t="shared" si="1"/>
        <v>7.9685483813258848</v>
      </c>
      <c r="G20" s="91">
        <f t="shared" si="1"/>
        <v>0.33415259077429815</v>
      </c>
      <c r="H20" s="91">
        <f t="shared" si="1"/>
        <v>0.32412801305106925</v>
      </c>
      <c r="I20" s="91">
        <f t="shared" si="1"/>
        <v>5.1590681705596449E-2</v>
      </c>
      <c r="J20" s="92">
        <f t="shared" si="1"/>
        <v>678.85992873105727</v>
      </c>
      <c r="K20" s="93">
        <f>'[2]std &lt;=600kW'!L15+'[2]high &lt;=600kW'!L15</f>
        <v>1109.8136827013284</v>
      </c>
      <c r="L20" s="94">
        <f>'[2]std &lt;=600kW'!M15+'[2]high &lt;=600kW'!M15</f>
        <v>1053.9541146261427</v>
      </c>
      <c r="M20" s="94">
        <f>'[2]std &lt;=600kW'!N15+'[2]high &lt;=600kW'!N15</f>
        <v>5046.5348600340876</v>
      </c>
      <c r="N20" s="94">
        <f>'[2]std &lt;=600kW'!O15+'[2]high &lt;=600kW'!O15</f>
        <v>31998.710815537874</v>
      </c>
      <c r="O20" s="94">
        <f>'[2]std &lt;=600kW'!P15+'[2]high &lt;=600kW'!P15</f>
        <v>1341.8318630664351</v>
      </c>
      <c r="P20" s="94">
        <f>'[2]std &lt;=600kW'!Q15+'[2]high &lt;=600kW'!Q15</f>
        <v>1301.5769071744421</v>
      </c>
      <c r="Q20" s="94">
        <f>'[2]std &lt;=600kW'!R15+'[2]high &lt;=600kW'!R15</f>
        <v>207.16888769133121</v>
      </c>
      <c r="R20" s="96">
        <f t="shared" si="2"/>
        <v>2726047.6443398753</v>
      </c>
      <c r="S20" s="88">
        <v>124</v>
      </c>
      <c r="T20" s="98">
        <f t="shared" si="4"/>
        <v>240721236.64090031</v>
      </c>
      <c r="U20" s="99">
        <f t="shared" si="5"/>
        <v>854560.39007519605</v>
      </c>
      <c r="V20" s="178"/>
      <c r="W20" s="38">
        <f t="shared" si="6"/>
        <v>207.16888769133118</v>
      </c>
    </row>
    <row r="21" spans="1:31" x14ac:dyDescent="0.35">
      <c r="A21" s="88">
        <v>2013</v>
      </c>
      <c r="B21" s="89">
        <f t="shared" si="3"/>
        <v>3675700946.9294477</v>
      </c>
      <c r="C21" s="116">
        <f t="shared" si="1"/>
        <v>0.27099021320019739</v>
      </c>
      <c r="D21" s="91">
        <f t="shared" si="1"/>
        <v>0.2573506298197506</v>
      </c>
      <c r="E21" s="91">
        <f t="shared" si="1"/>
        <v>1.2240023671719493</v>
      </c>
      <c r="F21" s="91">
        <f t="shared" si="1"/>
        <v>7.7405780696149726</v>
      </c>
      <c r="G21" s="91">
        <f t="shared" si="1"/>
        <v>0.31905291073208031</v>
      </c>
      <c r="H21" s="91">
        <f t="shared" si="1"/>
        <v>0.30948132341011797</v>
      </c>
      <c r="I21" s="91">
        <f t="shared" si="1"/>
        <v>1.8219032375651641E-2</v>
      </c>
      <c r="J21" s="92">
        <f t="shared" si="1"/>
        <v>678.85992873105727</v>
      </c>
      <c r="K21" s="93">
        <f>'[2]std &lt;=600kW'!L16+'[2]high &lt;=600kW'!L16</f>
        <v>1097.9891298310183</v>
      </c>
      <c r="L21" s="94">
        <f>'[2]std &lt;=600kW'!M16+'[2]high &lt;=600kW'!M16</f>
        <v>1042.7247196875767</v>
      </c>
      <c r="M21" s="94">
        <f>'[2]std &lt;=600kW'!N16+'[2]high &lt;=600kW'!N16</f>
        <v>4959.3720679845428</v>
      </c>
      <c r="N21" s="94">
        <f>'[2]std &lt;=600kW'!O16+'[2]high &lt;=600kW'!O16</f>
        <v>31363.016688602005</v>
      </c>
      <c r="O21" s="94">
        <f>'[2]std &lt;=600kW'!P16+'[2]high &lt;=600kW'!P16</f>
        <v>1292.7279686147544</v>
      </c>
      <c r="P21" s="94">
        <f>'[2]std &lt;=600kW'!Q16+'[2]high &lt;=600kW'!Q16</f>
        <v>1253.9461295563119</v>
      </c>
      <c r="Q21" s="94">
        <f>'[2]std &lt;=600kW'!R16+'[2]high &lt;=600kW'!R16</f>
        <v>73.819269221086103</v>
      </c>
      <c r="R21" s="96">
        <f t="shared" si="2"/>
        <v>2750582.0731389336</v>
      </c>
      <c r="S21" s="88">
        <v>44</v>
      </c>
      <c r="T21" s="98">
        <f t="shared" si="4"/>
        <v>242887727.77066836</v>
      </c>
      <c r="U21" s="99">
        <f t="shared" si="5"/>
        <v>862251.43358587264</v>
      </c>
      <c r="V21" s="178"/>
      <c r="W21" s="38">
        <f t="shared" si="6"/>
        <v>74.17314466084143</v>
      </c>
      <c r="X21" s="179" t="s">
        <v>8</v>
      </c>
      <c r="Y21" s="180" t="s">
        <v>158</v>
      </c>
      <c r="Z21" s="180" t="s">
        <v>6</v>
      </c>
      <c r="AA21" s="180" t="s">
        <v>159</v>
      </c>
      <c r="AB21" s="180" t="s">
        <v>160</v>
      </c>
      <c r="AC21" s="180" t="s">
        <v>161</v>
      </c>
      <c r="AD21" s="180" t="s">
        <v>7</v>
      </c>
      <c r="AE21" s="181" t="s">
        <v>12</v>
      </c>
    </row>
    <row r="22" spans="1:31" x14ac:dyDescent="0.35">
      <c r="A22" s="88">
        <v>2014</v>
      </c>
      <c r="B22" s="89">
        <f t="shared" si="3"/>
        <v>3708782255.4518123</v>
      </c>
      <c r="C22" s="116">
        <f t="shared" si="1"/>
        <v>0.26101361204121415</v>
      </c>
      <c r="D22" s="91">
        <f t="shared" si="1"/>
        <v>0.24787617477798118</v>
      </c>
      <c r="E22" s="91">
        <f t="shared" si="1"/>
        <v>1.1921163591887416</v>
      </c>
      <c r="F22" s="91">
        <f t="shared" si="1"/>
        <v>7.4518068252486085</v>
      </c>
      <c r="G22" s="91">
        <f t="shared" si="1"/>
        <v>0.30404414163092602</v>
      </c>
      <c r="H22" s="91">
        <f t="shared" si="1"/>
        <v>0.29492281738199816</v>
      </c>
      <c r="I22" s="91">
        <f t="shared" si="1"/>
        <v>2.1735226750733559E-2</v>
      </c>
      <c r="J22" s="92">
        <f t="shared" si="1"/>
        <v>678.85992873105749</v>
      </c>
      <c r="K22" s="93">
        <f>'[2]std &lt;=600kW'!L17+'[2]high &lt;=600kW'!L17</f>
        <v>1067.0843656054428</v>
      </c>
      <c r="L22" s="94">
        <f>'[2]std &lt;=600kW'!M17+'[2]high &lt;=600kW'!M17</f>
        <v>1013.3754659121015</v>
      </c>
      <c r="M22" s="94">
        <f>'[2]std &lt;=600kW'!N17+'[2]high &lt;=600kW'!N17</f>
        <v>4873.6489983209194</v>
      </c>
      <c r="N22" s="94">
        <f>'[2]std &lt;=600kW'!O17+'[2]high &lt;=600kW'!O17</f>
        <v>30464.719814992415</v>
      </c>
      <c r="O22" s="94">
        <f>'[2]std &lt;=600kW'!P17+'[2]high &lt;=600kW'!P17</f>
        <v>1243.0031807577097</v>
      </c>
      <c r="P22" s="94">
        <f>'[2]std &lt;=600kW'!Q17+'[2]high &lt;=600kW'!Q17</f>
        <v>1205.7130853349784</v>
      </c>
      <c r="Q22" s="94">
        <f>'[2]std &lt;=600kW'!R17+'[2]high &lt;=600kW'!R17</f>
        <v>88.858663221497935</v>
      </c>
      <c r="R22" s="96">
        <f t="shared" si="2"/>
        <v>2775337.3117971844</v>
      </c>
      <c r="S22" s="88">
        <v>52</v>
      </c>
      <c r="T22" s="98">
        <f t="shared" si="4"/>
        <v>245073717.32060435</v>
      </c>
      <c r="U22" s="99">
        <f t="shared" si="5"/>
        <v>870011.69648814551</v>
      </c>
      <c r="V22" s="178"/>
      <c r="W22" s="38">
        <f t="shared" si="6"/>
        <v>88.448103501477917</v>
      </c>
      <c r="X22">
        <f>(C6-C22)/C6</f>
        <v>0.13801452597565528</v>
      </c>
      <c r="Y22">
        <f t="shared" ref="Y22:AE22" si="10">(D6-D22)/D6</f>
        <v>0.13801452597565536</v>
      </c>
      <c r="Z22">
        <f t="shared" si="10"/>
        <v>0.24076044403220692</v>
      </c>
      <c r="AA22">
        <f t="shared" si="10"/>
        <v>0.2611582187509735</v>
      </c>
      <c r="AB22">
        <f t="shared" si="10"/>
        <v>0.3865537040751032</v>
      </c>
      <c r="AC22">
        <f t="shared" si="10"/>
        <v>0.38655370407510348</v>
      </c>
      <c r="AD22">
        <f t="shared" si="10"/>
        <v>0.98018558940735023</v>
      </c>
      <c r="AE22">
        <f t="shared" si="10"/>
        <v>0</v>
      </c>
    </row>
    <row r="23" spans="1:31" x14ac:dyDescent="0.35">
      <c r="A23" s="88">
        <v>2015</v>
      </c>
      <c r="B23" s="89">
        <f t="shared" si="3"/>
        <v>3742161295.7508783</v>
      </c>
      <c r="C23" s="116">
        <f t="shared" si="1"/>
        <v>0.25125781071662312</v>
      </c>
      <c r="D23" s="91">
        <f t="shared" si="1"/>
        <v>0.23861140618862603</v>
      </c>
      <c r="E23" s="91">
        <f t="shared" si="1"/>
        <v>1.1611770027015749</v>
      </c>
      <c r="F23" s="91">
        <f t="shared" si="1"/>
        <v>7.1711256258525138</v>
      </c>
      <c r="G23" s="91">
        <f t="shared" si="1"/>
        <v>0.28867110761888187</v>
      </c>
      <c r="H23" s="91">
        <f t="shared" si="1"/>
        <v>0.28001097439031547</v>
      </c>
      <c r="I23" s="91">
        <f t="shared" si="1"/>
        <v>2.3107669189355539E-2</v>
      </c>
      <c r="J23" s="92">
        <f t="shared" si="1"/>
        <v>678.85992873105738</v>
      </c>
      <c r="K23" s="93">
        <f>'[2]std &lt;=600kW'!L18+'[2]high &lt;=600kW'!L18</f>
        <v>1036.4451837217273</v>
      </c>
      <c r="L23" s="94">
        <f>'[2]std &lt;=600kW'!M18+'[2]high &lt;=600kW'!M18</f>
        <v>984.27842708616095</v>
      </c>
      <c r="M23" s="94">
        <f>'[2]std &lt;=600kW'!N18+'[2]high &lt;=600kW'!N18</f>
        <v>4789.8861669849584</v>
      </c>
      <c r="N23" s="94">
        <f>'[2]std &lt;=600kW'!O18+'[2]high &lt;=600kW'!O18</f>
        <v>29581.084845003643</v>
      </c>
      <c r="O23" s="94">
        <f>'[2]std &lt;=600kW'!P18+'[2]high &lt;=600kW'!P18</f>
        <v>1190.7760332618868</v>
      </c>
      <c r="P23" s="94">
        <f>'[2]std &lt;=600kW'!Q18+'[2]high &lt;=600kW'!Q18</f>
        <v>1155.0527522640305</v>
      </c>
      <c r="Q23" s="94">
        <f>'[2]std &lt;=600kW'!R18+'[2]high &lt;=600kW'!R18</f>
        <v>95.319752926423092</v>
      </c>
      <c r="R23" s="96">
        <f t="shared" si="2"/>
        <v>2800315.3476033588</v>
      </c>
      <c r="S23" s="88">
        <v>56</v>
      </c>
      <c r="T23" s="98">
        <f t="shared" si="4"/>
        <v>247279380.77648979</v>
      </c>
      <c r="U23" s="99">
        <f t="shared" si="5"/>
        <v>877841.8017565388</v>
      </c>
      <c r="V23" s="178"/>
      <c r="W23" s="38">
        <f t="shared" si="6"/>
        <v>96.109070004759772</v>
      </c>
    </row>
    <row r="24" spans="1:31" x14ac:dyDescent="0.35">
      <c r="A24" s="88">
        <v>2016</v>
      </c>
      <c r="B24" s="89">
        <f t="shared" si="3"/>
        <v>3775840747.4126358</v>
      </c>
      <c r="C24" s="116">
        <f t="shared" si="1"/>
        <v>0.24172009738910782</v>
      </c>
      <c r="D24" s="91">
        <f t="shared" si="1"/>
        <v>0.22955374870760481</v>
      </c>
      <c r="E24" s="91">
        <f t="shared" si="1"/>
        <v>1.1312193469848904</v>
      </c>
      <c r="F24" s="91">
        <f t="shared" si="1"/>
        <v>6.8988725197135814</v>
      </c>
      <c r="G24" s="91">
        <f t="shared" si="1"/>
        <v>0.27301753026018166</v>
      </c>
      <c r="H24" s="91">
        <f t="shared" si="1"/>
        <v>0.26482700435237622</v>
      </c>
      <c r="I24" s="91">
        <f t="shared" si="1"/>
        <v>2.3111563351277991E-2</v>
      </c>
      <c r="J24" s="92">
        <f t="shared" si="1"/>
        <v>678.85992873105738</v>
      </c>
      <c r="K24" s="93">
        <f>'[2]std &lt;=600kW'!L19+'[2]high &lt;=600kW'!L19</f>
        <v>1006.0757781158709</v>
      </c>
      <c r="L24" s="94">
        <f>'[2]std &lt;=600kW'!M19+'[2]high &lt;=600kW'!M19</f>
        <v>955.43758605495827</v>
      </c>
      <c r="M24" s="94">
        <f>'[2]std &lt;=600kW'!N19+'[2]high &lt;=600kW'!N19</f>
        <v>4708.3068269061296</v>
      </c>
      <c r="N24" s="94">
        <f>'[2]std &lt;=600kW'!O19+'[2]high &lt;=600kW'!O19</f>
        <v>28714.155808154163</v>
      </c>
      <c r="O24" s="94">
        <f>'[2]std &lt;=600kW'!P19+'[2]high &lt;=600kW'!P19</f>
        <v>1136.3404498121918</v>
      </c>
      <c r="P24" s="94">
        <f>'[2]std &lt;=600kW'!Q19+'[2]high &lt;=600kW'!Q19</f>
        <v>1102.250236317826</v>
      </c>
      <c r="Q24" s="94">
        <f>'[2]std &lt;=600kW'!R19+'[2]high &lt;=600kW'!R19</f>
        <v>96.193838796455026</v>
      </c>
      <c r="R24" s="96">
        <f t="shared" si="2"/>
        <v>2825518.1857317886</v>
      </c>
      <c r="S24" s="88">
        <v>56</v>
      </c>
      <c r="T24" s="98">
        <f t="shared" si="4"/>
        <v>249504895.20347819</v>
      </c>
      <c r="U24" s="99">
        <f t="shared" si="5"/>
        <v>885742.37797234755</v>
      </c>
      <c r="V24" s="178"/>
      <c r="W24" s="38">
        <f t="shared" si="6"/>
        <v>96.974051634802592</v>
      </c>
      <c r="X24" s="179" t="s">
        <v>8</v>
      </c>
      <c r="Y24" s="180" t="s">
        <v>158</v>
      </c>
      <c r="Z24" s="180" t="s">
        <v>6</v>
      </c>
      <c r="AA24" s="180" t="s">
        <v>159</v>
      </c>
      <c r="AB24" s="180" t="s">
        <v>160</v>
      </c>
      <c r="AC24" s="180" t="s">
        <v>161</v>
      </c>
      <c r="AD24" s="180" t="s">
        <v>7</v>
      </c>
      <c r="AE24" s="181" t="s">
        <v>12</v>
      </c>
    </row>
    <row r="25" spans="1:31" x14ac:dyDescent="0.35">
      <c r="A25" s="88">
        <v>2017</v>
      </c>
      <c r="B25" s="89">
        <f t="shared" si="3"/>
        <v>3809823314.139349</v>
      </c>
      <c r="C25" s="116">
        <f t="shared" si="1"/>
        <v>0.23241026965169545</v>
      </c>
      <c r="D25" s="91">
        <f t="shared" si="1"/>
        <v>0.22071250679173357</v>
      </c>
      <c r="E25" s="91">
        <f t="shared" si="1"/>
        <v>1.1023489586970012</v>
      </c>
      <c r="F25" s="91">
        <f t="shared" si="1"/>
        <v>6.638104012405325</v>
      </c>
      <c r="G25" s="91">
        <f t="shared" si="1"/>
        <v>0.25649694650830518</v>
      </c>
      <c r="H25" s="91">
        <f t="shared" si="1"/>
        <v>0.24880203811305598</v>
      </c>
      <c r="I25" s="91">
        <f t="shared" si="1"/>
        <v>2.3104518688102448E-2</v>
      </c>
      <c r="J25" s="92">
        <f t="shared" si="1"/>
        <v>678.85992873105738</v>
      </c>
      <c r="K25" s="93">
        <f>'[2]std &lt;=600kW'!L20+'[2]high &lt;=600kW'!L20</f>
        <v>976.03280205577767</v>
      </c>
      <c r="L25" s="94">
        <f>'[2]std &lt;=600kW'!M20+'[2]high &lt;=600kW'!M20</f>
        <v>926.90674459238141</v>
      </c>
      <c r="M25" s="94">
        <f>'[2]std &lt;=600kW'!N20+'[2]high &lt;=600kW'!N20</f>
        <v>4629.4371785410212</v>
      </c>
      <c r="N25" s="94">
        <f>'[2]std &lt;=600kW'!O20+'[2]high &lt;=600kW'!O20</f>
        <v>27877.456832159416</v>
      </c>
      <c r="O25" s="94">
        <f>'[2]std &lt;=600kW'!P20+'[2]high &lt;=600kW'!P20</f>
        <v>1077.1874831281823</v>
      </c>
      <c r="P25" s="94">
        <f>'[2]std &lt;=600kW'!Q20+'[2]high &lt;=600kW'!Q20</f>
        <v>1044.8718586343368</v>
      </c>
      <c r="Q25" s="94">
        <f>'[2]std &lt;=600kW'!R20+'[2]high &lt;=600kW'!R20</f>
        <v>97.029998498322399</v>
      </c>
      <c r="R25" s="96">
        <f t="shared" si="2"/>
        <v>2850947.8494033739</v>
      </c>
      <c r="S25" s="88">
        <v>56</v>
      </c>
      <c r="T25" s="98">
        <f t="shared" si="4"/>
        <v>251750439.26030943</v>
      </c>
      <c r="U25" s="99">
        <f t="shared" si="5"/>
        <v>893714.05937409843</v>
      </c>
      <c r="V25" s="178"/>
      <c r="W25" s="38">
        <f t="shared" si="6"/>
        <v>97.846818099515801</v>
      </c>
      <c r="X25">
        <f>(C6-C25)/C6</f>
        <v>0.23247575140943369</v>
      </c>
      <c r="Y25">
        <f t="shared" ref="Y25:AE25" si="11">(D6-D25)/D6</f>
        <v>0.23247575140943388</v>
      </c>
      <c r="Z25">
        <f t="shared" si="11"/>
        <v>0.29793184409261109</v>
      </c>
      <c r="AA25">
        <f t="shared" si="11"/>
        <v>0.34183632135710451</v>
      </c>
      <c r="AB25">
        <f t="shared" si="11"/>
        <v>0.48248599394963132</v>
      </c>
      <c r="AC25">
        <f t="shared" si="11"/>
        <v>0.48248599394963149</v>
      </c>
      <c r="AD25">
        <f t="shared" si="11"/>
        <v>0.97893730647111088</v>
      </c>
      <c r="AE25">
        <f t="shared" si="11"/>
        <v>1.6746729761192768E-16</v>
      </c>
    </row>
    <row r="26" spans="1:31" x14ac:dyDescent="0.35">
      <c r="A26" s="88">
        <v>2018</v>
      </c>
      <c r="B26" s="89">
        <f t="shared" si="3"/>
        <v>3844111723.9666028</v>
      </c>
      <c r="C26" s="116">
        <f t="shared" si="1"/>
        <v>0.22332801801448976</v>
      </c>
      <c r="D26" s="91">
        <f t="shared" si="1"/>
        <v>0.21208738652848033</v>
      </c>
      <c r="E26" s="91">
        <f t="shared" si="1"/>
        <v>1.0746062247485917</v>
      </c>
      <c r="F26" s="91">
        <f t="shared" si="1"/>
        <v>6.3888870766610211</v>
      </c>
      <c r="G26" s="91">
        <f t="shared" si="1"/>
        <v>0.23873541410860194</v>
      </c>
      <c r="H26" s="91">
        <f t="shared" si="1"/>
        <v>0.23157335168534385</v>
      </c>
      <c r="I26" s="91">
        <f t="shared" si="1"/>
        <v>2.3078229983244117E-2</v>
      </c>
      <c r="J26" s="92">
        <f t="shared" si="1"/>
        <v>678.85992873105727</v>
      </c>
      <c r="K26" s="93">
        <f>'[2]std &lt;=600kW'!L21+'[2]high &lt;=600kW'!L21</f>
        <v>946.33189303837366</v>
      </c>
      <c r="L26" s="94">
        <f>'[2]std &lt;=600kW'!M21+'[2]high &lt;=600kW'!M21</f>
        <v>898.70075312286201</v>
      </c>
      <c r="M26" s="94">
        <f>'[2]std &lt;=600kW'!N21+'[2]high &lt;=600kW'!N21</f>
        <v>4553.5448349842736</v>
      </c>
      <c r="N26" s="94">
        <f>'[2]std &lt;=600kW'!O21+'[2]high &lt;=600kW'!O21</f>
        <v>27072.320147813938</v>
      </c>
      <c r="O26" s="94">
        <f>'[2]std &lt;=600kW'!P21+'[2]high &lt;=600kW'!P21</f>
        <v>1011.6193139457997</v>
      </c>
      <c r="P26" s="94">
        <f>'[2]std &lt;=600kW'!Q21+'[2]high &lt;=600kW'!Q21</f>
        <v>981.27073452742559</v>
      </c>
      <c r="Q26" s="94">
        <f>'[2]std &lt;=600kW'!R21+'[2]high &lt;=600kW'!R21</f>
        <v>97.791872520900526</v>
      </c>
      <c r="R26" s="96">
        <f t="shared" si="2"/>
        <v>2876606.380048004</v>
      </c>
      <c r="S26" s="88">
        <v>55</v>
      </c>
      <c r="T26" s="98">
        <f t="shared" si="4"/>
        <v>254016193.21365219</v>
      </c>
      <c r="U26" s="99">
        <f t="shared" si="5"/>
        <v>901757.48590846523</v>
      </c>
      <c r="V26" s="178"/>
      <c r="W26" s="38">
        <f t="shared" si="6"/>
        <v>96.964449472011225</v>
      </c>
    </row>
    <row r="27" spans="1:31" x14ac:dyDescent="0.35">
      <c r="A27" s="88">
        <v>2019</v>
      </c>
      <c r="B27" s="89">
        <f t="shared" si="3"/>
        <v>3878708729.4823017</v>
      </c>
      <c r="C27" s="116">
        <f t="shared" si="1"/>
        <v>0.21451743346229948</v>
      </c>
      <c r="D27" s="91">
        <f t="shared" si="1"/>
        <v>0.20372025969829008</v>
      </c>
      <c r="E27" s="91">
        <f t="shared" si="1"/>
        <v>1.0483253602956124</v>
      </c>
      <c r="F27" s="91">
        <f t="shared" si="1"/>
        <v>6.1509716819036617</v>
      </c>
      <c r="G27" s="91">
        <f t="shared" si="1"/>
        <v>0.22112870964216558</v>
      </c>
      <c r="H27" s="91">
        <f t="shared" si="1"/>
        <v>0.21449484835290056</v>
      </c>
      <c r="I27" s="91">
        <f t="shared" si="1"/>
        <v>2.3053502690511766E-2</v>
      </c>
      <c r="J27" s="92">
        <f t="shared" si="1"/>
        <v>678.85992873105715</v>
      </c>
      <c r="K27" s="93">
        <f>'[2]std &lt;=600kW'!L22+'[2]high &lt;=600kW'!L22</f>
        <v>917.17883371402365</v>
      </c>
      <c r="L27" s="94">
        <f>'[2]std &lt;=600kW'!M22+'[2]high &lt;=600kW'!M22</f>
        <v>871.01503676545451</v>
      </c>
      <c r="M27" s="94">
        <f>'[2]std &lt;=600kW'!N22+'[2]high &lt;=600kW'!N22</f>
        <v>4482.1617329192186</v>
      </c>
      <c r="N27" s="94">
        <f>'[2]std &lt;=600kW'!O22+'[2]high &lt;=600kW'!O22</f>
        <v>26298.753170603559</v>
      </c>
      <c r="O27" s="94">
        <f>'[2]std &lt;=600kW'!P22+'[2]high &lt;=600kW'!P22</f>
        <v>945.44563925119019</v>
      </c>
      <c r="P27" s="94">
        <f>'[2]std &lt;=600kW'!Q22+'[2]high &lt;=600kW'!Q22</f>
        <v>917.0822700736544</v>
      </c>
      <c r="Q27" s="94">
        <f>'[2]std &lt;=600kW'!R22+'[2]high &lt;=600kW'!R22</f>
        <v>98.566276733040851</v>
      </c>
      <c r="R27" s="96">
        <f t="shared" si="2"/>
        <v>2902495.8374684355</v>
      </c>
      <c r="S27" s="88">
        <v>55</v>
      </c>
      <c r="T27" s="98">
        <f t="shared" si="4"/>
        <v>256302338.95257503</v>
      </c>
      <c r="U27" s="99">
        <f t="shared" si="5"/>
        <v>909873.30328164122</v>
      </c>
      <c r="V27" s="178"/>
      <c r="W27" s="38">
        <f t="shared" si="6"/>
        <v>97.837129517259299</v>
      </c>
    </row>
    <row r="28" spans="1:31" x14ac:dyDescent="0.35">
      <c r="A28" s="88">
        <v>2020</v>
      </c>
      <c r="B28" s="89">
        <f t="shared" si="3"/>
        <v>3913617108.0476422</v>
      </c>
      <c r="C28" s="116">
        <f t="shared" si="1"/>
        <v>0.20602384029889328</v>
      </c>
      <c r="D28" s="91">
        <f t="shared" si="1"/>
        <v>0.19565416932468502</v>
      </c>
      <c r="E28" s="91">
        <f t="shared" si="1"/>
        <v>1.0238623261894433</v>
      </c>
      <c r="F28" s="91">
        <f t="shared" si="1"/>
        <v>5.9266011871634356</v>
      </c>
      <c r="G28" s="91">
        <f t="shared" si="1"/>
        <v>0.20398757714970084</v>
      </c>
      <c r="H28" s="91">
        <f t="shared" si="1"/>
        <v>0.19786794983520981</v>
      </c>
      <c r="I28" s="91">
        <f t="shared" si="1"/>
        <v>2.3036844306177071E-2</v>
      </c>
      <c r="J28" s="92">
        <f t="shared" si="1"/>
        <v>678.85992873105738</v>
      </c>
      <c r="K28" s="93">
        <f>'[2]std &lt;=600kW'!L23+'[2]high &lt;=600kW'!L23</f>
        <v>888.79187502583443</v>
      </c>
      <c r="L28" s="94">
        <f>'[2]std &lt;=600kW'!M23+'[2]high &lt;=600kW'!M23</f>
        <v>844.05686137306213</v>
      </c>
      <c r="M28" s="94">
        <f>'[2]std &lt;=600kW'!N23+'[2]high &lt;=600kW'!N23</f>
        <v>4416.9670623653356</v>
      </c>
      <c r="N28" s="94">
        <f>'[2]std &lt;=600kW'!O23+'[2]high &lt;=600kW'!O23</f>
        <v>25567.502159106301</v>
      </c>
      <c r="O28" s="94">
        <f>'[2]std &lt;=600kW'!P23+'[2]high &lt;=600kW'!P23</f>
        <v>880.00738610556596</v>
      </c>
      <c r="P28" s="94">
        <f>'[2]std &lt;=600kW'!Q23+'[2]high &lt;=600kW'!Q23</f>
        <v>853.60716452239899</v>
      </c>
      <c r="Q28" s="94">
        <f>'[2]std &lt;=600kW'!R23+'[2]high &lt;=600kW'!R23</f>
        <v>99.381508547073338</v>
      </c>
      <c r="R28" s="96">
        <f t="shared" si="2"/>
        <v>2928618.3000056515</v>
      </c>
      <c r="S28" s="88">
        <v>55</v>
      </c>
      <c r="T28" s="98">
        <f t="shared" si="4"/>
        <v>258609060.0031482</v>
      </c>
      <c r="U28" s="99">
        <f t="shared" si="5"/>
        <v>918062.16301117616</v>
      </c>
      <c r="V28" s="178"/>
      <c r="W28" s="38">
        <f t="shared" si="6"/>
        <v>98.717663682914662</v>
      </c>
    </row>
    <row r="29" spans="1:31" ht="15" thickBot="1" x14ac:dyDescent="0.4">
      <c r="A29" s="88">
        <v>2021</v>
      </c>
      <c r="B29" s="89">
        <f t="shared" si="3"/>
        <v>3948839662.0200706</v>
      </c>
      <c r="C29" s="116">
        <f t="shared" si="1"/>
        <v>0.19819190741741391</v>
      </c>
      <c r="D29" s="91">
        <f t="shared" si="1"/>
        <v>0.18821643629384038</v>
      </c>
      <c r="E29" s="91">
        <f t="shared" si="1"/>
        <v>1.0046083386110609</v>
      </c>
      <c r="F29" s="91">
        <f t="shared" si="1"/>
        <v>5.7363610542238348</v>
      </c>
      <c r="G29" s="91">
        <f t="shared" si="1"/>
        <v>0.18904043613161992</v>
      </c>
      <c r="H29" s="91">
        <f t="shared" si="1"/>
        <v>0.18336922304767128</v>
      </c>
      <c r="I29" s="91">
        <f t="shared" si="1"/>
        <v>2.3011902877301201E-2</v>
      </c>
      <c r="J29" s="92">
        <f t="shared" si="1"/>
        <v>678.85992873105727</v>
      </c>
      <c r="K29" s="93">
        <f>'[2]std &lt;=600kW'!L24+'[2]high &lt;=600kW'!L24</f>
        <v>862.69976796709989</v>
      </c>
      <c r="L29" s="94">
        <f>'[2]std &lt;=600kW'!M24+'[2]high &lt;=600kW'!M24</f>
        <v>819.27803225745492</v>
      </c>
      <c r="M29" s="94">
        <f>'[2]std &lt;=600kW'!N24+'[2]high &lt;=600kW'!N24</f>
        <v>4372.9100340724945</v>
      </c>
      <c r="N29" s="94">
        <f>'[2]std &lt;=600kW'!O24+'[2]high &lt;=600kW'!O24</f>
        <v>24969.522797072557</v>
      </c>
      <c r="O29" s="94">
        <f>'[2]std &lt;=600kW'!P24+'[2]high &lt;=600kW'!P24</f>
        <v>822.86478046589798</v>
      </c>
      <c r="P29" s="94">
        <f>'[2]std &lt;=600kW'!Q24+'[2]high &lt;=600kW'!Q24</f>
        <v>798.17883705192094</v>
      </c>
      <c r="Q29" s="94">
        <f>'[2]std &lt;=600kW'!R24+'[2]high &lt;=600kW'!R24</f>
        <v>100.16737580973944</v>
      </c>
      <c r="R29" s="96">
        <f t="shared" si="2"/>
        <v>2954975.8647057018</v>
      </c>
      <c r="S29" s="88">
        <v>55</v>
      </c>
      <c r="T29" s="98">
        <f t="shared" si="4"/>
        <v>260936541.5431765</v>
      </c>
      <c r="U29" s="99">
        <f t="shared" si="5"/>
        <v>926324.72247827647</v>
      </c>
      <c r="V29" s="178"/>
      <c r="W29" s="38">
        <f t="shared" si="6"/>
        <v>99.606122656060862</v>
      </c>
    </row>
    <row r="30" spans="1:31" x14ac:dyDescent="0.35">
      <c r="A30" s="88">
        <v>2022</v>
      </c>
      <c r="B30" s="89">
        <f t="shared" si="3"/>
        <v>3984379218.978251</v>
      </c>
      <c r="C30" s="116">
        <f t="shared" si="1"/>
        <v>0.19100108314042341</v>
      </c>
      <c r="D30" s="91">
        <f t="shared" si="1"/>
        <v>0.18138754334323212</v>
      </c>
      <c r="E30" s="91">
        <f t="shared" si="1"/>
        <v>0.99169234011933127</v>
      </c>
      <c r="F30" s="91">
        <f t="shared" si="1"/>
        <v>5.5866117795585728</v>
      </c>
      <c r="G30" s="91">
        <f t="shared" si="1"/>
        <v>0.17742200125899255</v>
      </c>
      <c r="H30" s="91">
        <f t="shared" si="1"/>
        <v>0.17209934122122272</v>
      </c>
      <c r="I30" s="91">
        <f t="shared" si="1"/>
        <v>2.2986361811826193E-2</v>
      </c>
      <c r="J30" s="92">
        <f t="shared" si="1"/>
        <v>678.85992873105727</v>
      </c>
      <c r="K30" s="93">
        <f>'[2]std &lt;=600kW'!L25+'[2]high &lt;=600kW'!L25</f>
        <v>838.88177667873936</v>
      </c>
      <c r="L30" s="94">
        <f>'[2]std &lt;=600kW'!M25+'[2]high &lt;=600kW'!M25</f>
        <v>796.65885724476675</v>
      </c>
      <c r="M30" s="94">
        <f>'[2]std &lt;=600kW'!N25+'[2]high &lt;=600kW'!N25</f>
        <v>4355.5388195698433</v>
      </c>
      <c r="N30" s="94">
        <f>'[2]std &lt;=600kW'!O25+'[2]high &lt;=600kW'!O25</f>
        <v>24536.545752491696</v>
      </c>
      <c r="O30" s="94">
        <f>'[2]std &lt;=600kW'!P25+'[2]high &lt;=600kW'!P25</f>
        <v>779.24209219597651</v>
      </c>
      <c r="P30" s="94">
        <f>'[2]std &lt;=600kW'!Q25+'[2]high &lt;=600kW'!Q25</f>
        <v>755.86482943009707</v>
      </c>
      <c r="Q30" s="94">
        <f>'[2]std &lt;=600kW'!R25+'[2]high &lt;=600kW'!R25</f>
        <v>100.95670516123931</v>
      </c>
      <c r="R30" s="96">
        <f t="shared" si="2"/>
        <v>2981570.647488053</v>
      </c>
      <c r="S30" s="88">
        <v>55</v>
      </c>
      <c r="T30" s="98">
        <f t="shared" si="4"/>
        <v>263284970.41706505</v>
      </c>
      <c r="U30" s="117">
        <f t="shared" si="5"/>
        <v>934661.6449805809</v>
      </c>
      <c r="V30" s="118" t="s">
        <v>246</v>
      </c>
      <c r="W30" s="38">
        <f t="shared" si="6"/>
        <v>100.50257775996539</v>
      </c>
      <c r="X30" s="70" t="s">
        <v>8</v>
      </c>
      <c r="Y30" s="63" t="s">
        <v>158</v>
      </c>
      <c r="Z30" s="63" t="s">
        <v>6</v>
      </c>
      <c r="AA30" s="63" t="s">
        <v>159</v>
      </c>
      <c r="AB30" s="63" t="s">
        <v>160</v>
      </c>
      <c r="AC30" s="63" t="s">
        <v>161</v>
      </c>
      <c r="AD30" s="63" t="s">
        <v>7</v>
      </c>
    </row>
    <row r="31" spans="1:31" ht="15" thickBot="1" x14ac:dyDescent="0.4">
      <c r="A31" s="88">
        <v>2023</v>
      </c>
      <c r="B31" s="89">
        <f t="shared" si="3"/>
        <v>4020238631.9490547</v>
      </c>
      <c r="C31" s="116">
        <f t="shared" si="1"/>
        <v>0.18411079264481772</v>
      </c>
      <c r="D31" s="91">
        <f t="shared" si="1"/>
        <v>0.17484405759241947</v>
      </c>
      <c r="E31" s="91">
        <f t="shared" si="1"/>
        <v>0.98181324081763799</v>
      </c>
      <c r="F31" s="91">
        <f t="shared" si="1"/>
        <v>5.4568949231677797</v>
      </c>
      <c r="G31" s="91">
        <f t="shared" si="1"/>
        <v>0.16769567384655262</v>
      </c>
      <c r="H31" s="91">
        <f t="shared" si="1"/>
        <v>0.16266480363115601</v>
      </c>
      <c r="I31" s="91">
        <f t="shared" si="1"/>
        <v>2.2978165157611884E-2</v>
      </c>
      <c r="J31" s="92">
        <f t="shared" si="1"/>
        <v>678.85992873105727</v>
      </c>
      <c r="K31" s="93">
        <f>'[2]std &lt;=600kW'!L26+'[2]high &lt;=600kW'!L26</f>
        <v>815.8970147022734</v>
      </c>
      <c r="L31" s="94">
        <f>'[2]std &lt;=600kW'!M26+'[2]high &lt;=600kW'!M26</f>
        <v>774.83097312656537</v>
      </c>
      <c r="M31" s="94">
        <f>'[2]std &lt;=600kW'!N26+'[2]high &lt;=600kW'!N26</f>
        <v>4350.9589018154875</v>
      </c>
      <c r="N31" s="94">
        <f>'[2]std &lt;=600kW'!O26+'[2]high &lt;=600kW'!O26</f>
        <v>24182.527343444708</v>
      </c>
      <c r="O31" s="94">
        <f>'[2]std &lt;=600kW'!P26+'[2]high &lt;=600kW'!P26</f>
        <v>743.15252085108875</v>
      </c>
      <c r="P31" s="94">
        <f>'[2]std &lt;=600kW'!Q26+'[2]high &lt;=600kW'!Q26</f>
        <v>720.85794522555602</v>
      </c>
      <c r="Q31" s="94">
        <f>'[2]std &lt;=600kW'!R26+'[2]high &lt;=600kW'!R26</f>
        <v>101.82899158768591</v>
      </c>
      <c r="R31" s="96">
        <f t="shared" si="2"/>
        <v>3008404.7833154453</v>
      </c>
      <c r="S31" s="88">
        <v>55</v>
      </c>
      <c r="T31" s="98">
        <f t="shared" si="4"/>
        <v>265654535.15081865</v>
      </c>
      <c r="U31" s="117">
        <f t="shared" si="5"/>
        <v>943073.59978540614</v>
      </c>
      <c r="V31" s="189">
        <f>T31/T25</f>
        <v>1.055229678769825</v>
      </c>
      <c r="W31" s="38">
        <f t="shared" si="6"/>
        <v>101.40710095980509</v>
      </c>
      <c r="X31">
        <f>1-(C25-C31)/C25</f>
        <v>0.79218010856722321</v>
      </c>
      <c r="Y31">
        <f t="shared" ref="Y31:AE31" si="12">1-(D25-D31)/D25</f>
        <v>0.7921801085672231</v>
      </c>
      <c r="Z31">
        <f t="shared" si="12"/>
        <v>0.89065557060820477</v>
      </c>
      <c r="AA31">
        <f t="shared" si="12"/>
        <v>0.82205625476339406</v>
      </c>
      <c r="AB31">
        <f t="shared" si="12"/>
        <v>0.65379208653122411</v>
      </c>
      <c r="AC31">
        <f t="shared" si="12"/>
        <v>0.65379208653122411</v>
      </c>
      <c r="AD31">
        <f t="shared" si="12"/>
        <v>0.99453121996626448</v>
      </c>
      <c r="AE31">
        <f t="shared" si="12"/>
        <v>0.99999999999999978</v>
      </c>
    </row>
    <row r="32" spans="1:31" x14ac:dyDescent="0.35">
      <c r="A32" s="88">
        <v>2024</v>
      </c>
      <c r="B32" s="89">
        <f t="shared" si="3"/>
        <v>4056420779.6365957</v>
      </c>
      <c r="C32" s="116">
        <f t="shared" si="1"/>
        <v>0.17753028564144585</v>
      </c>
      <c r="D32" s="91">
        <f t="shared" si="1"/>
        <v>0.1685947631922563</v>
      </c>
      <c r="E32" s="91">
        <f t="shared" si="1"/>
        <v>0.97370030592237677</v>
      </c>
      <c r="F32" s="91">
        <f t="shared" si="1"/>
        <v>5.3394602068642687</v>
      </c>
      <c r="G32" s="91">
        <f t="shared" si="1"/>
        <v>0.15882226993450702</v>
      </c>
      <c r="H32" s="91">
        <f t="shared" si="1"/>
        <v>0.15405760183647182</v>
      </c>
      <c r="I32" s="91">
        <f t="shared" si="1"/>
        <v>2.2961768888018215E-2</v>
      </c>
      <c r="J32" s="92">
        <f t="shared" si="1"/>
        <v>678.85992873105727</v>
      </c>
      <c r="K32" s="93">
        <f>'[2]std &lt;=600kW'!L27+'[2]high &lt;=600kW'!L27</f>
        <v>793.81575542240864</v>
      </c>
      <c r="L32" s="94">
        <f>'[2]std &lt;=600kW'!M27+'[2]high &lt;=600kW'!M27</f>
        <v>753.8611162605971</v>
      </c>
      <c r="M32" s="94">
        <f>'[2]std &lt;=600kW'!N27+'[2]high &lt;=600kW'!N27</f>
        <v>4353.8410424342446</v>
      </c>
      <c r="N32" s="94">
        <f>'[2]std &lt;=600kW'!O27+'[2]high &lt;=600kW'!O27</f>
        <v>23875.06797696678</v>
      </c>
      <c r="O32" s="94">
        <f>'[2]std &lt;=600kW'!P27+'[2]high &lt;=600kW'!P27</f>
        <v>710.16401359593726</v>
      </c>
      <c r="P32" s="94">
        <f>'[2]std &lt;=600kW'!Q27+'[2]high &lt;=600kW'!Q27</f>
        <v>688.85909318805921</v>
      </c>
      <c r="Q32" s="94">
        <f>'[2]std &lt;=600kW'!R27+'[2]high &lt;=600kW'!R27</f>
        <v>102.67213760073849</v>
      </c>
      <c r="R32" s="96">
        <f t="shared" si="2"/>
        <v>3035480.4263652838</v>
      </c>
      <c r="S32" s="88">
        <v>55</v>
      </c>
      <c r="T32" s="98">
        <f t="shared" si="4"/>
        <v>268045425.96717596</v>
      </c>
      <c r="U32" s="99">
        <f t="shared" si="5"/>
        <v>951561.26218347461</v>
      </c>
      <c r="V32" s="178"/>
      <c r="W32" s="38">
        <f t="shared" si="6"/>
        <v>102.31976486844331</v>
      </c>
    </row>
    <row r="33" spans="1:23" x14ac:dyDescent="0.35">
      <c r="A33" s="88">
        <v>2025</v>
      </c>
      <c r="B33" s="89">
        <f t="shared" si="3"/>
        <v>4092928566.6533246</v>
      </c>
      <c r="C33" s="116">
        <f t="shared" si="1"/>
        <v>0.17124532807204076</v>
      </c>
      <c r="D33" s="91">
        <f t="shared" si="1"/>
        <v>0.16262614251855723</v>
      </c>
      <c r="E33" s="91">
        <f t="shared" si="1"/>
        <v>0.96689349650796796</v>
      </c>
      <c r="F33" s="91">
        <f t="shared" si="1"/>
        <v>5.2317384483823428</v>
      </c>
      <c r="G33" s="91">
        <f t="shared" si="1"/>
        <v>0.15061551760131098</v>
      </c>
      <c r="H33" s="91">
        <f t="shared" si="1"/>
        <v>0.14609705207327167</v>
      </c>
      <c r="I33" s="91">
        <f t="shared" si="1"/>
        <v>2.2954817966877945E-2</v>
      </c>
      <c r="J33" s="92">
        <f t="shared" si="1"/>
        <v>678.85992873105727</v>
      </c>
      <c r="K33" s="93">
        <f>'[2]std &lt;=600kW'!L28+'[2]high &lt;=600kW'!L28</f>
        <v>772.60437071723243</v>
      </c>
      <c r="L33" s="94">
        <f>'[2]std &lt;=600kW'!M28+'[2]high &lt;=600kW'!M28</f>
        <v>733.71735110848283</v>
      </c>
      <c r="M33" s="94">
        <f>'[2]std &lt;=600kW'!N28+'[2]high &lt;=600kW'!N28</f>
        <v>4362.3154560214261</v>
      </c>
      <c r="N33" s="94">
        <f>'[2]std &lt;=600kW'!O28+'[2]high &lt;=600kW'!O28</f>
        <v>23603.937328842891</v>
      </c>
      <c r="O33" s="94">
        <f>'[2]std &lt;=600kW'!P28+'[2]high &lt;=600kW'!P28</f>
        <v>679.52923742046448</v>
      </c>
      <c r="P33" s="94">
        <f>'[2]std &lt;=600kW'!Q28+'[2]high &lt;=600kW'!Q28</f>
        <v>659.14336029785056</v>
      </c>
      <c r="Q33" s="94">
        <f>'[2]std &lt;=600kW'!R28+'[2]high &lt;=600kW'!R28</f>
        <v>103.56482649714955</v>
      </c>
      <c r="R33" s="96">
        <f t="shared" si="2"/>
        <v>3062799.750202571</v>
      </c>
      <c r="S33" s="88">
        <v>55</v>
      </c>
      <c r="T33" s="98">
        <f t="shared" si="4"/>
        <v>270457834.80088049</v>
      </c>
      <c r="U33" s="99">
        <f t="shared" si="5"/>
        <v>960125.31354312575</v>
      </c>
      <c r="V33" s="178"/>
      <c r="W33" s="38">
        <f t="shared" si="6"/>
        <v>103.2406427522593</v>
      </c>
    </row>
    <row r="34" spans="1:23" x14ac:dyDescent="0.35">
      <c r="A34" s="88">
        <v>2026</v>
      </c>
      <c r="B34" s="89">
        <f t="shared" si="3"/>
        <v>4129764923.7532039</v>
      </c>
      <c r="C34" s="116">
        <f t="shared" si="1"/>
        <v>0.1652878240189124</v>
      </c>
      <c r="D34" s="91">
        <f t="shared" si="1"/>
        <v>0.15696849384512102</v>
      </c>
      <c r="E34" s="91">
        <f t="shared" si="1"/>
        <v>0.96100175148327238</v>
      </c>
      <c r="F34" s="91">
        <f t="shared" si="1"/>
        <v>5.1318482860452086</v>
      </c>
      <c r="G34" s="91">
        <f t="shared" si="1"/>
        <v>0.14292221969470389</v>
      </c>
      <c r="H34" s="91">
        <f t="shared" si="1"/>
        <v>0.13863455310386277</v>
      </c>
      <c r="I34" s="91">
        <f t="shared" si="1"/>
        <v>2.2938849294270362E-2</v>
      </c>
      <c r="J34" s="92">
        <f t="shared" si="1"/>
        <v>678.85992873105727</v>
      </c>
      <c r="K34" s="93">
        <f>'[2]std &lt;=600kW'!L29+'[2]high &lt;=600kW'!L29</f>
        <v>752.43754426115765</v>
      </c>
      <c r="L34" s="94">
        <f>'[2]std &lt;=600kW'!M29+'[2]high &lt;=600kW'!M29</f>
        <v>714.56556909891515</v>
      </c>
      <c r="M34" s="94">
        <f>'[2]std &lt;=600kW'!N29+'[2]high &lt;=600kW'!N29</f>
        <v>4374.7553832761914</v>
      </c>
      <c r="N34" s="94">
        <f>'[2]std &lt;=600kW'!O29+'[2]high &lt;=600kW'!O29</f>
        <v>23361.64411863068</v>
      </c>
      <c r="O34" s="94">
        <f>'[2]std &lt;=600kW'!P29+'[2]high &lt;=600kW'!P29</f>
        <v>650.62290368788331</v>
      </c>
      <c r="P34" s="94">
        <f>'[2]std &lt;=600kW'!Q29+'[2]high &lt;=600kW'!Q29</f>
        <v>631.1042165772468</v>
      </c>
      <c r="Q34" s="94">
        <f>'[2]std &lt;=600kW'!R29+'[2]high &lt;=600kW'!R29</f>
        <v>104.4242159615016</v>
      </c>
      <c r="R34" s="96">
        <f t="shared" si="2"/>
        <v>3090364.9479543939</v>
      </c>
      <c r="S34" s="88">
        <v>55</v>
      </c>
      <c r="T34" s="98">
        <f t="shared" si="4"/>
        <v>272891955.3140884</v>
      </c>
      <c r="U34" s="99">
        <f t="shared" si="5"/>
        <v>968766.44136501383</v>
      </c>
      <c r="V34" s="178"/>
      <c r="W34" s="38">
        <f t="shared" si="6"/>
        <v>104.16980853702962</v>
      </c>
    </row>
    <row r="35" spans="1:23" x14ac:dyDescent="0.35">
      <c r="A35" s="88">
        <v>2027</v>
      </c>
      <c r="B35" s="89">
        <f t="shared" si="3"/>
        <v>4166932808.0669823</v>
      </c>
      <c r="C35" s="116">
        <f t="shared" si="1"/>
        <v>0.15966391906101343</v>
      </c>
      <c r="D35" s="91">
        <f t="shared" si="1"/>
        <v>0.15162765342926254</v>
      </c>
      <c r="E35" s="91">
        <f t="shared" si="1"/>
        <v>0.95588346689745773</v>
      </c>
      <c r="F35" s="91">
        <f t="shared" si="1"/>
        <v>5.0392469327211424</v>
      </c>
      <c r="G35" s="91">
        <f t="shared" si="1"/>
        <v>0.13570606546250044</v>
      </c>
      <c r="H35" s="91">
        <f t="shared" si="1"/>
        <v>0.13163488349862543</v>
      </c>
      <c r="I35" s="91">
        <f t="shared" si="1"/>
        <v>2.2922869146360443E-2</v>
      </c>
      <c r="J35" s="92">
        <f t="shared" si="1"/>
        <v>678.85992873105727</v>
      </c>
      <c r="K35" s="93">
        <f>'[2]std &lt;=600kW'!L30+'[2]high &lt;=600kW'!L30</f>
        <v>733.37744040964367</v>
      </c>
      <c r="L35" s="94">
        <f>'[2]std &lt;=600kW'!M30+'[2]high &lt;=600kW'!M30</f>
        <v>696.46480570716415</v>
      </c>
      <c r="M35" s="94">
        <f>'[2]std &lt;=600kW'!N30+'[2]high &lt;=600kW'!N30</f>
        <v>4390.6185843732619</v>
      </c>
      <c r="N35" s="94">
        <f>'[2]std &lt;=600kW'!O30+'[2]high &lt;=600kW'!O30</f>
        <v>23146.55708594331</v>
      </c>
      <c r="O35" s="94">
        <f>'[2]std &lt;=600kW'!P30+'[2]high &lt;=600kW'!P30</f>
        <v>623.3328576816433</v>
      </c>
      <c r="P35" s="94">
        <f>'[2]std &lt;=600kW'!Q30+'[2]high &lt;=600kW'!Q30</f>
        <v>604.63287195119403</v>
      </c>
      <c r="Q35" s="94">
        <f>'[2]std &lt;=600kW'!R30+'[2]high &lt;=600kW'!R30</f>
        <v>105.29063297625102</v>
      </c>
      <c r="R35" s="96">
        <f t="shared" si="2"/>
        <v>3118178.2324859831</v>
      </c>
      <c r="S35" s="88">
        <v>55</v>
      </c>
      <c r="T35" s="98">
        <f t="shared" si="4"/>
        <v>275347982.91191518</v>
      </c>
      <c r="U35" s="99">
        <f t="shared" si="5"/>
        <v>977485.33933729888</v>
      </c>
      <c r="V35" s="178"/>
      <c r="W35" s="38">
        <f t="shared" si="6"/>
        <v>105.10733681386287</v>
      </c>
    </row>
    <row r="36" spans="1:23" x14ac:dyDescent="0.35">
      <c r="A36" s="88">
        <v>2028</v>
      </c>
      <c r="B36" s="89">
        <f t="shared" si="3"/>
        <v>4204435203.3395848</v>
      </c>
      <c r="C36" s="116">
        <f t="shared" si="1"/>
        <v>0.15435174134428878</v>
      </c>
      <c r="D36" s="91">
        <f t="shared" si="1"/>
        <v>0.14658285027947651</v>
      </c>
      <c r="E36" s="91">
        <f t="shared" si="1"/>
        <v>0.95145733559258949</v>
      </c>
      <c r="F36" s="91">
        <f t="shared" si="1"/>
        <v>4.9536910693913541</v>
      </c>
      <c r="G36" s="91">
        <f t="shared" si="1"/>
        <v>0.128918317672328</v>
      </c>
      <c r="H36" s="91">
        <f t="shared" si="1"/>
        <v>0.12505076814215815</v>
      </c>
      <c r="I36" s="91">
        <f t="shared" si="1"/>
        <v>2.2906877673754589E-2</v>
      </c>
      <c r="J36" s="92">
        <f t="shared" si="1"/>
        <v>678.85992873105727</v>
      </c>
      <c r="K36" s="93">
        <f>'[2]std &lt;=600kW'!L31+'[2]high &lt;=600kW'!L31</f>
        <v>715.35803722259891</v>
      </c>
      <c r="L36" s="94">
        <f>'[2]std &lt;=600kW'!M31+'[2]high &lt;=600kW'!M31</f>
        <v>679.35236203475688</v>
      </c>
      <c r="M36" s="94">
        <f>'[2]std &lt;=600kW'!N31+'[2]high &lt;=600kW'!N31</f>
        <v>4409.6208190640073</v>
      </c>
      <c r="N36" s="94">
        <f>'[2]std &lt;=600kW'!O31+'[2]high &lt;=600kW'!O31</f>
        <v>22958.359196626174</v>
      </c>
      <c r="O36" s="94">
        <f>'[2]std &lt;=600kW'!P31+'[2]high &lt;=600kW'!P31</f>
        <v>597.48438138063432</v>
      </c>
      <c r="P36" s="94">
        <f>'[2]std &lt;=600kW'!Q31+'[2]high &lt;=600kW'!Q31</f>
        <v>579.55984993921527</v>
      </c>
      <c r="Q36" s="94">
        <f>'[2]std &lt;=600kW'!R31+'[2]high &lt;=600kW'!R31</f>
        <v>106.16413465037714</v>
      </c>
      <c r="R36" s="96">
        <f t="shared" si="2"/>
        <v>3146241.8365783566</v>
      </c>
      <c r="S36" s="88">
        <v>55</v>
      </c>
      <c r="T36" s="98">
        <f t="shared" si="4"/>
        <v>277826114.75812238</v>
      </c>
      <c r="U36" s="99">
        <f t="shared" si="5"/>
        <v>986282.70739133446</v>
      </c>
      <c r="V36" s="178"/>
      <c r="W36" s="38">
        <f t="shared" si="6"/>
        <v>106.05330284518763</v>
      </c>
    </row>
    <row r="37" spans="1:23" x14ac:dyDescent="0.35">
      <c r="A37" s="88">
        <v>2029</v>
      </c>
      <c r="B37" s="89">
        <f t="shared" si="3"/>
        <v>4242275120.1696405</v>
      </c>
      <c r="C37" s="116">
        <f t="shared" si="1"/>
        <v>0.14946004138432339</v>
      </c>
      <c r="D37" s="91">
        <f t="shared" si="1"/>
        <v>0.14193736123867376</v>
      </c>
      <c r="E37" s="91">
        <f t="shared" si="1"/>
        <v>0.94760435713073909</v>
      </c>
      <c r="F37" s="91">
        <f t="shared" si="1"/>
        <v>4.8757535871200579</v>
      </c>
      <c r="G37" s="91">
        <f t="shared" si="1"/>
        <v>0.12261661314603506</v>
      </c>
      <c r="H37" s="91">
        <f t="shared" si="1"/>
        <v>0.118938114751654</v>
      </c>
      <c r="I37" s="91">
        <f t="shared" si="1"/>
        <v>2.2890875027503664E-2</v>
      </c>
      <c r="J37" s="92">
        <f t="shared" si="1"/>
        <v>678.85992873105715</v>
      </c>
      <c r="K37" s="93">
        <f>'[2]std &lt;=600kW'!L32+'[2]high &lt;=600kW'!L32</f>
        <v>698.92116463978448</v>
      </c>
      <c r="L37" s="94">
        <f>'[2]std &lt;=600kW'!M32+'[2]high &lt;=600kW'!M32</f>
        <v>663.74279642904526</v>
      </c>
      <c r="M37" s="94">
        <f>'[2]std &lt;=600kW'!N32+'[2]high &lt;=600kW'!N32</f>
        <v>4431.2896930123416</v>
      </c>
      <c r="N37" s="94">
        <f>'[2]std &lt;=600kW'!O32+'[2]high &lt;=600kW'!O32</f>
        <v>22800.524769317988</v>
      </c>
      <c r="O37" s="94">
        <f>'[2]std &lt;=600kW'!P32+'[2]high &lt;=600kW'!P32</f>
        <v>573.39303047457588</v>
      </c>
      <c r="P37" s="94">
        <f>'[2]std &lt;=600kW'!Q32+'[2]high &lt;=600kW'!Q32</f>
        <v>556.19123956033854</v>
      </c>
      <c r="Q37" s="94">
        <f>'[2]std &lt;=600kW'!R32+'[2]high &lt;=600kW'!R32</f>
        <v>107.04477856196227</v>
      </c>
      <c r="R37" s="96">
        <f t="shared" si="2"/>
        <v>3174558.0131075606</v>
      </c>
      <c r="S37" s="88">
        <v>55</v>
      </c>
      <c r="T37" s="98">
        <f t="shared" si="4"/>
        <v>280326549.79094541</v>
      </c>
      <c r="U37" s="99">
        <f t="shared" si="5"/>
        <v>995159.25175785611</v>
      </c>
      <c r="V37" s="178"/>
      <c r="W37" s="38">
        <f t="shared" si="6"/>
        <v>107.00778257079429</v>
      </c>
    </row>
    <row r="38" spans="1:23" x14ac:dyDescent="0.35">
      <c r="A38" s="88">
        <v>2030</v>
      </c>
      <c r="B38" s="89">
        <f t="shared" si="3"/>
        <v>4280455596.2511668</v>
      </c>
      <c r="C38" s="116">
        <f t="shared" si="1"/>
        <v>0.14528489586910989</v>
      </c>
      <c r="D38" s="91">
        <f t="shared" si="1"/>
        <v>0.13797236074939215</v>
      </c>
      <c r="E38" s="91">
        <f t="shared" si="1"/>
        <v>0.94426429312974858</v>
      </c>
      <c r="F38" s="91">
        <f t="shared" si="1"/>
        <v>4.807524777761544</v>
      </c>
      <c r="G38" s="91">
        <f t="shared" si="1"/>
        <v>0.11706763707989624</v>
      </c>
      <c r="H38" s="91">
        <f t="shared" si="1"/>
        <v>0.11355560796749936</v>
      </c>
      <c r="I38" s="91">
        <f t="shared" si="1"/>
        <v>2.2874861359097488E-2</v>
      </c>
      <c r="J38" s="92">
        <f t="shared" si="1"/>
        <v>678.85992873105715</v>
      </c>
      <c r="K38" s="93">
        <f>'[2]std &lt;=600kW'!L33+'[2]high &lt;=600kW'!L33</f>
        <v>685.51147098627291</v>
      </c>
      <c r="L38" s="94">
        <f>'[2]std &lt;=600kW'!M33+'[2]high &lt;=600kW'!M33</f>
        <v>651.00804462134192</v>
      </c>
      <c r="M38" s="94">
        <f>'[2]std &lt;=600kW'!N33+'[2]high &lt;=600kW'!N33</f>
        <v>4455.4115602378679</v>
      </c>
      <c r="N38" s="94">
        <f>'[2]std &lt;=600kW'!O33+'[2]high &lt;=600kW'!O33</f>
        <v>22683.799045259017</v>
      </c>
      <c r="O38" s="94">
        <f>'[2]std &lt;=600kW'!P33+'[2]high &lt;=600kW'!P33</f>
        <v>552.37130893377071</v>
      </c>
      <c r="P38" s="94">
        <f>'[2]std &lt;=600kW'!Q33+'[2]high &lt;=600kW'!Q33</f>
        <v>535.80016966575761</v>
      </c>
      <c r="Q38" s="94">
        <f>'[2]std &lt;=600kW'!R33+'[2]high &lt;=600kW'!R33</f>
        <v>107.93262276217125</v>
      </c>
      <c r="R38" s="96">
        <f t="shared" si="2"/>
        <v>3203129.0352255288</v>
      </c>
      <c r="S38" s="88">
        <v>55</v>
      </c>
      <c r="T38" s="98">
        <f t="shared" si="4"/>
        <v>282849488.73906392</v>
      </c>
      <c r="U38" s="99">
        <f t="shared" si="5"/>
        <v>1004115.6850236768</v>
      </c>
      <c r="V38" s="178"/>
      <c r="W38" s="38">
        <f t="shared" si="6"/>
        <v>107.97085261393143</v>
      </c>
    </row>
    <row r="39" spans="1:23" x14ac:dyDescent="0.35">
      <c r="A39" s="88">
        <v>2031</v>
      </c>
      <c r="B39" s="89">
        <f t="shared" si="3"/>
        <v>4318979696.6174269</v>
      </c>
      <c r="C39" s="116">
        <f t="shared" si="1"/>
        <v>0.1423461919432672</v>
      </c>
      <c r="D39" s="91">
        <f t="shared" si="1"/>
        <v>0.13518156879702489</v>
      </c>
      <c r="E39" s="91">
        <f t="shared" si="1"/>
        <v>0.94142817499860187</v>
      </c>
      <c r="F39" s="91">
        <f t="shared" si="1"/>
        <v>4.7567563207600774</v>
      </c>
      <c r="G39" s="91">
        <f t="shared" si="1"/>
        <v>0.11276813386075309</v>
      </c>
      <c r="H39" s="91">
        <f t="shared" si="1"/>
        <v>0.10938508984493049</v>
      </c>
      <c r="I39" s="91">
        <f t="shared" si="1"/>
        <v>2.2858836820459392E-2</v>
      </c>
      <c r="J39" s="92">
        <f t="shared" si="1"/>
        <v>678.85992873105727</v>
      </c>
      <c r="K39" s="93">
        <f>'[2]std &lt;=600kW'!L34+'[2]high &lt;=600kW'!L34</f>
        <v>677.69031574955523</v>
      </c>
      <c r="L39" s="94">
        <f>'[2]std &lt;=600kW'!M34+'[2]high &lt;=600kW'!M34</f>
        <v>643.58054677070788</v>
      </c>
      <c r="M39" s="94">
        <f>'[2]std &lt;=600kW'!N34+'[2]high &lt;=600kW'!N34</f>
        <v>4482.0079024285169</v>
      </c>
      <c r="N39" s="94">
        <f>'[2]std &lt;=600kW'!O34+'[2]high &lt;=600kW'!O34</f>
        <v>22646.251711773046</v>
      </c>
      <c r="O39" s="94">
        <f>'[2]std &lt;=600kW'!P34+'[2]high &lt;=600kW'!P34</f>
        <v>536.87331708206284</v>
      </c>
      <c r="P39" s="94">
        <f>'[2]std &lt;=600kW'!Q34+'[2]high &lt;=600kW'!Q34</f>
        <v>520.76711756960094</v>
      </c>
      <c r="Q39" s="94">
        <f>'[2]std &lt;=600kW'!R34+'[2]high &lt;=600kW'!R34</f>
        <v>108.82772577926626</v>
      </c>
      <c r="R39" s="96">
        <f t="shared" si="2"/>
        <v>3231957.1965425587</v>
      </c>
      <c r="S39" s="88">
        <v>55</v>
      </c>
      <c r="T39" s="98">
        <f t="shared" si="4"/>
        <v>285395134.13771546</v>
      </c>
      <c r="U39" s="99">
        <f t="shared" si="5"/>
        <v>1013152.7261888898</v>
      </c>
      <c r="V39" s="178"/>
      <c r="W39" s="38">
        <f t="shared" si="6"/>
        <v>108.94259028745681</v>
      </c>
    </row>
    <row r="40" spans="1:23" x14ac:dyDescent="0.35">
      <c r="A40" s="88">
        <v>2032</v>
      </c>
      <c r="B40" s="89">
        <f t="shared" si="3"/>
        <v>4357850513.8869829</v>
      </c>
      <c r="C40" s="116">
        <f t="shared" si="1"/>
        <v>0.14034112164196097</v>
      </c>
      <c r="D40" s="91">
        <f t="shared" si="1"/>
        <v>0.13327741846340077</v>
      </c>
      <c r="E40" s="91">
        <f t="shared" si="1"/>
        <v>0.93907908399432272</v>
      </c>
      <c r="F40" s="91">
        <f t="shared" si="1"/>
        <v>4.720897757109026</v>
      </c>
      <c r="G40" s="91">
        <f t="shared" si="1"/>
        <v>0.10949283086930368</v>
      </c>
      <c r="H40" s="91">
        <f t="shared" si="1"/>
        <v>0.1062080459432246</v>
      </c>
      <c r="I40" s="91">
        <f t="shared" si="1"/>
        <v>2.2842801563940671E-2</v>
      </c>
      <c r="J40" s="92">
        <f t="shared" si="1"/>
        <v>678.85992873105727</v>
      </c>
      <c r="K40" s="93">
        <f>'[2]std &lt;=600kW'!L35+'[2]high &lt;=600kW'!L35</f>
        <v>674.15775651924571</v>
      </c>
      <c r="L40" s="94">
        <f>'[2]std &lt;=600kW'!M35+'[2]high &lt;=600kW'!M35</f>
        <v>640.22578966690014</v>
      </c>
      <c r="M40" s="94">
        <f>'[2]std &lt;=600kW'!N35+'[2]high &lt;=600kW'!N35</f>
        <v>4511.0616265052877</v>
      </c>
      <c r="N40" s="94">
        <f>'[2]std &lt;=600kW'!O35+'[2]high &lt;=600kW'!O35</f>
        <v>22677.813911227688</v>
      </c>
      <c r="O40" s="94">
        <f>'[2]std &lt;=600kW'!P35+'[2]high &lt;=600kW'!P35</f>
        <v>525.97157803903929</v>
      </c>
      <c r="P40" s="94">
        <f>'[2]std &lt;=600kW'!Q35+'[2]high &lt;=600kW'!Q35</f>
        <v>510.19243069786819</v>
      </c>
      <c r="Q40" s="94">
        <f>'[2]std &lt;=600kW'!R35+'[2]high &lt;=600kW'!R35</f>
        <v>109.73014662265729</v>
      </c>
      <c r="R40" s="96">
        <f t="shared" si="2"/>
        <v>3261044.811311441</v>
      </c>
      <c r="S40" s="88">
        <v>55</v>
      </c>
      <c r="T40" s="98">
        <f t="shared" si="4"/>
        <v>287963690.34495485</v>
      </c>
      <c r="U40" s="99">
        <f t="shared" si="5"/>
        <v>1022271.1007245897</v>
      </c>
      <c r="V40" s="178"/>
      <c r="W40" s="38">
        <f t="shared" si="6"/>
        <v>109.92307360004389</v>
      </c>
    </row>
    <row r="41" spans="1:23" x14ac:dyDescent="0.35">
      <c r="A41" s="88">
        <v>2033</v>
      </c>
      <c r="B41" s="89">
        <f t="shared" si="3"/>
        <v>4397071168.5119658</v>
      </c>
      <c r="C41" s="116">
        <f t="shared" si="1"/>
        <v>0.13867398902960729</v>
      </c>
      <c r="D41" s="91">
        <f t="shared" si="1"/>
        <v>0.13169419660931364</v>
      </c>
      <c r="E41" s="91">
        <f t="shared" si="1"/>
        <v>0.93720835735879382</v>
      </c>
      <c r="F41" s="91">
        <f t="shared" si="1"/>
        <v>4.6916409453356849</v>
      </c>
      <c r="G41" s="91">
        <f t="shared" si="1"/>
        <v>0.10672044038514375</v>
      </c>
      <c r="H41" s="91">
        <f t="shared" si="1"/>
        <v>0.10351882717358946</v>
      </c>
      <c r="I41" s="91">
        <f t="shared" si="1"/>
        <v>2.2826755742315023E-2</v>
      </c>
      <c r="J41" s="92">
        <f t="shared" ref="J41:J58" si="13">R41*$C$5/$B41</f>
        <v>678.85992873105727</v>
      </c>
      <c r="K41" s="93">
        <f>'[2]std &lt;=600kW'!L36+'[2]high &lt;=600kW'!L36</f>
        <v>672.14468244321529</v>
      </c>
      <c r="L41" s="94">
        <f>'[2]std &lt;=600kW'!M36+'[2]high &lt;=600kW'!M36</f>
        <v>638.31403840761186</v>
      </c>
      <c r="M41" s="94">
        <f>'[2]std &lt;=600kW'!N36+'[2]high &lt;=600kW'!N36</f>
        <v>4542.5938789830298</v>
      </c>
      <c r="N41" s="94">
        <f>'[2]std &lt;=600kW'!O36+'[2]high &lt;=600kW'!O36</f>
        <v>22740.108187606598</v>
      </c>
      <c r="O41" s="94">
        <f>'[2]std &lt;=600kW'!P36+'[2]high &lt;=600kW'!P36</f>
        <v>517.26770834837419</v>
      </c>
      <c r="P41" s="94">
        <f>'[2]std &lt;=600kW'!Q36+'[2]high &lt;=600kW'!Q36</f>
        <v>501.74967709792298</v>
      </c>
      <c r="Q41" s="94">
        <f>'[2]std &lt;=600kW'!R36+'[2]high &lt;=600kW'!R36</f>
        <v>110.63994478698831</v>
      </c>
      <c r="R41" s="96">
        <f t="shared" si="2"/>
        <v>3290394.2146132439</v>
      </c>
      <c r="S41" s="88">
        <v>55</v>
      </c>
      <c r="T41" s="98">
        <f t="shared" si="4"/>
        <v>290555363.55805945</v>
      </c>
      <c r="U41" s="99">
        <f t="shared" si="5"/>
        <v>1031471.540631111</v>
      </c>
      <c r="V41" s="178"/>
      <c r="W41" s="38">
        <f t="shared" si="6"/>
        <v>110.9123812624443</v>
      </c>
    </row>
    <row r="42" spans="1:23" x14ac:dyDescent="0.35">
      <c r="A42" s="88">
        <v>2034</v>
      </c>
      <c r="B42" s="89">
        <f t="shared" si="3"/>
        <v>4436644809.028573</v>
      </c>
      <c r="C42" s="116">
        <f t="shared" ref="C42:I58" si="14">K42*$C$5/$B42</f>
        <v>0.13726031275041931</v>
      </c>
      <c r="D42" s="91">
        <f t="shared" si="14"/>
        <v>0.13035167402698888</v>
      </c>
      <c r="E42" s="91">
        <f t="shared" si="14"/>
        <v>0.93570522514736332</v>
      </c>
      <c r="F42" s="91">
        <f t="shared" si="14"/>
        <v>4.6675537673486476</v>
      </c>
      <c r="G42" s="91">
        <f t="shared" si="14"/>
        <v>0.10431898545887826</v>
      </c>
      <c r="H42" s="91">
        <f t="shared" si="14"/>
        <v>0.10118941589511191</v>
      </c>
      <c r="I42" s="91">
        <f t="shared" si="14"/>
        <v>2.2890875027503661E-2</v>
      </c>
      <c r="J42" s="92">
        <f t="shared" si="13"/>
        <v>678.85992873105715</v>
      </c>
      <c r="K42" s="93">
        <f>'[2]std &lt;=600kW'!L37+'[2]high &lt;=600kW'!L37</f>
        <v>671.28031061213198</v>
      </c>
      <c r="L42" s="94">
        <f>'[2]std &lt;=600kW'!M37+'[2]high &lt;=600kW'!M37</f>
        <v>637.49317247116051</v>
      </c>
      <c r="M42" s="94">
        <f>'[2]std &lt;=600kW'!N37+'[2]high &lt;=600kW'!N37</f>
        <v>4576.1260599808611</v>
      </c>
      <c r="N42" s="94">
        <f>'[2]std &lt;=600kW'!O37+'[2]high &lt;=600kW'!O37</f>
        <v>22826.969281658265</v>
      </c>
      <c r="O42" s="94">
        <f>'[2]std &lt;=600kW'!P37+'[2]high &lt;=600kW'!P37</f>
        <v>510.17864930053764</v>
      </c>
      <c r="P42" s="94">
        <f>'[2]std &lt;=600kW'!Q37+'[2]high &lt;=600kW'!Q37</f>
        <v>494.8732898215215</v>
      </c>
      <c r="Q42" s="94">
        <f>'[2]std &lt;=600kW'!R37+'[2]high &lt;=600kW'!R37</f>
        <v>111.94928374224628</v>
      </c>
      <c r="R42" s="96">
        <f t="shared" si="2"/>
        <v>3320007.7625447623</v>
      </c>
      <c r="S42" s="88">
        <v>55</v>
      </c>
      <c r="T42" s="98">
        <f t="shared" si="4"/>
        <v>293170361.83008194</v>
      </c>
      <c r="U42" s="99">
        <f t="shared" si="5"/>
        <v>1040754.7844967908</v>
      </c>
      <c r="V42" s="178"/>
      <c r="W42" s="38">
        <f t="shared" si="6"/>
        <v>111.91059269380628</v>
      </c>
    </row>
    <row r="43" spans="1:23" x14ac:dyDescent="0.35">
      <c r="A43" s="88">
        <v>2035</v>
      </c>
      <c r="B43" s="89">
        <f t="shared" si="3"/>
        <v>4476574612.3098297</v>
      </c>
      <c r="C43" s="116">
        <f t="shared" si="14"/>
        <v>0.13603557537098868</v>
      </c>
      <c r="D43" s="91">
        <f t="shared" si="14"/>
        <v>0.1291885805992295</v>
      </c>
      <c r="E43" s="91">
        <f t="shared" si="14"/>
        <v>0.93452290091273404</v>
      </c>
      <c r="F43" s="91">
        <f t="shared" si="14"/>
        <v>4.6472583490978803</v>
      </c>
      <c r="G43" s="91">
        <f t="shared" si="14"/>
        <v>0.10235103362568776</v>
      </c>
      <c r="H43" s="91">
        <f t="shared" si="14"/>
        <v>9.9280502616917135E-2</v>
      </c>
      <c r="I43" s="91">
        <f t="shared" si="14"/>
        <v>2.2874861359097484E-2</v>
      </c>
      <c r="J43" s="92">
        <f t="shared" si="13"/>
        <v>678.85992873105738</v>
      </c>
      <c r="K43" s="93">
        <f>'[2]std &lt;=600kW'!L38+'[2]high &lt;=600kW'!L38</f>
        <v>671.27827026359398</v>
      </c>
      <c r="L43" s="94">
        <f>'[2]std &lt;=600kW'!M38+'[2]high &lt;=600kW'!M38</f>
        <v>637.49123481822789</v>
      </c>
      <c r="M43" s="94">
        <f>'[2]std &lt;=600kW'!N38+'[2]high &lt;=600kW'!N38</f>
        <v>4611.4769223830635</v>
      </c>
      <c r="N43" s="94">
        <f>'[2]std &lt;=600kW'!O38+'[2]high &lt;=600kW'!O38</f>
        <v>22932.262663960224</v>
      </c>
      <c r="O43" s="94">
        <f>'[2]std &lt;=600kW'!P38+'[2]high &lt;=600kW'!P38</f>
        <v>505.05924369100779</v>
      </c>
      <c r="P43" s="94">
        <f>'[2]std &lt;=600kW'!Q38+'[2]high &lt;=600kW'!Q38</f>
        <v>489.90746638027758</v>
      </c>
      <c r="Q43" s="94">
        <f>'[2]std &lt;=600kW'!R38+'[2]high &lt;=600kW'!R38</f>
        <v>112.87780658682919</v>
      </c>
      <c r="R43" s="96">
        <f t="shared" si="2"/>
        <v>3349887.8324076654</v>
      </c>
      <c r="S43" s="88">
        <v>55</v>
      </c>
      <c r="T43" s="98">
        <f t="shared" si="4"/>
        <v>295808895.08655268</v>
      </c>
      <c r="U43" s="99">
        <f t="shared" si="5"/>
        <v>1050121.577557262</v>
      </c>
      <c r="V43" s="178"/>
      <c r="W43" s="38">
        <f t="shared" si="6"/>
        <v>112.91778802805052</v>
      </c>
    </row>
    <row r="44" spans="1:23" x14ac:dyDescent="0.35">
      <c r="A44" s="88">
        <v>2036</v>
      </c>
      <c r="B44" s="89">
        <f t="shared" si="3"/>
        <v>4516863783.8206177</v>
      </c>
      <c r="C44" s="116">
        <f t="shared" si="14"/>
        <v>0.13498768918886081</v>
      </c>
      <c r="D44" s="91">
        <f t="shared" si="14"/>
        <v>0.1281934370264585</v>
      </c>
      <c r="E44" s="91">
        <f t="shared" si="14"/>
        <v>0.93365563393095485</v>
      </c>
      <c r="F44" s="91">
        <f t="shared" si="14"/>
        <v>4.6306223802829498</v>
      </c>
      <c r="G44" s="91">
        <f t="shared" si="14"/>
        <v>0.10080623601903733</v>
      </c>
      <c r="H44" s="91">
        <f t="shared" si="14"/>
        <v>9.7782048938466218E-2</v>
      </c>
      <c r="I44" s="91">
        <f t="shared" si="14"/>
        <v>2.2858836820459385E-2</v>
      </c>
      <c r="J44" s="92">
        <f t="shared" si="13"/>
        <v>678.85992873105715</v>
      </c>
      <c r="K44" s="93">
        <f>'[2]std &lt;=600kW'!L39+'[2]high &lt;=600kW'!L39</f>
        <v>672.10235983334474</v>
      </c>
      <c r="L44" s="94">
        <f>'[2]std &lt;=600kW'!M39+'[2]high &lt;=600kW'!M39</f>
        <v>638.27384599557899</v>
      </c>
      <c r="M44" s="94">
        <f>'[2]std &lt;=600kW'!N39+'[2]high &lt;=600kW'!N39</f>
        <v>4648.662101021243</v>
      </c>
      <c r="N44" s="94">
        <f>'[2]std &lt;=600kW'!O39+'[2]high &lt;=600kW'!O39</f>
        <v>23055.822704920367</v>
      </c>
      <c r="O44" s="94">
        <f>'[2]std &lt;=600kW'!P39+'[2]high &lt;=600kW'!P39</f>
        <v>501.91324498873649</v>
      </c>
      <c r="P44" s="94">
        <f>'[2]std &lt;=600kW'!Q39+'[2]high &lt;=600kW'!Q39</f>
        <v>486.8558476390744</v>
      </c>
      <c r="Q44" s="94">
        <f>'[2]std &lt;=600kW'!R39+'[2]high &lt;=600kW'!R39</f>
        <v>113.81392082785501</v>
      </c>
      <c r="R44" s="96">
        <f t="shared" si="2"/>
        <v>3380036.8228993337</v>
      </c>
      <c r="S44" s="88">
        <v>55</v>
      </c>
      <c r="T44" s="98">
        <f t="shared" si="4"/>
        <v>298471175.1423316</v>
      </c>
      <c r="U44" s="99">
        <f t="shared" si="5"/>
        <v>1059572.6717552771</v>
      </c>
      <c r="V44" s="178"/>
      <c r="W44" s="38">
        <f t="shared" si="6"/>
        <v>113.93404812030296</v>
      </c>
    </row>
    <row r="45" spans="1:23" x14ac:dyDescent="0.35">
      <c r="A45" s="88">
        <v>2037</v>
      </c>
      <c r="B45" s="89">
        <f t="shared" si="3"/>
        <v>4557515557.8750029</v>
      </c>
      <c r="C45" s="116">
        <f t="shared" si="14"/>
        <v>0.1340921642266544</v>
      </c>
      <c r="D45" s="91">
        <f t="shared" si="14"/>
        <v>0.12734298597023211</v>
      </c>
      <c r="E45" s="91">
        <f t="shared" si="14"/>
        <v>0.93309005287729607</v>
      </c>
      <c r="F45" s="91">
        <f t="shared" si="14"/>
        <v>4.6172653764889695</v>
      </c>
      <c r="G45" s="91">
        <f t="shared" si="14"/>
        <v>9.9573427529904709E-2</v>
      </c>
      <c r="H45" s="91">
        <f t="shared" si="14"/>
        <v>9.6586224704007573E-2</v>
      </c>
      <c r="I45" s="91">
        <f t="shared" si="14"/>
        <v>2.2842801563940664E-2</v>
      </c>
      <c r="J45" s="92">
        <f t="shared" si="13"/>
        <v>678.85992873105727</v>
      </c>
      <c r="K45" s="93">
        <f>'[2]std &lt;=600kW'!L40+'[2]high &lt;=600kW'!L40</f>
        <v>673.6523419167163</v>
      </c>
      <c r="L45" s="94">
        <f>'[2]std &lt;=600kW'!M40+'[2]high &lt;=600kW'!M40</f>
        <v>639.74581378605535</v>
      </c>
      <c r="M45" s="94">
        <f>'[2]std &lt;=600kW'!N40+'[2]high &lt;=600kW'!N40</f>
        <v>4687.6586932962364</v>
      </c>
      <c r="N45" s="94">
        <f>'[2]std &lt;=600kW'!O40+'[2]high &lt;=600kW'!O40</f>
        <v>23196.222180926525</v>
      </c>
      <c r="O45" s="94">
        <f>'[2]std &lt;=600kW'!P40+'[2]high &lt;=600kW'!P40</f>
        <v>500.23707973579877</v>
      </c>
      <c r="P45" s="94">
        <f>'[2]std &lt;=600kW'!Q40+'[2]high &lt;=600kW'!Q40</f>
        <v>485.22996734372481</v>
      </c>
      <c r="Q45" s="94">
        <f>'[2]std &lt;=600kW'!R40+'[2]high &lt;=600kW'!R40</f>
        <v>114.75768817838693</v>
      </c>
      <c r="R45" s="96">
        <f t="shared" si="2"/>
        <v>3410457.1543054273</v>
      </c>
      <c r="S45" s="88">
        <v>55</v>
      </c>
      <c r="T45" s="98">
        <f t="shared" si="4"/>
        <v>301157415.71861255</v>
      </c>
      <c r="U45" s="99">
        <f t="shared" si="5"/>
        <v>1069108.8258010745</v>
      </c>
      <c r="V45" s="178"/>
      <c r="W45" s="38">
        <f t="shared" si="6"/>
        <v>114.95945455338567</v>
      </c>
    </row>
    <row r="46" spans="1:23" x14ac:dyDescent="0.35">
      <c r="A46" s="88">
        <v>2038</v>
      </c>
      <c r="B46" s="89">
        <f t="shared" si="3"/>
        <v>4598533197.8958778</v>
      </c>
      <c r="C46" s="116">
        <f t="shared" si="14"/>
        <v>0.13334802084795622</v>
      </c>
      <c r="D46" s="91">
        <f t="shared" si="14"/>
        <v>0.12663629710157287</v>
      </c>
      <c r="E46" s="91">
        <f t="shared" si="14"/>
        <v>0.9329192345243672</v>
      </c>
      <c r="F46" s="91">
        <f t="shared" si="14"/>
        <v>4.607671830002535</v>
      </c>
      <c r="G46" s="91">
        <f t="shared" si="14"/>
        <v>9.8679187394270743E-2</v>
      </c>
      <c r="H46" s="91">
        <f t="shared" si="14"/>
        <v>9.5718811772442611E-2</v>
      </c>
      <c r="I46" s="91">
        <f t="shared" si="14"/>
        <v>2.2826755742315019E-2</v>
      </c>
      <c r="J46" s="92">
        <f t="shared" si="13"/>
        <v>678.85992873105727</v>
      </c>
      <c r="K46" s="93">
        <f>'[2]std &lt;=600kW'!L41+'[2]high &lt;=600kW'!L41</f>
        <v>675.94313892784203</v>
      </c>
      <c r="L46" s="94">
        <f>'[2]std &lt;=600kW'!M41+'[2]high &lt;=600kW'!M41</f>
        <v>641.92130952311686</v>
      </c>
      <c r="M46" s="94">
        <f>'[2]std &lt;=600kW'!N41+'[2]high &lt;=600kW'!N41</f>
        <v>4728.9817407156925</v>
      </c>
      <c r="N46" s="94">
        <f>'[2]std &lt;=600kW'!O41+'[2]high &lt;=600kW'!O41</f>
        <v>23356.358347999008</v>
      </c>
      <c r="O46" s="94">
        <f>'[2]std &lt;=600kW'!P41+'[2]high &lt;=600kW'!P41</f>
        <v>500.20629665126694</v>
      </c>
      <c r="P46" s="94">
        <f>'[2]std &lt;=600kW'!Q41+'[2]high &lt;=600kW'!Q41</f>
        <v>485.20010775172886</v>
      </c>
      <c r="Q46" s="94">
        <f>'[2]std &lt;=600kW'!R41+'[2]high &lt;=600kW'!R41</f>
        <v>115.70917085895424</v>
      </c>
      <c r="R46" s="96">
        <f t="shared" si="2"/>
        <v>3441151.2686941763</v>
      </c>
      <c r="S46" s="88">
        <v>55</v>
      </c>
      <c r="T46" s="98">
        <f t="shared" si="4"/>
        <v>303867832.46008009</v>
      </c>
      <c r="U46" s="99">
        <f t="shared" si="5"/>
        <v>1078730.8052332841</v>
      </c>
      <c r="V46" s="178"/>
      <c r="W46" s="38">
        <f t="shared" si="6"/>
        <v>115.99408964436614</v>
      </c>
    </row>
    <row r="47" spans="1:23" x14ac:dyDescent="0.35">
      <c r="A47" s="88">
        <v>2039</v>
      </c>
      <c r="B47" s="89">
        <f t="shared" si="3"/>
        <v>4639919996.67694</v>
      </c>
      <c r="C47" s="116">
        <f t="shared" si="14"/>
        <v>0.13270143711254501</v>
      </c>
      <c r="D47" s="91">
        <f t="shared" si="14"/>
        <v>0.12602225746680434</v>
      </c>
      <c r="E47" s="91">
        <f t="shared" si="14"/>
        <v>0.93288151711261025</v>
      </c>
      <c r="F47" s="91">
        <f t="shared" si="14"/>
        <v>4.5999239054978771</v>
      </c>
      <c r="G47" s="91">
        <f t="shared" si="14"/>
        <v>9.7985703131922119E-2</v>
      </c>
      <c r="H47" s="91">
        <f t="shared" si="14"/>
        <v>9.504613203796447E-2</v>
      </c>
      <c r="I47" s="91">
        <f t="shared" si="14"/>
        <v>2.2842801563940668E-2</v>
      </c>
      <c r="J47" s="92">
        <f t="shared" si="13"/>
        <v>678.85992873105727</v>
      </c>
      <c r="K47" s="93">
        <f>'[2]std &lt;=600kW'!L42+'[2]high &lt;=600kW'!L42</f>
        <v>678.71958653786987</v>
      </c>
      <c r="L47" s="94">
        <f>'[2]std &lt;=600kW'!M42+'[2]high &lt;=600kW'!M42</f>
        <v>644.55801190680893</v>
      </c>
      <c r="M47" s="94">
        <f>'[2]std &lt;=600kW'!N42+'[2]high &lt;=600kW'!N42</f>
        <v>4771.3496655390409</v>
      </c>
      <c r="N47" s="94">
        <f>'[2]std &lt;=600kW'!O42+'[2]high &lt;=600kW'!O42</f>
        <v>23526.93775725536</v>
      </c>
      <c r="O47" s="94">
        <f>'[2]std &lt;=600kW'!P42+'[2]high &lt;=600kW'!P42</f>
        <v>501.16123354351811</v>
      </c>
      <c r="P47" s="94">
        <f>'[2]std &lt;=600kW'!Q42+'[2]high &lt;=600kW'!Q42</f>
        <v>486.1263965372126</v>
      </c>
      <c r="Q47" s="94">
        <f>'[2]std &lt;=600kW'!R42+'[2]high &lt;=600kW'!R42</f>
        <v>116.83262193834034</v>
      </c>
      <c r="R47" s="96">
        <f t="shared" si="2"/>
        <v>3472121.6301124236</v>
      </c>
      <c r="S47" s="88">
        <v>55</v>
      </c>
      <c r="T47" s="98">
        <f t="shared" si="4"/>
        <v>306602642.95222074</v>
      </c>
      <c r="U47" s="99">
        <f t="shared" si="5"/>
        <v>1088439.3824803836</v>
      </c>
      <c r="V47" s="178"/>
      <c r="W47" s="38">
        <f t="shared" si="6"/>
        <v>117.03803645116544</v>
      </c>
    </row>
    <row r="48" spans="1:23" x14ac:dyDescent="0.35">
      <c r="A48" s="88">
        <v>2040</v>
      </c>
      <c r="B48" s="89">
        <f t="shared" si="3"/>
        <v>4681679276.6470318</v>
      </c>
      <c r="C48" s="116">
        <f t="shared" si="14"/>
        <v>0.13215076414107862</v>
      </c>
      <c r="D48" s="91">
        <f t="shared" si="14"/>
        <v>0.12549930117861219</v>
      </c>
      <c r="E48" s="91">
        <f t="shared" si="14"/>
        <v>0.93285908325405165</v>
      </c>
      <c r="F48" s="91">
        <f t="shared" si="14"/>
        <v>4.5933227643824912</v>
      </c>
      <c r="G48" s="91">
        <f t="shared" si="14"/>
        <v>9.7395894253530457E-2</v>
      </c>
      <c r="H48" s="91">
        <f t="shared" si="14"/>
        <v>9.4474017425924553E-2</v>
      </c>
      <c r="I48" s="91">
        <f t="shared" si="14"/>
        <v>2.282675574231503E-2</v>
      </c>
      <c r="J48" s="92">
        <f t="shared" si="13"/>
        <v>678.85992873105727</v>
      </c>
      <c r="K48" s="93">
        <f>'[2]std &lt;=600kW'!L43+'[2]high &lt;=600kW'!L43</f>
        <v>681.98622242296256</v>
      </c>
      <c r="L48" s="94">
        <f>'[2]std &lt;=600kW'!M43+'[2]high &lt;=600kW'!M43</f>
        <v>647.66023022123704</v>
      </c>
      <c r="M48" s="94">
        <f>'[2]std &lt;=600kW'!N43+'[2]high &lt;=600kW'!N43</f>
        <v>4814.1760388324456</v>
      </c>
      <c r="N48" s="94">
        <f>'[2]std &lt;=600kW'!O43+'[2]high &lt;=600kW'!O43</f>
        <v>23704.613899215907</v>
      </c>
      <c r="O48" s="94">
        <f>'[2]std &lt;=600kW'!P43+'[2]high &lt;=600kW'!P43</f>
        <v>502.62787682832857</v>
      </c>
      <c r="P48" s="94">
        <f>'[2]std &lt;=600kW'!Q43+'[2]high &lt;=600kW'!Q43</f>
        <v>487.54904052347871</v>
      </c>
      <c r="Q48" s="94">
        <f>'[2]std &lt;=600kW'!R43+'[2]high &lt;=600kW'!R43</f>
        <v>117.801308377255</v>
      </c>
      <c r="R48" s="96">
        <f t="shared" si="2"/>
        <v>3503370.7247834345</v>
      </c>
      <c r="S48" s="88">
        <v>55</v>
      </c>
      <c r="T48" s="98">
        <f t="shared" si="4"/>
        <v>309362066.73879069</v>
      </c>
      <c r="U48" s="99">
        <f t="shared" si="5"/>
        <v>1098235.3369227068</v>
      </c>
      <c r="V48" s="178"/>
      <c r="W48" s="38">
        <f t="shared" si="6"/>
        <v>118.09137877922589</v>
      </c>
    </row>
    <row r="49" spans="1:23" x14ac:dyDescent="0.35">
      <c r="A49" s="88">
        <v>2041</v>
      </c>
      <c r="B49" s="89">
        <f t="shared" si="3"/>
        <v>4723814390.1368542</v>
      </c>
      <c r="C49" s="116">
        <f t="shared" si="14"/>
        <v>0.13169504218192427</v>
      </c>
      <c r="D49" s="91">
        <f t="shared" si="14"/>
        <v>0.12506651679195088</v>
      </c>
      <c r="E49" s="91">
        <f t="shared" si="14"/>
        <v>0.93285908325405187</v>
      </c>
      <c r="F49" s="91">
        <f t="shared" si="14"/>
        <v>4.5878811689749233</v>
      </c>
      <c r="G49" s="91">
        <f t="shared" si="14"/>
        <v>9.6907762102210249E-2</v>
      </c>
      <c r="H49" s="91">
        <f t="shared" si="14"/>
        <v>9.4000529239143926E-2</v>
      </c>
      <c r="I49" s="91">
        <f t="shared" si="14"/>
        <v>2.2826755742315023E-2</v>
      </c>
      <c r="J49" s="92">
        <f t="shared" si="13"/>
        <v>678.85992873105738</v>
      </c>
      <c r="K49" s="93">
        <f>'[2]std &lt;=600kW'!L44+'[2]high &lt;=600kW'!L44</f>
        <v>685.75110221613068</v>
      </c>
      <c r="L49" s="94">
        <f>'[2]std &lt;=600kW'!M44+'[2]high &lt;=600kW'!M44</f>
        <v>651.23561464020008</v>
      </c>
      <c r="M49" s="94">
        <f>'[2]std &lt;=600kW'!N44+'[2]high &lt;=600kW'!N44</f>
        <v>4857.5036231819377</v>
      </c>
      <c r="N49" s="94">
        <f>'[2]std &lt;=600kW'!O44+'[2]high &lt;=600kW'!O44</f>
        <v>23889.620416500431</v>
      </c>
      <c r="O49" s="94">
        <f>'[2]std &lt;=600kW'!P44+'[2]high &lt;=600kW'!P44</f>
        <v>504.6097679447073</v>
      </c>
      <c r="P49" s="94">
        <f>'[2]std &lt;=600kW'!Q44+'[2]high &lt;=600kW'!Q44</f>
        <v>489.47147490636604</v>
      </c>
      <c r="Q49" s="94">
        <f>'[2]std &lt;=600kW'!R44+'[2]high &lt;=600kW'!R44</f>
        <v>118.86152015265024</v>
      </c>
      <c r="R49" s="96">
        <f t="shared" si="2"/>
        <v>3534901.0613064854</v>
      </c>
      <c r="S49" s="88">
        <v>55</v>
      </c>
      <c r="T49" s="98">
        <f t="shared" si="4"/>
        <v>312146325.33943975</v>
      </c>
      <c r="U49" s="99">
        <f t="shared" si="5"/>
        <v>1108119.4549550111</v>
      </c>
      <c r="V49" s="178"/>
      <c r="W49" s="38">
        <f t="shared" si="6"/>
        <v>119.15420118823893</v>
      </c>
    </row>
    <row r="50" spans="1:23" x14ac:dyDescent="0.35">
      <c r="A50" s="88">
        <v>2042</v>
      </c>
      <c r="B50" s="89">
        <f t="shared" si="3"/>
        <v>4766328719.6480856</v>
      </c>
      <c r="C50" s="116">
        <f t="shared" si="14"/>
        <v>0.13132917973781119</v>
      </c>
      <c r="D50" s="91">
        <f t="shared" si="14"/>
        <v>0.12471906907674381</v>
      </c>
      <c r="E50" s="91">
        <f t="shared" si="14"/>
        <v>0.93285908325405187</v>
      </c>
      <c r="F50" s="91">
        <f t="shared" si="14"/>
        <v>4.583472972661653</v>
      </c>
      <c r="G50" s="91">
        <f t="shared" si="14"/>
        <v>9.651076812485726E-2</v>
      </c>
      <c r="H50" s="91">
        <f t="shared" si="14"/>
        <v>9.3615445081111526E-2</v>
      </c>
      <c r="I50" s="91">
        <f t="shared" si="14"/>
        <v>2.282675574231503E-2</v>
      </c>
      <c r="J50" s="92">
        <f t="shared" si="13"/>
        <v>678.85992873105727</v>
      </c>
      <c r="K50" s="93">
        <f>'[2]std &lt;=600kW'!L45+'[2]high &lt;=600kW'!L45</f>
        <v>690.00062888200148</v>
      </c>
      <c r="L50" s="94">
        <f>'[2]std &lt;=600kW'!M45+'[2]high &lt;=600kW'!M45</f>
        <v>655.27125249952667</v>
      </c>
      <c r="M50" s="94">
        <f>'[2]std &lt;=600kW'!N45+'[2]high &lt;=600kW'!N45</f>
        <v>4901.2211557905739</v>
      </c>
      <c r="N50" s="94">
        <f>'[2]std &lt;=600kW'!O45+'[2]high &lt;=600kW'!O45</f>
        <v>24081.466433538139</v>
      </c>
      <c r="O50" s="94">
        <f>'[2]std &lt;=600kW'!P45+'[2]high &lt;=600kW'!P45</f>
        <v>507.06545820954193</v>
      </c>
      <c r="P50" s="94">
        <f>'[2]std &lt;=600kW'!Q45+'[2]high &lt;=600kW'!Q45</f>
        <v>491.85349446325563</v>
      </c>
      <c r="Q50" s="94">
        <f>'[2]std &lt;=600kW'!R45+'[2]high &lt;=600kW'!R45</f>
        <v>119.93127383402413</v>
      </c>
      <c r="R50" s="96">
        <f t="shared" si="2"/>
        <v>3566715.170858243</v>
      </c>
      <c r="S50" s="88">
        <v>55</v>
      </c>
      <c r="T50" s="98">
        <f t="shared" si="4"/>
        <v>314955642.26749468</v>
      </c>
      <c r="U50" s="99">
        <f t="shared" si="5"/>
        <v>1118092.530049606</v>
      </c>
      <c r="V50" s="178"/>
      <c r="W50" s="38">
        <f t="shared" si="6"/>
        <v>120.22658899893307</v>
      </c>
    </row>
    <row r="51" spans="1:23" x14ac:dyDescent="0.35">
      <c r="A51" s="88">
        <v>2043</v>
      </c>
      <c r="B51" s="89">
        <f t="shared" si="3"/>
        <v>4809225678.124918</v>
      </c>
      <c r="C51" s="116">
        <f t="shared" si="14"/>
        <v>0.13104479257142235</v>
      </c>
      <c r="D51" s="91">
        <f t="shared" si="14"/>
        <v>0.12444899579432323</v>
      </c>
      <c r="E51" s="91">
        <f t="shared" si="14"/>
        <v>0.93285908325405187</v>
      </c>
      <c r="F51" s="91">
        <f t="shared" si="14"/>
        <v>4.5800188057591091</v>
      </c>
      <c r="G51" s="91">
        <f t="shared" si="14"/>
        <v>9.6194033454369485E-2</v>
      </c>
      <c r="H51" s="91">
        <f t="shared" si="14"/>
        <v>9.3308212450738406E-2</v>
      </c>
      <c r="I51" s="91">
        <f t="shared" si="14"/>
        <v>2.2826755742315019E-2</v>
      </c>
      <c r="J51" s="92">
        <f t="shared" si="13"/>
        <v>678.85992873105727</v>
      </c>
      <c r="K51" s="93">
        <f>'[2]std &lt;=600kW'!L46+'[2]high &lt;=600kW'!L46</f>
        <v>694.70302313400668</v>
      </c>
      <c r="L51" s="94">
        <f>'[2]std &lt;=600kW'!M46+'[2]high &lt;=600kW'!M46</f>
        <v>659.73696403989243</v>
      </c>
      <c r="M51" s="94">
        <f>'[2]std &lt;=600kW'!N46+'[2]high &lt;=600kW'!N46</f>
        <v>4945.3321461926889</v>
      </c>
      <c r="N51" s="94">
        <f>'[2]std &lt;=600kW'!O46+'[2]high &lt;=600kW'!O46</f>
        <v>24279.888181266946</v>
      </c>
      <c r="O51" s="94">
        <f>'[2]std &lt;=600kW'!P46+'[2]high &lt;=600kW'!P46</f>
        <v>509.94995327099656</v>
      </c>
      <c r="P51" s="94">
        <f>'[2]std &lt;=600kW'!Q46+'[2]high &lt;=600kW'!Q46</f>
        <v>494.65145467286663</v>
      </c>
      <c r="Q51" s="94">
        <f>'[2]std &lt;=600kW'!R46+'[2]high &lt;=600kW'!R46</f>
        <v>121.01065529853028</v>
      </c>
      <c r="R51" s="96">
        <f t="shared" si="2"/>
        <v>3598815.607395967</v>
      </c>
      <c r="S51" s="88">
        <v>55</v>
      </c>
      <c r="T51" s="98">
        <f t="shared" si="4"/>
        <v>317790243.04790211</v>
      </c>
      <c r="U51" s="99">
        <f t="shared" si="5"/>
        <v>1128155.3628200523</v>
      </c>
      <c r="V51" s="178"/>
      <c r="W51" s="38">
        <f t="shared" si="6"/>
        <v>121.30862829992344</v>
      </c>
    </row>
    <row r="52" spans="1:23" x14ac:dyDescent="0.35">
      <c r="A52" s="88">
        <v>2044</v>
      </c>
      <c r="B52" s="89">
        <f t="shared" si="3"/>
        <v>4852508709.2280416</v>
      </c>
      <c r="C52" s="116">
        <f t="shared" si="14"/>
        <v>0.13081819882536994</v>
      </c>
      <c r="D52" s="91">
        <f t="shared" si="14"/>
        <v>0.12423380705163335</v>
      </c>
      <c r="E52" s="91">
        <f t="shared" si="14"/>
        <v>0.93285908325405165</v>
      </c>
      <c r="F52" s="91">
        <f t="shared" si="14"/>
        <v>4.5772472432759086</v>
      </c>
      <c r="G52" s="91">
        <f t="shared" si="14"/>
        <v>9.5937353108786108E-2</v>
      </c>
      <c r="H52" s="91">
        <f t="shared" si="14"/>
        <v>9.3059232515522505E-2</v>
      </c>
      <c r="I52" s="91">
        <f t="shared" si="14"/>
        <v>2.282675574231503E-2</v>
      </c>
      <c r="J52" s="92">
        <f t="shared" si="13"/>
        <v>678.85992873105727</v>
      </c>
      <c r="K52" s="93">
        <f>'[2]std &lt;=600kW'!L47+'[2]high &lt;=600kW'!L47</f>
        <v>699.74330600582311</v>
      </c>
      <c r="L52" s="94">
        <f>'[2]std &lt;=600kW'!M47+'[2]high &lt;=600kW'!M47</f>
        <v>664.52355746042088</v>
      </c>
      <c r="M52" s="94">
        <f>'[2]std &lt;=600kW'!N47+'[2]high &lt;=600kW'!N47</f>
        <v>4989.8401355084225</v>
      </c>
      <c r="N52" s="94">
        <f>'[2]std &lt;=600kW'!O47+'[2]high &lt;=600kW'!O47</f>
        <v>24483.582155809181</v>
      </c>
      <c r="O52" s="94">
        <f>'[2]std &lt;=600kW'!P47+'[2]high &lt;=600kW'!P47</f>
        <v>513.16652603820307</v>
      </c>
      <c r="P52" s="94">
        <f>'[2]std &lt;=600kW'!Q47+'[2]high &lt;=600kW'!Q47</f>
        <v>497.77153025705695</v>
      </c>
      <c r="Q52" s="94">
        <f>'[2]std &lt;=600kW'!R47+'[2]high &lt;=600kW'!R47</f>
        <v>122.09975119621708</v>
      </c>
      <c r="R52" s="96">
        <f t="shared" si="2"/>
        <v>3631204.9478625301</v>
      </c>
      <c r="S52" s="88">
        <v>55</v>
      </c>
      <c r="T52" s="98">
        <f t="shared" si="4"/>
        <v>320650355.2353332</v>
      </c>
      <c r="U52" s="99">
        <f t="shared" si="5"/>
        <v>1138308.7610854327</v>
      </c>
      <c r="V52" s="178"/>
      <c r="W52" s="38">
        <f t="shared" si="6"/>
        <v>122.40040595462274</v>
      </c>
    </row>
    <row r="53" spans="1:23" x14ac:dyDescent="0.35">
      <c r="A53" s="88">
        <v>2045</v>
      </c>
      <c r="B53" s="89">
        <f t="shared" si="3"/>
        <v>4896181287.6110935</v>
      </c>
      <c r="C53" s="116">
        <f t="shared" si="14"/>
        <v>0.13064839991585173</v>
      </c>
      <c r="D53" s="91">
        <f t="shared" si="14"/>
        <v>0.1240725545259751</v>
      </c>
      <c r="E53" s="91">
        <f t="shared" si="14"/>
        <v>0.93285908325405176</v>
      </c>
      <c r="F53" s="91">
        <f t="shared" si="14"/>
        <v>4.575146498099067</v>
      </c>
      <c r="G53" s="91">
        <f t="shared" si="14"/>
        <v>9.5739705277553766E-2</v>
      </c>
      <c r="H53" s="91">
        <f t="shared" si="14"/>
        <v>9.2867514119227154E-2</v>
      </c>
      <c r="I53" s="91">
        <f t="shared" si="14"/>
        <v>2.2826755742315023E-2</v>
      </c>
      <c r="J53" s="92">
        <f t="shared" si="13"/>
        <v>678.85992873105727</v>
      </c>
      <c r="K53" s="93">
        <f>'[2]std &lt;=600kW'!L48+'[2]high &lt;=600kW'!L48</f>
        <v>705.12457134621116</v>
      </c>
      <c r="L53" s="94">
        <f>'[2]std &lt;=600kW'!M48+'[2]high &lt;=600kW'!M48</f>
        <v>669.6339708890896</v>
      </c>
      <c r="M53" s="94">
        <f>'[2]std &lt;=600kW'!N48+'[2]high &lt;=600kW'!N48</f>
        <v>5034.7486967279974</v>
      </c>
      <c r="N53" s="94">
        <f>'[2]std &lt;=600kW'!O48+'[2]high &lt;=600kW'!O48</f>
        <v>24692.596429776888</v>
      </c>
      <c r="O53" s="94">
        <f>'[2]std &lt;=600kW'!P48+'[2]high &lt;=600kW'!P48</f>
        <v>516.71829649753568</v>
      </c>
      <c r="P53" s="94">
        <f>'[2]std &lt;=600kW'!Q48+'[2]high &lt;=600kW'!Q48</f>
        <v>501.21674760260964</v>
      </c>
      <c r="Q53" s="94">
        <f>'[2]std &lt;=600kW'!R48+'[2]high &lt;=600kW'!R48</f>
        <v>123.19864895698301</v>
      </c>
      <c r="R53" s="96">
        <f t="shared" si="2"/>
        <v>3663885.7923932928</v>
      </c>
      <c r="S53" s="88">
        <v>55</v>
      </c>
      <c r="T53" s="98">
        <f t="shared" si="4"/>
        <v>323536208.43245119</v>
      </c>
      <c r="U53" s="99">
        <f t="shared" si="5"/>
        <v>1148553.5399352016</v>
      </c>
      <c r="V53" s="178"/>
      <c r="W53" s="38">
        <f t="shared" si="6"/>
        <v>123.50200960821435</v>
      </c>
    </row>
    <row r="54" spans="1:23" x14ac:dyDescent="0.35">
      <c r="A54" s="88">
        <v>2046</v>
      </c>
      <c r="B54" s="89">
        <f t="shared" si="3"/>
        <v>4940246919.1995926</v>
      </c>
      <c r="C54" s="116">
        <f t="shared" si="14"/>
        <v>0.13053582052500584</v>
      </c>
      <c r="D54" s="91">
        <f t="shared" si="14"/>
        <v>0.12396564152422208</v>
      </c>
      <c r="E54" s="91">
        <f t="shared" si="14"/>
        <v>0.93285908325405131</v>
      </c>
      <c r="F54" s="91">
        <f t="shared" si="14"/>
        <v>4.5737148420780365</v>
      </c>
      <c r="G54" s="91">
        <f t="shared" si="14"/>
        <v>9.5601187289190037E-2</v>
      </c>
      <c r="H54" s="91">
        <f t="shared" si="14"/>
        <v>9.2733151670514324E-2</v>
      </c>
      <c r="I54" s="91">
        <f t="shared" si="14"/>
        <v>2.2826755742315026E-2</v>
      </c>
      <c r="J54" s="92">
        <f t="shared" si="13"/>
        <v>678.85992873105715</v>
      </c>
      <c r="K54" s="93">
        <f>'[2]std &lt;=600kW'!L49+'[2]high &lt;=600kW'!L49</f>
        <v>710.8576200188852</v>
      </c>
      <c r="L54" s="94">
        <f>'[2]std &lt;=600kW'!M49+'[2]high &lt;=600kW'!M49</f>
        <v>675.07846155639618</v>
      </c>
      <c r="M54" s="94">
        <f>'[2]std &lt;=600kW'!N49+'[2]high &lt;=600kW'!N49</f>
        <v>5080.0614349985472</v>
      </c>
      <c r="N54" s="94">
        <f>'[2]std &lt;=600kW'!O49+'[2]high &lt;=600kW'!O49</f>
        <v>24907.033442684973</v>
      </c>
      <c r="O54" s="94">
        <f>'[2]std &lt;=600kW'!P49+'[2]high &lt;=600kW'!P49</f>
        <v>520.61443513395557</v>
      </c>
      <c r="P54" s="94">
        <f>'[2]std &lt;=600kW'!Q49+'[2]high &lt;=600kW'!Q49</f>
        <v>504.99600207993683</v>
      </c>
      <c r="Q54" s="94">
        <f>'[2]std &lt;=600kW'!R49+'[2]high &lt;=600kW'!R49</f>
        <v>124.30743679759586</v>
      </c>
      <c r="R54" s="96">
        <f t="shared" si="2"/>
        <v>3696860.7645248314</v>
      </c>
      <c r="S54" s="88">
        <v>55</v>
      </c>
      <c r="T54" s="98">
        <f t="shared" si="4"/>
        <v>326448034.30834317</v>
      </c>
      <c r="U54" s="99">
        <f t="shared" si="5"/>
        <v>1158890.5217946181</v>
      </c>
      <c r="V54" s="178"/>
      <c r="W54" s="38">
        <f t="shared" si="6"/>
        <v>124.61352769468824</v>
      </c>
    </row>
    <row r="55" spans="1:23" x14ac:dyDescent="0.35">
      <c r="A55" s="88">
        <v>2047</v>
      </c>
      <c r="B55" s="89">
        <f t="shared" si="3"/>
        <v>4984709141.4723883</v>
      </c>
      <c r="C55" s="116">
        <f t="shared" si="14"/>
        <v>0.13048323509981052</v>
      </c>
      <c r="D55" s="91">
        <f t="shared" si="14"/>
        <v>0.12391570284882293</v>
      </c>
      <c r="E55" s="91">
        <f t="shared" si="14"/>
        <v>0.93285908325405165</v>
      </c>
      <c r="F55" s="91">
        <f t="shared" si="14"/>
        <v>4.5729704092640571</v>
      </c>
      <c r="G55" s="91">
        <f t="shared" si="14"/>
        <v>9.5524715173893979E-2</v>
      </c>
      <c r="H55" s="91">
        <f t="shared" si="14"/>
        <v>9.2658973718677123E-2</v>
      </c>
      <c r="I55" s="91">
        <f t="shared" si="14"/>
        <v>2.2826755742315033E-2</v>
      </c>
      <c r="J55" s="92">
        <f t="shared" si="13"/>
        <v>678.85992873105715</v>
      </c>
      <c r="K55" s="93">
        <f>'[2]std &lt;=600kW'!L50+'[2]high &lt;=600kW'!L50</f>
        <v>716.96639739653949</v>
      </c>
      <c r="L55" s="94">
        <f>'[2]std &lt;=600kW'!M50+'[2]high &lt;=600kW'!M50</f>
        <v>680.87976960735</v>
      </c>
      <c r="M55" s="94">
        <f>'[2]std &lt;=600kW'!N50+'[2]high &lt;=600kW'!N50</f>
        <v>5125.7819879135341</v>
      </c>
      <c r="N55" s="94">
        <f>'[2]std &lt;=600kW'!O50+'[2]high &lt;=600kW'!O50</f>
        <v>25127.106307741989</v>
      </c>
      <c r="O55" s="94">
        <f>'[2]std &lt;=600kW'!P50+'[2]high &lt;=600kW'!P50</f>
        <v>524.87977362125321</v>
      </c>
      <c r="P55" s="94">
        <f>'[2]std &lt;=600kW'!Q50+'[2]high &lt;=600kW'!Q50</f>
        <v>509.13338041261545</v>
      </c>
      <c r="Q55" s="94">
        <f>'[2]std &lt;=600kW'!R50+'[2]high &lt;=600kW'!R50</f>
        <v>125.42620372877423</v>
      </c>
      <c r="R55" s="96">
        <f t="shared" si="2"/>
        <v>3730132.5114055541</v>
      </c>
      <c r="S55" s="88">
        <v>55</v>
      </c>
      <c r="T55" s="98">
        <f t="shared" si="4"/>
        <v>329386066.61711818</v>
      </c>
      <c r="U55" s="99">
        <f t="shared" si="5"/>
        <v>1169320.5364907694</v>
      </c>
      <c r="V55" s="178"/>
      <c r="W55" s="38">
        <f t="shared" si="6"/>
        <v>125.7350494439404</v>
      </c>
    </row>
    <row r="56" spans="1:23" x14ac:dyDescent="0.35">
      <c r="A56" s="88">
        <v>2048</v>
      </c>
      <c r="B56" s="89">
        <f t="shared" si="3"/>
        <v>5029571523.7456388</v>
      </c>
      <c r="C56" s="116">
        <f t="shared" si="14"/>
        <v>0.1304832350998105</v>
      </c>
      <c r="D56" s="91">
        <f t="shared" si="14"/>
        <v>0.12391570284882288</v>
      </c>
      <c r="E56" s="91">
        <f t="shared" si="14"/>
        <v>0.93285908325405142</v>
      </c>
      <c r="F56" s="91">
        <f t="shared" si="14"/>
        <v>4.5729704092640544</v>
      </c>
      <c r="G56" s="91">
        <f t="shared" si="14"/>
        <v>9.5500429996454542E-2</v>
      </c>
      <c r="H56" s="91">
        <f t="shared" si="14"/>
        <v>9.263541709656091E-2</v>
      </c>
      <c r="I56" s="91">
        <f t="shared" si="14"/>
        <v>2.2826755742315033E-2</v>
      </c>
      <c r="J56" s="92">
        <f t="shared" si="13"/>
        <v>678.85992873105727</v>
      </c>
      <c r="K56" s="93">
        <f>'[2]std &lt;=600kW'!L51+'[2]high &lt;=600kW'!L51</f>
        <v>723.41909497310803</v>
      </c>
      <c r="L56" s="94">
        <f>'[2]std &lt;=600kW'!M51+'[2]high &lt;=600kW'!M51</f>
        <v>687.00768753381578</v>
      </c>
      <c r="M56" s="94">
        <f>'[2]std &lt;=600kW'!N51+'[2]high &lt;=600kW'!N51</f>
        <v>5171.9140258047546</v>
      </c>
      <c r="N56" s="94">
        <f>'[2]std &lt;=600kW'!O51+'[2]high &lt;=600kW'!O51</f>
        <v>25353.250264511647</v>
      </c>
      <c r="O56" s="94">
        <f>'[2]std &lt;=600kW'!P51+'[2]high &lt;=600kW'!P51</f>
        <v>529.46905083040929</v>
      </c>
      <c r="P56" s="94">
        <f>'[2]std &lt;=600kW'!Q51+'[2]high &lt;=600kW'!Q51</f>
        <v>513.58497930549697</v>
      </c>
      <c r="Q56" s="94">
        <f>'[2]std &lt;=600kW'!R51+'[2]high &lt;=600kW'!R51</f>
        <v>126.55503956233316</v>
      </c>
      <c r="R56" s="96">
        <f t="shared" si="2"/>
        <v>3763703.7040082039</v>
      </c>
      <c r="S56" s="88">
        <v>55</v>
      </c>
      <c r="T56" s="98">
        <f t="shared" si="4"/>
        <v>332350541.21667218</v>
      </c>
      <c r="U56" s="99">
        <f t="shared" si="5"/>
        <v>1179844.4213191862</v>
      </c>
      <c r="V56" s="178"/>
      <c r="W56" s="38">
        <f t="shared" si="6"/>
        <v>126.86666488893584</v>
      </c>
    </row>
    <row r="57" spans="1:23" x14ac:dyDescent="0.35">
      <c r="A57" s="88">
        <v>2049</v>
      </c>
      <c r="B57" s="89">
        <f t="shared" si="3"/>
        <v>5074837667.4593487</v>
      </c>
      <c r="C57" s="116">
        <f t="shared" si="14"/>
        <v>0.1304832350998105</v>
      </c>
      <c r="D57" s="91">
        <f t="shared" si="14"/>
        <v>0.12391570284882289</v>
      </c>
      <c r="E57" s="91">
        <f t="shared" si="14"/>
        <v>0.93285908325405209</v>
      </c>
      <c r="F57" s="91">
        <f t="shared" si="14"/>
        <v>4.5729704092640571</v>
      </c>
      <c r="G57" s="91">
        <f t="shared" si="14"/>
        <v>9.5481694276985704E-2</v>
      </c>
      <c r="H57" s="91">
        <f t="shared" si="14"/>
        <v>9.2617243448676112E-2</v>
      </c>
      <c r="I57" s="91">
        <f t="shared" si="14"/>
        <v>2.2826755742315033E-2</v>
      </c>
      <c r="J57" s="92">
        <f t="shared" si="13"/>
        <v>678.85992873105738</v>
      </c>
      <c r="K57" s="93">
        <f>'[2]std &lt;=600kW'!L52+'[2]high &lt;=600kW'!L52</f>
        <v>729.92986682786591</v>
      </c>
      <c r="L57" s="94">
        <f>'[2]std &lt;=600kW'!M52+'[2]high &lt;=600kW'!M52</f>
        <v>693.19075672162001</v>
      </c>
      <c r="M57" s="94">
        <f>'[2]std &lt;=600kW'!N52+'[2]high &lt;=600kW'!N52</f>
        <v>5218.4612520370001</v>
      </c>
      <c r="N57" s="94">
        <f>'[2]std &lt;=600kW'!O52+'[2]high &lt;=600kW'!O52</f>
        <v>25581.429516892258</v>
      </c>
      <c r="O57" s="94">
        <f>'[2]std &lt;=600kW'!P52+'[2]high &lt;=600kW'!P52</f>
        <v>534.1294637183654</v>
      </c>
      <c r="P57" s="94">
        <f>'[2]std &lt;=600kW'!Q52+'[2]high &lt;=600kW'!Q52</f>
        <v>518.10557980681438</v>
      </c>
      <c r="Q57" s="94">
        <f>'[2]std &lt;=600kW'!R52+'[2]high &lt;=600kW'!R52</f>
        <v>127.69403491839415</v>
      </c>
      <c r="R57" s="96">
        <f t="shared" si="2"/>
        <v>3797577.0373442778</v>
      </c>
      <c r="S57" s="88">
        <v>55</v>
      </c>
      <c r="T57" s="98">
        <f t="shared" si="4"/>
        <v>335341696.08762223</v>
      </c>
      <c r="U57" s="99">
        <f t="shared" si="5"/>
        <v>1190463.021111059</v>
      </c>
      <c r="V57" s="178"/>
      <c r="W57" s="38">
        <f t="shared" si="6"/>
        <v>128.00846487293629</v>
      </c>
    </row>
    <row r="58" spans="1:23" x14ac:dyDescent="0.35">
      <c r="A58" s="119">
        <v>2050</v>
      </c>
      <c r="B58" s="120">
        <f t="shared" si="3"/>
        <v>5120511206.4664822</v>
      </c>
      <c r="C58" s="121">
        <f t="shared" si="14"/>
        <v>0.13048323509981047</v>
      </c>
      <c r="D58" s="122">
        <f t="shared" si="14"/>
        <v>0.12391570284882288</v>
      </c>
      <c r="E58" s="122">
        <f t="shared" si="14"/>
        <v>0.93285908325405165</v>
      </c>
      <c r="F58" s="122">
        <f t="shared" si="14"/>
        <v>4.5729704092640562</v>
      </c>
      <c r="G58" s="122">
        <f t="shared" si="14"/>
        <v>9.546842222007125E-2</v>
      </c>
      <c r="H58" s="122">
        <f t="shared" si="14"/>
        <v>9.2604369553469096E-2</v>
      </c>
      <c r="I58" s="122">
        <f t="shared" si="14"/>
        <v>2.282675574231504E-2</v>
      </c>
      <c r="J58" s="123">
        <f t="shared" si="13"/>
        <v>678.85992873105727</v>
      </c>
      <c r="K58" s="124">
        <f>'[2]std &lt;=600kW'!L53+'[2]high &lt;=600kW'!L53</f>
        <v>736.49923562931644</v>
      </c>
      <c r="L58" s="125">
        <f>'[2]std &lt;=600kW'!M53+'[2]high &lt;=600kW'!M53</f>
        <v>699.42947353211446</v>
      </c>
      <c r="M58" s="125">
        <f>'[2]std &lt;=600kW'!N53+'[2]high &lt;=600kW'!N53</f>
        <v>5265.4274033053298</v>
      </c>
      <c r="N58" s="125">
        <f>'[2]std &lt;=600kW'!O53+'[2]high &lt;=600kW'!O53</f>
        <v>25811.662382544284</v>
      </c>
      <c r="O58" s="125">
        <f>'[2]std &lt;=600kW'!P53+'[2]high &lt;=600kW'!P53</f>
        <v>538.86171612801661</v>
      </c>
      <c r="P58" s="125">
        <f>'[2]std &lt;=600kW'!Q53+'[2]high &lt;=600kW'!Q53</f>
        <v>522.69586464417603</v>
      </c>
      <c r="Q58" s="125">
        <f>'[2]std &lt;=600kW'!R53+'[2]high &lt;=600kW'!R53</f>
        <v>128.84328123265971</v>
      </c>
      <c r="R58" s="127">
        <f t="shared" si="2"/>
        <v>3831755.2306803749</v>
      </c>
      <c r="S58" s="119">
        <v>55</v>
      </c>
      <c r="T58" s="129">
        <f t="shared" si="4"/>
        <v>338359771.35241073</v>
      </c>
      <c r="U58" s="130">
        <f t="shared" si="5"/>
        <v>1201177.188301058</v>
      </c>
      <c r="V58" s="178"/>
      <c r="W58" s="38">
        <f t="shared" si="6"/>
        <v>129.16054105679265</v>
      </c>
    </row>
  </sheetData>
  <mergeCells count="8">
    <mergeCell ref="A7:A9"/>
    <mergeCell ref="B7:J7"/>
    <mergeCell ref="K7:R7"/>
    <mergeCell ref="S7:U7"/>
    <mergeCell ref="B8:B9"/>
    <mergeCell ref="C8:J8"/>
    <mergeCell ref="K8:R8"/>
    <mergeCell ref="T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CBBC-D1D3-4637-9EA8-DACBEFC57240}">
  <dimension ref="A1:Y500"/>
  <sheetViews>
    <sheetView workbookViewId="0">
      <selection activeCell="K4" sqref="K4"/>
    </sheetView>
  </sheetViews>
  <sheetFormatPr defaultRowHeight="14.5" x14ac:dyDescent="0.35"/>
  <cols>
    <col min="9" max="9" width="10.81640625" customWidth="1"/>
    <col min="27" max="27" width="17.453125" bestFit="1" customWidth="1"/>
  </cols>
  <sheetData>
    <row r="1" spans="1:24" ht="15.5" x14ac:dyDescent="0.35">
      <c r="A1" s="57" t="s">
        <v>326</v>
      </c>
      <c r="B1" s="39"/>
      <c r="C1" s="39"/>
      <c r="D1" s="39"/>
      <c r="E1" s="39"/>
      <c r="F1" s="39"/>
      <c r="G1" s="39"/>
      <c r="H1" s="39"/>
      <c r="I1" s="39"/>
      <c r="J1" s="39"/>
      <c r="N1" s="39" t="s">
        <v>325</v>
      </c>
      <c r="O1" s="39"/>
      <c r="P1" s="39"/>
      <c r="Q1" s="39"/>
      <c r="R1" s="39"/>
      <c r="S1" s="39"/>
      <c r="T1" s="39"/>
    </row>
    <row r="2" spans="1:24" x14ac:dyDescent="0.35">
      <c r="A2" t="s">
        <v>179</v>
      </c>
      <c r="N2" t="s">
        <v>179</v>
      </c>
    </row>
    <row r="3" spans="1:24" x14ac:dyDescent="0.35">
      <c r="A3" s="342" t="s">
        <v>180</v>
      </c>
      <c r="B3" s="307"/>
      <c r="C3" s="307"/>
      <c r="D3" s="307"/>
      <c r="E3" s="307"/>
      <c r="F3" s="307"/>
      <c r="G3" s="307"/>
      <c r="H3" s="307"/>
      <c r="I3" s="307"/>
      <c r="J3" s="343"/>
      <c r="N3" t="s">
        <v>181</v>
      </c>
    </row>
    <row r="4" spans="1:24" ht="15.5" x14ac:dyDescent="0.35">
      <c r="A4" t="s">
        <v>182</v>
      </c>
      <c r="F4" s="131"/>
      <c r="N4" t="s">
        <v>182</v>
      </c>
    </row>
    <row r="5" spans="1:24" x14ac:dyDescent="0.35">
      <c r="A5" t="s">
        <v>183</v>
      </c>
      <c r="B5" s="307" t="s">
        <v>184</v>
      </c>
      <c r="C5" s="307"/>
      <c r="D5" s="307"/>
      <c r="E5" s="307"/>
      <c r="F5" s="307"/>
      <c r="G5" s="307"/>
      <c r="H5" s="307"/>
      <c r="I5" s="307"/>
      <c r="J5" s="307"/>
    </row>
    <row r="6" spans="1:24" x14ac:dyDescent="0.35">
      <c r="B6" t="s">
        <v>185</v>
      </c>
    </row>
    <row r="7" spans="1:24" ht="15" thickBot="1" x14ac:dyDescent="0.4"/>
    <row r="8" spans="1:24" ht="15" thickTop="1" x14ac:dyDescent="0.35">
      <c r="A8" s="335" t="s">
        <v>165</v>
      </c>
      <c r="B8" s="337" t="s">
        <v>186</v>
      </c>
      <c r="C8" s="339" t="s">
        <v>187</v>
      </c>
      <c r="D8" s="340"/>
      <c r="E8" s="340"/>
      <c r="F8" s="340"/>
      <c r="G8" s="340"/>
      <c r="H8" s="340"/>
      <c r="I8" s="340"/>
      <c r="J8" s="340"/>
      <c r="K8" s="341"/>
      <c r="N8" s="335" t="s">
        <v>165</v>
      </c>
      <c r="O8" s="337" t="s">
        <v>186</v>
      </c>
      <c r="P8" s="339" t="s">
        <v>187</v>
      </c>
      <c r="Q8" s="340"/>
      <c r="R8" s="340"/>
      <c r="S8" s="340"/>
      <c r="T8" s="340"/>
      <c r="U8" s="340"/>
      <c r="V8" s="340"/>
      <c r="W8" s="340"/>
      <c r="X8" s="341"/>
    </row>
    <row r="9" spans="1:24" ht="15" thickBot="1" x14ac:dyDescent="0.4">
      <c r="A9" s="336"/>
      <c r="B9" s="338"/>
      <c r="C9" s="132" t="s">
        <v>188</v>
      </c>
      <c r="D9" s="133" t="s">
        <v>160</v>
      </c>
      <c r="E9" s="133" t="s">
        <v>161</v>
      </c>
      <c r="F9" s="134" t="s">
        <v>158</v>
      </c>
      <c r="G9" s="133" t="s">
        <v>6</v>
      </c>
      <c r="H9" s="133" t="s">
        <v>7</v>
      </c>
      <c r="I9" s="133" t="s">
        <v>12</v>
      </c>
      <c r="J9" s="133" t="s">
        <v>189</v>
      </c>
      <c r="K9" s="135" t="s">
        <v>8</v>
      </c>
      <c r="L9" s="133" t="s">
        <v>190</v>
      </c>
      <c r="N9" s="336"/>
      <c r="O9" s="338"/>
      <c r="P9" s="132" t="s">
        <v>159</v>
      </c>
      <c r="Q9" s="133" t="s">
        <v>160</v>
      </c>
      <c r="R9" s="133" t="s">
        <v>161</v>
      </c>
      <c r="S9" s="134" t="s">
        <v>158</v>
      </c>
      <c r="T9" s="133" t="s">
        <v>6</v>
      </c>
      <c r="U9" s="133" t="s">
        <v>7</v>
      </c>
      <c r="V9" s="133" t="s">
        <v>12</v>
      </c>
      <c r="W9" s="133" t="s">
        <v>189</v>
      </c>
      <c r="X9" s="135" t="s">
        <v>8</v>
      </c>
    </row>
    <row r="10" spans="1:24" ht="15" thickTop="1" x14ac:dyDescent="0.35">
      <c r="A10" s="332">
        <v>2002</v>
      </c>
      <c r="B10" s="136" t="s">
        <v>191</v>
      </c>
      <c r="C10" s="137">
        <v>18051</v>
      </c>
      <c r="D10" s="138">
        <v>1425</v>
      </c>
      <c r="E10" s="138">
        <v>1311</v>
      </c>
      <c r="F10" s="138">
        <v>597</v>
      </c>
      <c r="G10" s="138">
        <v>1410</v>
      </c>
      <c r="H10" s="138">
        <v>10618</v>
      </c>
      <c r="I10" s="138">
        <v>657647</v>
      </c>
      <c r="J10" s="138">
        <v>206612.31542569902</v>
      </c>
      <c r="K10" s="139">
        <f>F10*1.053</f>
        <v>628.64099999999996</v>
      </c>
      <c r="L10" s="138">
        <v>10618</v>
      </c>
      <c r="N10" s="332">
        <v>2002</v>
      </c>
      <c r="O10" s="136" t="s">
        <v>191</v>
      </c>
      <c r="P10" s="137">
        <v>18051</v>
      </c>
      <c r="Q10" s="138">
        <v>1425</v>
      </c>
      <c r="R10" s="138">
        <v>1311</v>
      </c>
      <c r="S10" s="138">
        <v>597</v>
      </c>
      <c r="T10" s="138">
        <v>1410</v>
      </c>
      <c r="U10" s="138">
        <v>10618</v>
      </c>
      <c r="V10" s="138">
        <v>657647</v>
      </c>
      <c r="W10" s="138">
        <v>206612.31542569902</v>
      </c>
      <c r="X10" s="139">
        <f>S10*1.053</f>
        <v>628.64099999999996</v>
      </c>
    </row>
    <row r="11" spans="1:24" x14ac:dyDescent="0.35">
      <c r="A11" s="333"/>
      <c r="B11" s="140" t="s">
        <v>192</v>
      </c>
      <c r="C11" s="141">
        <v>60019</v>
      </c>
      <c r="D11" s="142">
        <v>4689</v>
      </c>
      <c r="E11" s="142">
        <v>4313</v>
      </c>
      <c r="F11" s="142">
        <v>1989</v>
      </c>
      <c r="G11" s="142">
        <v>4685</v>
      </c>
      <c r="H11" s="142">
        <v>34786</v>
      </c>
      <c r="I11" s="142">
        <v>2143720</v>
      </c>
      <c r="J11" s="142">
        <v>673490.41784480051</v>
      </c>
      <c r="K11" s="143">
        <f t="shared" ref="K11:K74" si="0">F11*1.053</f>
        <v>2094.4169999999999</v>
      </c>
      <c r="L11" s="142">
        <v>34786</v>
      </c>
      <c r="N11" s="333"/>
      <c r="O11" s="140" t="s">
        <v>192</v>
      </c>
      <c r="P11" s="141">
        <v>60019</v>
      </c>
      <c r="Q11" s="142">
        <v>4689</v>
      </c>
      <c r="R11" s="142">
        <v>4313</v>
      </c>
      <c r="S11" s="142">
        <v>1989</v>
      </c>
      <c r="T11" s="142">
        <v>4685</v>
      </c>
      <c r="U11" s="142">
        <v>34786</v>
      </c>
      <c r="V11" s="142">
        <v>2143720</v>
      </c>
      <c r="W11" s="142">
        <v>673490.41784480051</v>
      </c>
      <c r="X11" s="143">
        <f t="shared" ref="X11:X74" si="1">S11*1.053</f>
        <v>2094.4169999999999</v>
      </c>
    </row>
    <row r="12" spans="1:24" x14ac:dyDescent="0.35">
      <c r="A12" s="333"/>
      <c r="B12" s="144" t="s">
        <v>193</v>
      </c>
      <c r="C12" s="145">
        <v>219560</v>
      </c>
      <c r="D12" s="146">
        <v>17501</v>
      </c>
      <c r="E12" s="146">
        <v>16101</v>
      </c>
      <c r="F12" s="146">
        <v>7277</v>
      </c>
      <c r="G12" s="146">
        <v>17231</v>
      </c>
      <c r="H12" s="147">
        <v>132226.66458531836</v>
      </c>
      <c r="I12" s="146">
        <v>8131553</v>
      </c>
      <c r="J12" s="146">
        <v>2554682.0609487905</v>
      </c>
      <c r="K12" s="148">
        <f t="shared" si="0"/>
        <v>7662.6809999999996</v>
      </c>
      <c r="L12" s="146">
        <v>145024</v>
      </c>
      <c r="M12" s="149"/>
      <c r="N12" s="333"/>
      <c r="O12" s="140" t="s">
        <v>193</v>
      </c>
      <c r="P12" s="141">
        <v>219560</v>
      </c>
      <c r="Q12" s="142">
        <v>17501</v>
      </c>
      <c r="R12" s="142">
        <v>16101</v>
      </c>
      <c r="S12" s="142">
        <v>7277</v>
      </c>
      <c r="T12" s="142">
        <v>17231</v>
      </c>
      <c r="U12" s="150">
        <v>132226.66458531836</v>
      </c>
      <c r="V12" s="142">
        <v>8131553</v>
      </c>
      <c r="W12" s="142">
        <v>2554682.0609487905</v>
      </c>
      <c r="X12" s="143">
        <f t="shared" si="1"/>
        <v>7662.6809999999996</v>
      </c>
    </row>
    <row r="13" spans="1:24" x14ac:dyDescent="0.35">
      <c r="A13" s="333"/>
      <c r="B13" s="140" t="s">
        <v>194</v>
      </c>
      <c r="C13" s="141">
        <v>172897</v>
      </c>
      <c r="D13" s="142">
        <v>14043</v>
      </c>
      <c r="E13" s="142">
        <v>12920</v>
      </c>
      <c r="F13" s="142">
        <v>5757</v>
      </c>
      <c r="G13" s="142">
        <v>14169</v>
      </c>
      <c r="H13" s="142">
        <v>104852</v>
      </c>
      <c r="I13" s="142">
        <v>6342139</v>
      </c>
      <c r="J13" s="142">
        <v>1992503.6129437638</v>
      </c>
      <c r="K13" s="143">
        <f t="shared" si="0"/>
        <v>6062.1209999999992</v>
      </c>
      <c r="L13" s="142">
        <v>104852</v>
      </c>
      <c r="N13" s="333"/>
      <c r="O13" s="140" t="s">
        <v>194</v>
      </c>
      <c r="P13" s="141">
        <v>172897</v>
      </c>
      <c r="Q13" s="142">
        <v>14043</v>
      </c>
      <c r="R13" s="142">
        <v>12920</v>
      </c>
      <c r="S13" s="142">
        <v>5757</v>
      </c>
      <c r="T13" s="142">
        <v>14169</v>
      </c>
      <c r="U13" s="142">
        <v>104852</v>
      </c>
      <c r="V13" s="142">
        <v>6342139</v>
      </c>
      <c r="W13" s="142">
        <v>1992503.6129437638</v>
      </c>
      <c r="X13" s="143">
        <f t="shared" si="1"/>
        <v>6062.1209999999992</v>
      </c>
    </row>
    <row r="14" spans="1:24" x14ac:dyDescent="0.35">
      <c r="A14" s="333"/>
      <c r="B14" s="140" t="s">
        <v>195</v>
      </c>
      <c r="C14" s="141">
        <v>22600</v>
      </c>
      <c r="D14" s="142">
        <v>1775</v>
      </c>
      <c r="E14" s="142">
        <v>1633</v>
      </c>
      <c r="F14" s="142">
        <v>749</v>
      </c>
      <c r="G14" s="142">
        <v>1765</v>
      </c>
      <c r="H14" s="142">
        <v>13182</v>
      </c>
      <c r="I14" s="142">
        <v>818571</v>
      </c>
      <c r="J14" s="142">
        <v>257169.65127238457</v>
      </c>
      <c r="K14" s="143">
        <f t="shared" si="0"/>
        <v>788.697</v>
      </c>
      <c r="L14" s="142">
        <v>13182</v>
      </c>
      <c r="N14" s="333"/>
      <c r="O14" s="140" t="s">
        <v>195</v>
      </c>
      <c r="P14" s="141">
        <v>22600</v>
      </c>
      <c r="Q14" s="142">
        <v>1775</v>
      </c>
      <c r="R14" s="142">
        <v>1633</v>
      </c>
      <c r="S14" s="142">
        <v>749</v>
      </c>
      <c r="T14" s="142">
        <v>1765</v>
      </c>
      <c r="U14" s="142">
        <v>13182</v>
      </c>
      <c r="V14" s="142">
        <v>818571</v>
      </c>
      <c r="W14" s="142">
        <v>257169.65127238457</v>
      </c>
      <c r="X14" s="143">
        <f t="shared" si="1"/>
        <v>788.697</v>
      </c>
    </row>
    <row r="15" spans="1:24" x14ac:dyDescent="0.35">
      <c r="A15" s="333"/>
      <c r="B15" s="140" t="s">
        <v>196</v>
      </c>
      <c r="C15" s="141">
        <v>31799</v>
      </c>
      <c r="D15" s="142">
        <v>2498</v>
      </c>
      <c r="E15" s="142">
        <v>2297</v>
      </c>
      <c r="F15" s="142">
        <v>1053</v>
      </c>
      <c r="G15" s="142">
        <v>2484</v>
      </c>
      <c r="H15" s="142">
        <v>18546</v>
      </c>
      <c r="I15" s="142">
        <v>1151725</v>
      </c>
      <c r="J15" s="142">
        <v>361836.31793905125</v>
      </c>
      <c r="K15" s="143">
        <f t="shared" si="0"/>
        <v>1108.809</v>
      </c>
      <c r="L15" s="142">
        <v>18546</v>
      </c>
      <c r="N15" s="333"/>
      <c r="O15" s="140" t="s">
        <v>196</v>
      </c>
      <c r="P15" s="141">
        <v>31799</v>
      </c>
      <c r="Q15" s="142">
        <v>2498</v>
      </c>
      <c r="R15" s="142">
        <v>2297</v>
      </c>
      <c r="S15" s="142">
        <v>1053</v>
      </c>
      <c r="T15" s="142">
        <v>2484</v>
      </c>
      <c r="U15" s="142">
        <v>18546</v>
      </c>
      <c r="V15" s="142">
        <v>1151725</v>
      </c>
      <c r="W15" s="142">
        <v>361836.31793905125</v>
      </c>
      <c r="X15" s="143">
        <f t="shared" si="1"/>
        <v>1108.809</v>
      </c>
    </row>
    <row r="16" spans="1:24" x14ac:dyDescent="0.35">
      <c r="A16" s="333"/>
      <c r="B16" s="140" t="s">
        <v>197</v>
      </c>
      <c r="C16" s="141">
        <v>26037</v>
      </c>
      <c r="D16" s="142">
        <v>2154</v>
      </c>
      <c r="E16" s="142">
        <v>1982</v>
      </c>
      <c r="F16" s="142">
        <v>938</v>
      </c>
      <c r="G16" s="142">
        <v>2090</v>
      </c>
      <c r="H16" s="142">
        <v>15295</v>
      </c>
      <c r="I16" s="142">
        <v>990342</v>
      </c>
      <c r="J16" s="142">
        <v>311134.77851083886</v>
      </c>
      <c r="K16" s="143">
        <f t="shared" si="0"/>
        <v>987.71399999999994</v>
      </c>
      <c r="L16" s="142">
        <v>15295</v>
      </c>
      <c r="N16" s="333"/>
      <c r="O16" s="140" t="s">
        <v>197</v>
      </c>
      <c r="P16" s="141">
        <v>26037</v>
      </c>
      <c r="Q16" s="142">
        <v>2154</v>
      </c>
      <c r="R16" s="142">
        <v>1982</v>
      </c>
      <c r="S16" s="142">
        <v>938</v>
      </c>
      <c r="T16" s="142">
        <v>2090</v>
      </c>
      <c r="U16" s="142">
        <v>15295</v>
      </c>
      <c r="V16" s="142">
        <v>990342</v>
      </c>
      <c r="W16" s="142">
        <v>311134.77851083886</v>
      </c>
      <c r="X16" s="143">
        <f t="shared" si="1"/>
        <v>987.71399999999994</v>
      </c>
    </row>
    <row r="17" spans="1:24" x14ac:dyDescent="0.35">
      <c r="A17" s="333"/>
      <c r="B17" s="140" t="s">
        <v>198</v>
      </c>
      <c r="C17" s="141">
        <v>104155</v>
      </c>
      <c r="D17" s="142">
        <v>8094</v>
      </c>
      <c r="E17" s="142">
        <v>7447</v>
      </c>
      <c r="F17" s="142">
        <v>3464</v>
      </c>
      <c r="G17" s="142">
        <v>8437</v>
      </c>
      <c r="H17" s="142">
        <v>60443</v>
      </c>
      <c r="I17" s="142">
        <v>3796572</v>
      </c>
      <c r="J17" s="142">
        <v>1192765.3157398682</v>
      </c>
      <c r="K17" s="143">
        <f t="shared" si="0"/>
        <v>3647.5919999999996</v>
      </c>
      <c r="L17" s="142">
        <v>60443</v>
      </c>
      <c r="N17" s="333"/>
      <c r="O17" s="140" t="s">
        <v>198</v>
      </c>
      <c r="P17" s="141">
        <v>104155</v>
      </c>
      <c r="Q17" s="142">
        <v>8094</v>
      </c>
      <c r="R17" s="142">
        <v>7447</v>
      </c>
      <c r="S17" s="142">
        <v>3464</v>
      </c>
      <c r="T17" s="142">
        <v>8437</v>
      </c>
      <c r="U17" s="142">
        <v>60443</v>
      </c>
      <c r="V17" s="142">
        <v>3796572</v>
      </c>
      <c r="W17" s="142">
        <v>1192765.3157398682</v>
      </c>
      <c r="X17" s="143">
        <f t="shared" si="1"/>
        <v>3647.5919999999996</v>
      </c>
    </row>
    <row r="18" spans="1:24" x14ac:dyDescent="0.35">
      <c r="A18" s="333"/>
      <c r="B18" s="140" t="s">
        <v>199</v>
      </c>
      <c r="C18" s="141">
        <v>15019</v>
      </c>
      <c r="D18" s="142">
        <v>1179</v>
      </c>
      <c r="E18" s="142">
        <v>1085</v>
      </c>
      <c r="F18" s="142">
        <v>498</v>
      </c>
      <c r="G18" s="142">
        <v>1174</v>
      </c>
      <c r="H18" s="142">
        <v>8766</v>
      </c>
      <c r="I18" s="142">
        <v>541336</v>
      </c>
      <c r="J18" s="142">
        <v>170071.00219918316</v>
      </c>
      <c r="K18" s="143">
        <f t="shared" si="0"/>
        <v>524.39400000000001</v>
      </c>
      <c r="L18" s="142">
        <v>8766</v>
      </c>
      <c r="N18" s="333"/>
      <c r="O18" s="140" t="s">
        <v>199</v>
      </c>
      <c r="P18" s="141">
        <v>15019</v>
      </c>
      <c r="Q18" s="142">
        <v>1179</v>
      </c>
      <c r="R18" s="142">
        <v>1085</v>
      </c>
      <c r="S18" s="142">
        <v>498</v>
      </c>
      <c r="T18" s="142">
        <v>1174</v>
      </c>
      <c r="U18" s="142">
        <v>8766</v>
      </c>
      <c r="V18" s="142">
        <v>541336</v>
      </c>
      <c r="W18" s="142">
        <v>170071.00219918316</v>
      </c>
      <c r="X18" s="143">
        <f t="shared" si="1"/>
        <v>524.39400000000001</v>
      </c>
    </row>
    <row r="19" spans="1:24" ht="15" thickBot="1" x14ac:dyDescent="0.4">
      <c r="A19" s="334"/>
      <c r="B19" s="151" t="s">
        <v>200</v>
      </c>
      <c r="C19" s="152">
        <v>670137</v>
      </c>
      <c r="D19" s="153">
        <v>53358</v>
      </c>
      <c r="E19" s="153">
        <v>49089.36</v>
      </c>
      <c r="F19" s="153">
        <v>22322</v>
      </c>
      <c r="G19" s="153">
        <v>53445</v>
      </c>
      <c r="H19" s="153">
        <f>SUM(H10:H18)</f>
        <v>398714.66458531836</v>
      </c>
      <c r="I19" s="153">
        <v>24573605</v>
      </c>
      <c r="J19" s="153">
        <v>7720265.4728243798</v>
      </c>
      <c r="K19" s="154">
        <f t="shared" si="0"/>
        <v>23505.065999999999</v>
      </c>
      <c r="L19" s="153">
        <v>411512</v>
      </c>
      <c r="M19" s="155"/>
      <c r="N19" s="334"/>
      <c r="O19" s="151" t="s">
        <v>200</v>
      </c>
      <c r="P19" s="152">
        <v>670137</v>
      </c>
      <c r="Q19" s="153">
        <v>53358</v>
      </c>
      <c r="R19" s="153">
        <v>49089.36</v>
      </c>
      <c r="S19" s="153">
        <v>22322</v>
      </c>
      <c r="T19" s="153">
        <v>53445</v>
      </c>
      <c r="U19" s="153">
        <f>SUM(U10:U18)</f>
        <v>398714.66458531836</v>
      </c>
      <c r="V19" s="153">
        <v>24573605</v>
      </c>
      <c r="W19" s="153">
        <v>7720265.4728243798</v>
      </c>
      <c r="X19" s="154">
        <f t="shared" si="1"/>
        <v>23505.065999999999</v>
      </c>
    </row>
    <row r="20" spans="1:24" ht="15" thickTop="1" x14ac:dyDescent="0.35">
      <c r="A20" s="329">
        <f>A10+1</f>
        <v>2003</v>
      </c>
      <c r="B20" s="156" t="s">
        <v>191</v>
      </c>
      <c r="C20" s="157">
        <v>18469.800439680675</v>
      </c>
      <c r="D20" s="158">
        <v>1474.8246760829522</v>
      </c>
      <c r="E20" s="158">
        <v>1355.729012034021</v>
      </c>
      <c r="F20" s="158">
        <v>617.94749131123513</v>
      </c>
      <c r="G20" s="158">
        <v>1458.9174909232077</v>
      </c>
      <c r="H20" s="158">
        <v>10989.024753791309</v>
      </c>
      <c r="I20" s="158">
        <v>680659.41138142173</v>
      </c>
      <c r="J20" s="158">
        <v>213842.04236666986</v>
      </c>
      <c r="K20" s="159">
        <f t="shared" si="0"/>
        <v>650.6987083507305</v>
      </c>
      <c r="L20" s="158">
        <v>10989.024753791309</v>
      </c>
      <c r="N20" s="329">
        <f>N10+1</f>
        <v>2003</v>
      </c>
      <c r="O20" s="156" t="s">
        <v>191</v>
      </c>
      <c r="P20" s="157">
        <v>18469.800439680679</v>
      </c>
      <c r="Q20" s="158">
        <v>1474.8246760829522</v>
      </c>
      <c r="R20" s="158">
        <v>1355.729012034021</v>
      </c>
      <c r="S20" s="158">
        <v>617.94749131123513</v>
      </c>
      <c r="T20" s="158">
        <v>1458.9174909232077</v>
      </c>
      <c r="U20" s="158">
        <v>10989.024753791309</v>
      </c>
      <c r="V20" s="158">
        <v>680659.41138142173</v>
      </c>
      <c r="W20" s="158">
        <v>213842.04236666986</v>
      </c>
      <c r="X20" s="159">
        <f t="shared" si="1"/>
        <v>650.6987083507305</v>
      </c>
    </row>
    <row r="21" spans="1:24" x14ac:dyDescent="0.35">
      <c r="A21" s="330"/>
      <c r="B21" s="160" t="s">
        <v>192</v>
      </c>
      <c r="C21" s="161">
        <v>59195.17382113709</v>
      </c>
      <c r="D21" s="162">
        <v>4674.6389272787819</v>
      </c>
      <c r="E21" s="162">
        <v>4300.6678130964801</v>
      </c>
      <c r="F21" s="162">
        <v>1983.0298227856476</v>
      </c>
      <c r="G21" s="162">
        <v>4671.0331426762714</v>
      </c>
      <c r="H21" s="162">
        <v>34680.63149428933</v>
      </c>
      <c r="I21" s="162">
        <v>2137251.5830043661</v>
      </c>
      <c r="J21" s="162">
        <v>671458.24159735034</v>
      </c>
      <c r="K21" s="163">
        <f t="shared" si="0"/>
        <v>2088.130403393287</v>
      </c>
      <c r="L21" s="162">
        <v>34680.63149428933</v>
      </c>
      <c r="N21" s="330"/>
      <c r="O21" s="160" t="s">
        <v>192</v>
      </c>
      <c r="P21" s="161">
        <v>59195.17382113709</v>
      </c>
      <c r="Q21" s="162">
        <v>4674.6389272787819</v>
      </c>
      <c r="R21" s="162">
        <v>4300.6678130964801</v>
      </c>
      <c r="S21" s="162">
        <v>1983.0298227856474</v>
      </c>
      <c r="T21" s="162">
        <v>4671.0331426762714</v>
      </c>
      <c r="U21" s="162">
        <v>34680.63149428933</v>
      </c>
      <c r="V21" s="162">
        <v>2137251.5830043661</v>
      </c>
      <c r="W21" s="162">
        <v>671458.24159735034</v>
      </c>
      <c r="X21" s="163">
        <f t="shared" si="1"/>
        <v>2088.1304033932865</v>
      </c>
    </row>
    <row r="22" spans="1:24" x14ac:dyDescent="0.35">
      <c r="A22" s="330"/>
      <c r="B22" s="164" t="s">
        <v>193</v>
      </c>
      <c r="C22" s="165">
        <v>225289.6722752736</v>
      </c>
      <c r="D22" s="166">
        <v>18468.939695454224</v>
      </c>
      <c r="E22" s="166">
        <v>17012.314633997419</v>
      </c>
      <c r="F22" s="166">
        <v>7680.3894695050603</v>
      </c>
      <c r="G22" s="166">
        <v>18183.310132513991</v>
      </c>
      <c r="H22" s="147">
        <v>138176.86449165764</v>
      </c>
      <c r="I22" s="166">
        <v>8581253.7583103366</v>
      </c>
      <c r="J22" s="166">
        <v>2696176.1601526933</v>
      </c>
      <c r="K22" s="167">
        <f t="shared" si="0"/>
        <v>8087.4501113888282</v>
      </c>
      <c r="L22" s="166">
        <v>153047.90840664261</v>
      </c>
      <c r="M22" s="149"/>
      <c r="N22" s="330"/>
      <c r="O22" s="160" t="s">
        <v>193</v>
      </c>
      <c r="P22" s="161">
        <v>225289.6722752736</v>
      </c>
      <c r="Q22" s="162">
        <v>18468.939695454224</v>
      </c>
      <c r="R22" s="162">
        <v>17012.314633997423</v>
      </c>
      <c r="S22" s="162">
        <v>7680.3894695050603</v>
      </c>
      <c r="T22" s="162">
        <v>18183.310132513991</v>
      </c>
      <c r="U22" s="150">
        <v>138176.86449165764</v>
      </c>
      <c r="V22" s="162">
        <v>8581253.7583103348</v>
      </c>
      <c r="W22" s="162">
        <v>2696176.1601526933</v>
      </c>
      <c r="X22" s="163">
        <f t="shared" si="1"/>
        <v>8087.4501113888282</v>
      </c>
    </row>
    <row r="23" spans="1:24" x14ac:dyDescent="0.35">
      <c r="A23" s="330"/>
      <c r="B23" s="160" t="s">
        <v>194</v>
      </c>
      <c r="C23" s="161">
        <v>172190.70122265868</v>
      </c>
      <c r="D23" s="162">
        <v>14392.661547530814</v>
      </c>
      <c r="E23" s="162">
        <v>13210.968594989738</v>
      </c>
      <c r="F23" s="162">
        <v>5897.436599314733</v>
      </c>
      <c r="G23" s="162">
        <v>14523.861060797772</v>
      </c>
      <c r="H23" s="162">
        <v>107471.88052526231</v>
      </c>
      <c r="I23" s="162">
        <v>6498874.7730705179</v>
      </c>
      <c r="J23" s="162">
        <v>2041761.4117751261</v>
      </c>
      <c r="K23" s="163">
        <f t="shared" si="0"/>
        <v>6210.0007390784131</v>
      </c>
      <c r="L23" s="162">
        <v>107471.88052526231</v>
      </c>
      <c r="N23" s="330"/>
      <c r="O23" s="160" t="s">
        <v>194</v>
      </c>
      <c r="P23" s="161">
        <v>172190.70122265868</v>
      </c>
      <c r="Q23" s="162">
        <v>14392.661547530814</v>
      </c>
      <c r="R23" s="162">
        <v>13210.968594989738</v>
      </c>
      <c r="S23" s="162">
        <v>5897.436599314733</v>
      </c>
      <c r="T23" s="162">
        <v>14523.861060797772</v>
      </c>
      <c r="U23" s="162">
        <v>107471.88052526231</v>
      </c>
      <c r="V23" s="162">
        <v>6498874.7730705179</v>
      </c>
      <c r="W23" s="162">
        <v>2041761.4117751259</v>
      </c>
      <c r="X23" s="163">
        <f t="shared" si="1"/>
        <v>6210.0007390784131</v>
      </c>
    </row>
    <row r="24" spans="1:24" x14ac:dyDescent="0.35">
      <c r="A24" s="330"/>
      <c r="B24" s="160" t="s">
        <v>195</v>
      </c>
      <c r="C24" s="161">
        <v>22665.035711399345</v>
      </c>
      <c r="D24" s="162">
        <v>1826.1740890742963</v>
      </c>
      <c r="E24" s="162">
        <v>1677.5528613958377</v>
      </c>
      <c r="F24" s="162">
        <v>770.07626339081639</v>
      </c>
      <c r="G24" s="162">
        <v>1815.899061132912</v>
      </c>
      <c r="H24" s="162">
        <v>13561.281164074873</v>
      </c>
      <c r="I24" s="162">
        <v>842366.06048886362</v>
      </c>
      <c r="J24" s="162">
        <v>264645.30515440169</v>
      </c>
      <c r="K24" s="163">
        <f t="shared" si="0"/>
        <v>810.89030535052962</v>
      </c>
      <c r="L24" s="162">
        <v>13561.281164074873</v>
      </c>
      <c r="N24" s="330"/>
      <c r="O24" s="160" t="s">
        <v>195</v>
      </c>
      <c r="P24" s="161">
        <v>22665.035711399345</v>
      </c>
      <c r="Q24" s="162">
        <v>1826.1740890742963</v>
      </c>
      <c r="R24" s="162">
        <v>1677.5528613958377</v>
      </c>
      <c r="S24" s="162">
        <v>770.07626339081639</v>
      </c>
      <c r="T24" s="162">
        <v>1815.899061132912</v>
      </c>
      <c r="U24" s="162">
        <v>13561.281164074873</v>
      </c>
      <c r="V24" s="162">
        <v>842366.06048886338</v>
      </c>
      <c r="W24" s="162">
        <v>264645.30515440169</v>
      </c>
      <c r="X24" s="163">
        <f t="shared" si="1"/>
        <v>810.89030535052962</v>
      </c>
    </row>
    <row r="25" spans="1:24" x14ac:dyDescent="0.35">
      <c r="A25" s="330"/>
      <c r="B25" s="160" t="s">
        <v>196</v>
      </c>
      <c r="C25" s="161">
        <v>31900.653720909249</v>
      </c>
      <c r="D25" s="162">
        <v>2569.4165480574306</v>
      </c>
      <c r="E25" s="162">
        <v>2360.3072901080031</v>
      </c>
      <c r="F25" s="162">
        <v>1083.4920217945489</v>
      </c>
      <c r="G25" s="162">
        <v>2554.9591858475624</v>
      </c>
      <c r="H25" s="162">
        <v>19080.640607354428</v>
      </c>
      <c r="I25" s="162">
        <v>1185203.9784660395</v>
      </c>
      <c r="J25" s="162">
        <v>372354.37589256658</v>
      </c>
      <c r="K25" s="163">
        <f t="shared" si="0"/>
        <v>1140.9170989496599</v>
      </c>
      <c r="L25" s="162">
        <v>19080.640607354428</v>
      </c>
      <c r="N25" s="330"/>
      <c r="O25" s="160" t="s">
        <v>196</v>
      </c>
      <c r="P25" s="161">
        <v>31900.653720909246</v>
      </c>
      <c r="Q25" s="162">
        <v>2569.4165480574306</v>
      </c>
      <c r="R25" s="162">
        <v>2360.3072901080031</v>
      </c>
      <c r="S25" s="162">
        <v>1083.4920217945489</v>
      </c>
      <c r="T25" s="162">
        <v>2554.9591858475624</v>
      </c>
      <c r="U25" s="162">
        <v>19080.640607354428</v>
      </c>
      <c r="V25" s="162">
        <v>1185203.9784660395</v>
      </c>
      <c r="W25" s="162">
        <v>372354.37589256658</v>
      </c>
      <c r="X25" s="163">
        <f t="shared" si="1"/>
        <v>1140.9170989496599</v>
      </c>
    </row>
    <row r="26" spans="1:24" x14ac:dyDescent="0.35">
      <c r="A26" s="330"/>
      <c r="B26" s="160" t="s">
        <v>197</v>
      </c>
      <c r="C26" s="161">
        <v>26485.141790549314</v>
      </c>
      <c r="D26" s="162">
        <v>2247.7552356056044</v>
      </c>
      <c r="E26" s="162">
        <v>2039.732872210983</v>
      </c>
      <c r="F26" s="162">
        <v>978.86329861052184</v>
      </c>
      <c r="G26" s="162">
        <v>2180.270753317684</v>
      </c>
      <c r="H26" s="162">
        <v>15958.604441103236</v>
      </c>
      <c r="I26" s="162">
        <v>1033356.3640430814</v>
      </c>
      <c r="J26" s="162">
        <v>327717.81257289567</v>
      </c>
      <c r="K26" s="163">
        <f t="shared" si="0"/>
        <v>1030.7430534368793</v>
      </c>
      <c r="L26" s="162">
        <v>15958.604441103236</v>
      </c>
      <c r="N26" s="330"/>
      <c r="O26" s="160" t="s">
        <v>197</v>
      </c>
      <c r="P26" s="161">
        <v>26485.141790549314</v>
      </c>
      <c r="Q26" s="162">
        <v>2247.7552356056044</v>
      </c>
      <c r="R26" s="162">
        <v>2039.7328722109828</v>
      </c>
      <c r="S26" s="162">
        <v>978.86329861052184</v>
      </c>
      <c r="T26" s="162">
        <v>2180.2707533176836</v>
      </c>
      <c r="U26" s="162">
        <v>15958.604441103238</v>
      </c>
      <c r="V26" s="162">
        <v>1033356.3640430813</v>
      </c>
      <c r="W26" s="162">
        <v>327717.81257289567</v>
      </c>
      <c r="X26" s="163">
        <f t="shared" si="1"/>
        <v>1030.7430534368793</v>
      </c>
    </row>
    <row r="27" spans="1:24" x14ac:dyDescent="0.35">
      <c r="A27" s="330"/>
      <c r="B27" s="160" t="s">
        <v>198</v>
      </c>
      <c r="C27" s="161">
        <v>107277.14859038989</v>
      </c>
      <c r="D27" s="162">
        <v>8580.2433859162848</v>
      </c>
      <c r="E27" s="162">
        <v>7883.7248598163642</v>
      </c>
      <c r="F27" s="162">
        <v>3667.9521414932651</v>
      </c>
      <c r="G27" s="162">
        <v>8929.5776794248231</v>
      </c>
      <c r="H27" s="162">
        <v>64099.378999156579</v>
      </c>
      <c r="I27" s="162">
        <v>3941846.6368852602</v>
      </c>
      <c r="J27" s="162">
        <v>1238295.1599791804</v>
      </c>
      <c r="K27" s="163">
        <f t="shared" si="0"/>
        <v>3862.3536049924078</v>
      </c>
      <c r="L27" s="162">
        <v>64099.378999156579</v>
      </c>
      <c r="N27" s="330"/>
      <c r="O27" s="160" t="s">
        <v>198</v>
      </c>
      <c r="P27" s="161">
        <v>107277.14859038989</v>
      </c>
      <c r="Q27" s="162">
        <v>8580.2433859162848</v>
      </c>
      <c r="R27" s="162">
        <v>7883.7248598163624</v>
      </c>
      <c r="S27" s="162">
        <v>3667.9521414932651</v>
      </c>
      <c r="T27" s="162">
        <v>8929.5776794248231</v>
      </c>
      <c r="U27" s="162">
        <v>64099.378999156586</v>
      </c>
      <c r="V27" s="162">
        <v>3941846.6368852602</v>
      </c>
      <c r="W27" s="162">
        <v>1238295.1599791804</v>
      </c>
      <c r="X27" s="163">
        <f t="shared" si="1"/>
        <v>3862.3536049924078</v>
      </c>
    </row>
    <row r="28" spans="1:24" x14ac:dyDescent="0.35">
      <c r="A28" s="330"/>
      <c r="B28" s="160" t="s">
        <v>199</v>
      </c>
      <c r="C28" s="161">
        <v>15254.306785931027</v>
      </c>
      <c r="D28" s="162">
        <v>1211.3123558497332</v>
      </c>
      <c r="E28" s="162">
        <v>1114.5034150482006</v>
      </c>
      <c r="F28" s="162">
        <v>512.01909778827644</v>
      </c>
      <c r="G28" s="162">
        <v>1206.3649953235458</v>
      </c>
      <c r="H28" s="162">
        <v>9005.1739408748253</v>
      </c>
      <c r="I28" s="162">
        <v>556100.91757380625</v>
      </c>
      <c r="J28" s="162">
        <v>174744.16445097278</v>
      </c>
      <c r="K28" s="163">
        <f t="shared" si="0"/>
        <v>539.156109971055</v>
      </c>
      <c r="L28" s="162">
        <v>9005.1739408748253</v>
      </c>
      <c r="N28" s="330"/>
      <c r="O28" s="160" t="s">
        <v>199</v>
      </c>
      <c r="P28" s="161">
        <v>15254.306785931029</v>
      </c>
      <c r="Q28" s="162">
        <v>1211.3123558497332</v>
      </c>
      <c r="R28" s="162">
        <v>1114.5034150482006</v>
      </c>
      <c r="S28" s="162">
        <v>512.01909778827644</v>
      </c>
      <c r="T28" s="162">
        <v>1206.3649953235458</v>
      </c>
      <c r="U28" s="162">
        <v>9005.1739408748253</v>
      </c>
      <c r="V28" s="162">
        <v>556100.91757380613</v>
      </c>
      <c r="W28" s="162">
        <v>174744.16445097278</v>
      </c>
      <c r="X28" s="163">
        <f t="shared" si="1"/>
        <v>539.156109971055</v>
      </c>
    </row>
    <row r="29" spans="1:24" ht="15" thickBot="1" x14ac:dyDescent="0.4">
      <c r="A29" s="331"/>
      <c r="B29" s="168" t="s">
        <v>200</v>
      </c>
      <c r="C29" s="169">
        <v>678727.63435792876</v>
      </c>
      <c r="D29" s="170">
        <v>55445.966460850119</v>
      </c>
      <c r="E29" s="170">
        <v>50955.501352697043</v>
      </c>
      <c r="F29" s="170">
        <v>23191.206205994105</v>
      </c>
      <c r="G29" s="170">
        <v>55524.193501957772</v>
      </c>
      <c r="H29" s="170">
        <v>413023.48041756451</v>
      </c>
      <c r="I29" s="170">
        <v>25456913.483223695</v>
      </c>
      <c r="J29" s="170">
        <v>8000994.6739418563</v>
      </c>
      <c r="K29" s="171">
        <f t="shared" si="0"/>
        <v>24420.340134911792</v>
      </c>
      <c r="L29" s="170">
        <v>427894.52433254948</v>
      </c>
      <c r="M29" s="155"/>
      <c r="N29" s="331"/>
      <c r="O29" s="168" t="s">
        <v>200</v>
      </c>
      <c r="P29" s="169">
        <v>678727.63435792876</v>
      </c>
      <c r="Q29" s="170">
        <v>55445.966460850119</v>
      </c>
      <c r="R29" s="170">
        <v>50955.501352697051</v>
      </c>
      <c r="S29" s="170">
        <v>23191.206205994105</v>
      </c>
      <c r="T29" s="170">
        <v>55524.193501957765</v>
      </c>
      <c r="U29" s="170">
        <v>413023.48041756451</v>
      </c>
      <c r="V29" s="170">
        <v>25456913.483223695</v>
      </c>
      <c r="W29" s="170">
        <v>8000994.6739418563</v>
      </c>
      <c r="X29" s="171">
        <f t="shared" si="1"/>
        <v>24420.340134911792</v>
      </c>
    </row>
    <row r="30" spans="1:24" ht="15" thickTop="1" x14ac:dyDescent="0.35">
      <c r="A30" s="329">
        <f>A20+1</f>
        <v>2004</v>
      </c>
      <c r="B30" s="156" t="s">
        <v>191</v>
      </c>
      <c r="C30" s="157">
        <v>19020.059356203263</v>
      </c>
      <c r="D30" s="158">
        <v>1523.4938903936895</v>
      </c>
      <c r="E30" s="158">
        <v>1400.4680694311435</v>
      </c>
      <c r="F30" s="158">
        <v>638.33975852450567</v>
      </c>
      <c r="G30" s="158">
        <v>1507.0617681236733</v>
      </c>
      <c r="H30" s="158">
        <v>11351.662570666422</v>
      </c>
      <c r="I30" s="158">
        <v>703121.17195700842</v>
      </c>
      <c r="J30" s="158">
        <v>220898.82976476994</v>
      </c>
      <c r="K30" s="159">
        <f t="shared" si="0"/>
        <v>672.17176572630444</v>
      </c>
      <c r="L30" s="158">
        <v>11351.662570666422</v>
      </c>
      <c r="N30" s="329">
        <f>N20+1</f>
        <v>2004</v>
      </c>
      <c r="O30" s="156" t="s">
        <v>191</v>
      </c>
      <c r="P30" s="157">
        <v>19020.05935620327</v>
      </c>
      <c r="Q30" s="158">
        <v>1523.4938903936895</v>
      </c>
      <c r="R30" s="158">
        <v>1400.4680694311435</v>
      </c>
      <c r="S30" s="158">
        <v>638.33975852450567</v>
      </c>
      <c r="T30" s="158">
        <v>1507.0617681236733</v>
      </c>
      <c r="U30" s="158">
        <v>11351.662570666422</v>
      </c>
      <c r="V30" s="158">
        <v>703121.17195700842</v>
      </c>
      <c r="W30" s="158">
        <v>220898.82976476994</v>
      </c>
      <c r="X30" s="159">
        <f t="shared" si="1"/>
        <v>672.17176572630444</v>
      </c>
    </row>
    <row r="31" spans="1:24" x14ac:dyDescent="0.35">
      <c r="A31" s="330"/>
      <c r="B31" s="160" t="s">
        <v>192</v>
      </c>
      <c r="C31" s="161">
        <v>60968.319855467373</v>
      </c>
      <c r="D31" s="162">
        <v>4828.9020118789813</v>
      </c>
      <c r="E31" s="162">
        <v>4442.5898509286635</v>
      </c>
      <c r="F31" s="162">
        <v>2048.4698069375736</v>
      </c>
      <c r="G31" s="162">
        <v>4825.1772363845876</v>
      </c>
      <c r="H31" s="162">
        <v>35825.092333600871</v>
      </c>
      <c r="I31" s="162">
        <v>2207780.8852435099</v>
      </c>
      <c r="J31" s="162">
        <v>693616.36357006268</v>
      </c>
      <c r="K31" s="163">
        <f t="shared" si="0"/>
        <v>2157.0387067052648</v>
      </c>
      <c r="L31" s="162">
        <v>35825.092333600871</v>
      </c>
      <c r="N31" s="330"/>
      <c r="O31" s="160" t="s">
        <v>192</v>
      </c>
      <c r="P31" s="161">
        <v>60968.31985546738</v>
      </c>
      <c r="Q31" s="162">
        <v>4828.9020118789813</v>
      </c>
      <c r="R31" s="162">
        <v>4442.5898509286635</v>
      </c>
      <c r="S31" s="162">
        <v>2048.4698069375736</v>
      </c>
      <c r="T31" s="162">
        <v>4825.1772363845876</v>
      </c>
      <c r="U31" s="162">
        <v>35825.092333600871</v>
      </c>
      <c r="V31" s="162">
        <v>2207780.8852435099</v>
      </c>
      <c r="W31" s="162">
        <v>693616.36357006268</v>
      </c>
      <c r="X31" s="163">
        <f t="shared" si="1"/>
        <v>2157.0387067052648</v>
      </c>
    </row>
    <row r="32" spans="1:24" x14ac:dyDescent="0.35">
      <c r="A32" s="330"/>
      <c r="B32" s="164" t="s">
        <v>193</v>
      </c>
      <c r="C32" s="165">
        <v>233728.85404139635</v>
      </c>
      <c r="D32" s="166">
        <v>19300.041981749666</v>
      </c>
      <c r="E32" s="166">
        <v>17777.868792527304</v>
      </c>
      <c r="F32" s="166">
        <v>8026.006995632787</v>
      </c>
      <c r="G32" s="166">
        <v>19001.559088477119</v>
      </c>
      <c r="H32" s="147">
        <v>144394.82339378222</v>
      </c>
      <c r="I32" s="166">
        <v>8967410.1774343029</v>
      </c>
      <c r="J32" s="166">
        <v>2817504.0873595653</v>
      </c>
      <c r="K32" s="167">
        <f t="shared" si="0"/>
        <v>8451.3853664013241</v>
      </c>
      <c r="L32" s="166">
        <v>159935.06428494153</v>
      </c>
      <c r="M32" s="149"/>
      <c r="N32" s="330"/>
      <c r="O32" s="160" t="s">
        <v>193</v>
      </c>
      <c r="P32" s="161">
        <v>233728.85404139635</v>
      </c>
      <c r="Q32" s="162">
        <v>19300.041981749666</v>
      </c>
      <c r="R32" s="162">
        <v>17777.868792527304</v>
      </c>
      <c r="S32" s="162">
        <v>8026.006995632787</v>
      </c>
      <c r="T32" s="162">
        <v>19001.559088477119</v>
      </c>
      <c r="U32" s="150">
        <v>144394.82339378222</v>
      </c>
      <c r="V32" s="162">
        <v>8967410.1774342991</v>
      </c>
      <c r="W32" s="162">
        <v>2817504.0873595639</v>
      </c>
      <c r="X32" s="163">
        <f t="shared" si="1"/>
        <v>8451.3853664013241</v>
      </c>
    </row>
    <row r="33" spans="1:24" x14ac:dyDescent="0.35">
      <c r="A33" s="330"/>
      <c r="B33" s="160" t="s">
        <v>194</v>
      </c>
      <c r="C33" s="161">
        <v>175969.36847906216</v>
      </c>
      <c r="D33" s="162">
        <v>14810.048732409206</v>
      </c>
      <c r="E33" s="162">
        <v>13594.086684244441</v>
      </c>
      <c r="F33" s="162">
        <v>6068.4622606948597</v>
      </c>
      <c r="G33" s="162">
        <v>14945.053031560907</v>
      </c>
      <c r="H33" s="162">
        <v>110588.56506049493</v>
      </c>
      <c r="I33" s="162">
        <v>6687342.1414895626</v>
      </c>
      <c r="J33" s="162">
        <v>2100972.4927166048</v>
      </c>
      <c r="K33" s="163">
        <f t="shared" si="0"/>
        <v>6390.0907605116872</v>
      </c>
      <c r="L33" s="162">
        <v>110588.56506049493</v>
      </c>
      <c r="N33" s="330"/>
      <c r="O33" s="160" t="s">
        <v>194</v>
      </c>
      <c r="P33" s="161">
        <v>175969.36847906216</v>
      </c>
      <c r="Q33" s="162">
        <v>14810.048732409206</v>
      </c>
      <c r="R33" s="162">
        <v>13594.086684244441</v>
      </c>
      <c r="S33" s="162">
        <v>6068.4622606948606</v>
      </c>
      <c r="T33" s="162">
        <v>14945.053031560907</v>
      </c>
      <c r="U33" s="162">
        <v>110588.56506049493</v>
      </c>
      <c r="V33" s="162">
        <v>6687342.1414895626</v>
      </c>
      <c r="W33" s="162">
        <v>2100972.4927166044</v>
      </c>
      <c r="X33" s="163">
        <f t="shared" si="1"/>
        <v>6390.0907605116881</v>
      </c>
    </row>
    <row r="34" spans="1:24" x14ac:dyDescent="0.35">
      <c r="A34" s="330"/>
      <c r="B34" s="160" t="s">
        <v>195</v>
      </c>
      <c r="C34" s="161">
        <v>23615.360481696691</v>
      </c>
      <c r="D34" s="162">
        <v>1917.4827935280111</v>
      </c>
      <c r="E34" s="162">
        <v>1761.4305044656294</v>
      </c>
      <c r="F34" s="162">
        <v>808.58007656035727</v>
      </c>
      <c r="G34" s="162">
        <v>1906.6940141895575</v>
      </c>
      <c r="H34" s="162">
        <v>14239.345222278616</v>
      </c>
      <c r="I34" s="162">
        <v>884484.36351330671</v>
      </c>
      <c r="J34" s="162">
        <v>277877.57041212177</v>
      </c>
      <c r="K34" s="163">
        <f t="shared" si="0"/>
        <v>851.43482061805616</v>
      </c>
      <c r="L34" s="162">
        <v>14239.345222278616</v>
      </c>
      <c r="N34" s="330"/>
      <c r="O34" s="160" t="s">
        <v>195</v>
      </c>
      <c r="P34" s="161">
        <v>23615.360481696691</v>
      </c>
      <c r="Q34" s="162">
        <v>1917.4827935280111</v>
      </c>
      <c r="R34" s="162">
        <v>1761.4305044656294</v>
      </c>
      <c r="S34" s="162">
        <v>808.58007656035727</v>
      </c>
      <c r="T34" s="162">
        <v>1906.6940141895575</v>
      </c>
      <c r="U34" s="162">
        <v>14239.345222278616</v>
      </c>
      <c r="V34" s="162">
        <v>884484.36351330648</v>
      </c>
      <c r="W34" s="162">
        <v>277877.57041212171</v>
      </c>
      <c r="X34" s="163">
        <f t="shared" si="1"/>
        <v>851.43482061805616</v>
      </c>
    </row>
    <row r="35" spans="1:24" x14ac:dyDescent="0.35">
      <c r="A35" s="330"/>
      <c r="B35" s="160" t="s">
        <v>196</v>
      </c>
      <c r="C35" s="161">
        <v>33242.563018431407</v>
      </c>
      <c r="D35" s="162">
        <v>2697.8873754603019</v>
      </c>
      <c r="E35" s="162">
        <v>2478.3226546134033</v>
      </c>
      <c r="F35" s="162">
        <v>1137.6666228842764</v>
      </c>
      <c r="G35" s="162">
        <v>2682.7071451399406</v>
      </c>
      <c r="H35" s="162">
        <v>20034.672637722149</v>
      </c>
      <c r="I35" s="162">
        <v>1244464.1773893416</v>
      </c>
      <c r="J35" s="162">
        <v>390972.09468719485</v>
      </c>
      <c r="K35" s="163">
        <f t="shared" si="0"/>
        <v>1197.9629538971431</v>
      </c>
      <c r="L35" s="162">
        <v>20034.672637722149</v>
      </c>
      <c r="N35" s="330"/>
      <c r="O35" s="160" t="s">
        <v>196</v>
      </c>
      <c r="P35" s="161">
        <v>33242.5630184314</v>
      </c>
      <c r="Q35" s="162">
        <v>2697.8873754603019</v>
      </c>
      <c r="R35" s="162">
        <v>2478.3226546134033</v>
      </c>
      <c r="S35" s="162">
        <v>1137.6666228842764</v>
      </c>
      <c r="T35" s="162">
        <v>2682.7071451399406</v>
      </c>
      <c r="U35" s="162">
        <v>20034.672637722149</v>
      </c>
      <c r="V35" s="162">
        <v>1244464.1773893416</v>
      </c>
      <c r="W35" s="162">
        <v>390972.09468719485</v>
      </c>
      <c r="X35" s="163">
        <f t="shared" si="1"/>
        <v>1197.9629538971431</v>
      </c>
    </row>
    <row r="36" spans="1:24" x14ac:dyDescent="0.35">
      <c r="A36" s="330"/>
      <c r="B36" s="160" t="s">
        <v>197</v>
      </c>
      <c r="C36" s="161">
        <v>27190.641758517242</v>
      </c>
      <c r="D36" s="162">
        <v>2321.9311583805893</v>
      </c>
      <c r="E36" s="162">
        <v>2107.0440569939451</v>
      </c>
      <c r="F36" s="162">
        <v>1011.1657874646689</v>
      </c>
      <c r="G36" s="162">
        <v>2252.219688177167</v>
      </c>
      <c r="H36" s="162">
        <v>16485.238387659643</v>
      </c>
      <c r="I36" s="162">
        <v>1067457.1240565029</v>
      </c>
      <c r="J36" s="162">
        <v>338532.50038780115</v>
      </c>
      <c r="K36" s="163">
        <f t="shared" si="0"/>
        <v>1064.7575742002964</v>
      </c>
      <c r="L36" s="162">
        <v>16485.238387659643</v>
      </c>
      <c r="N36" s="330"/>
      <c r="O36" s="160" t="s">
        <v>197</v>
      </c>
      <c r="P36" s="161">
        <v>27190.641758517242</v>
      </c>
      <c r="Q36" s="162">
        <v>2321.9311583805893</v>
      </c>
      <c r="R36" s="162">
        <v>2107.0440569939451</v>
      </c>
      <c r="S36" s="162">
        <v>1011.1657874646689</v>
      </c>
      <c r="T36" s="162">
        <v>2252.219688177167</v>
      </c>
      <c r="U36" s="162">
        <v>16485.238387659643</v>
      </c>
      <c r="V36" s="162">
        <v>1067457.1240565027</v>
      </c>
      <c r="W36" s="162">
        <v>338532.50038780109</v>
      </c>
      <c r="X36" s="163">
        <f t="shared" si="1"/>
        <v>1064.7575742002964</v>
      </c>
    </row>
    <row r="37" spans="1:24" x14ac:dyDescent="0.35">
      <c r="A37" s="330"/>
      <c r="B37" s="160" t="s">
        <v>198</v>
      </c>
      <c r="C37" s="161">
        <v>112225.69664358295</v>
      </c>
      <c r="D37" s="162">
        <v>9039.1013987028473</v>
      </c>
      <c r="E37" s="162">
        <v>8305.2586445874858</v>
      </c>
      <c r="F37" s="162">
        <v>3860.6236537087348</v>
      </c>
      <c r="G37" s="162">
        <v>9400.5089930727117</v>
      </c>
      <c r="H37" s="162">
        <v>67557.746127372346</v>
      </c>
      <c r="I37" s="162">
        <v>4155451.860867762</v>
      </c>
      <c r="J37" s="162">
        <v>1305395.6965238368</v>
      </c>
      <c r="K37" s="163">
        <f t="shared" si="0"/>
        <v>4065.2367073552973</v>
      </c>
      <c r="L37" s="162">
        <v>67557.746127372346</v>
      </c>
      <c r="N37" s="330"/>
      <c r="O37" s="160" t="s">
        <v>198</v>
      </c>
      <c r="P37" s="161">
        <v>112225.69664358295</v>
      </c>
      <c r="Q37" s="162">
        <v>9039.1013987028473</v>
      </c>
      <c r="R37" s="162">
        <v>8305.2586445874858</v>
      </c>
      <c r="S37" s="162">
        <v>3860.6236537087348</v>
      </c>
      <c r="T37" s="162">
        <v>9400.5089930727117</v>
      </c>
      <c r="U37" s="162">
        <v>67557.746127372346</v>
      </c>
      <c r="V37" s="162">
        <v>4155451.8608677611</v>
      </c>
      <c r="W37" s="162">
        <v>1305395.6965238366</v>
      </c>
      <c r="X37" s="163">
        <f t="shared" si="1"/>
        <v>4065.2367073552973</v>
      </c>
    </row>
    <row r="38" spans="1:24" x14ac:dyDescent="0.35">
      <c r="A38" s="330"/>
      <c r="B38" s="160" t="s">
        <v>199</v>
      </c>
      <c r="C38" s="161">
        <v>15466.409834259997</v>
      </c>
      <c r="D38" s="162">
        <v>1231.9046658991783</v>
      </c>
      <c r="E38" s="162">
        <v>1133.44997310402</v>
      </c>
      <c r="F38" s="162">
        <v>520.72342245067716</v>
      </c>
      <c r="G38" s="162">
        <v>1226.8732002440461</v>
      </c>
      <c r="H38" s="162">
        <v>9158.2618978696992</v>
      </c>
      <c r="I38" s="162">
        <v>565554.63317256048</v>
      </c>
      <c r="J38" s="162">
        <v>177714.81524663928</v>
      </c>
      <c r="K38" s="163">
        <f t="shared" si="0"/>
        <v>548.32176384056299</v>
      </c>
      <c r="L38" s="162">
        <v>9158.2618978696992</v>
      </c>
      <c r="N38" s="330"/>
      <c r="O38" s="160" t="s">
        <v>199</v>
      </c>
      <c r="P38" s="161">
        <v>15466.409834259997</v>
      </c>
      <c r="Q38" s="162">
        <v>1231.9046658991783</v>
      </c>
      <c r="R38" s="162">
        <v>1133.44997310402</v>
      </c>
      <c r="S38" s="162">
        <v>520.72342245067716</v>
      </c>
      <c r="T38" s="162">
        <v>1226.8732002440461</v>
      </c>
      <c r="U38" s="162">
        <v>9158.2618978696992</v>
      </c>
      <c r="V38" s="162">
        <v>565554.63317256083</v>
      </c>
      <c r="W38" s="162">
        <v>177714.81524663931</v>
      </c>
      <c r="X38" s="163">
        <f t="shared" si="1"/>
        <v>548.32176384056299</v>
      </c>
    </row>
    <row r="39" spans="1:24" ht="15" thickBot="1" x14ac:dyDescent="0.4">
      <c r="A39" s="331"/>
      <c r="B39" s="168" t="s">
        <v>200</v>
      </c>
      <c r="C39" s="169">
        <v>701427.27346861747</v>
      </c>
      <c r="D39" s="170">
        <v>57670.794008402481</v>
      </c>
      <c r="E39" s="170">
        <v>53000.519230896032</v>
      </c>
      <c r="F39" s="170">
        <v>24120.038384858439</v>
      </c>
      <c r="G39" s="170">
        <v>57747.85416536971</v>
      </c>
      <c r="H39" s="170">
        <v>429635.4076314469</v>
      </c>
      <c r="I39" s="170">
        <v>26483066.535123855</v>
      </c>
      <c r="J39" s="170">
        <v>8323484.4506685957</v>
      </c>
      <c r="K39" s="171">
        <f t="shared" si="0"/>
        <v>25398.400419255933</v>
      </c>
      <c r="L39" s="170">
        <v>445175.64852260618</v>
      </c>
      <c r="M39" s="155"/>
      <c r="N39" s="331"/>
      <c r="O39" s="168" t="s">
        <v>200</v>
      </c>
      <c r="P39" s="169">
        <v>701427.27346861747</v>
      </c>
      <c r="Q39" s="170">
        <v>57670.794008402481</v>
      </c>
      <c r="R39" s="170">
        <v>53000.519230896032</v>
      </c>
      <c r="S39" s="170">
        <v>24120.038384858442</v>
      </c>
      <c r="T39" s="170">
        <v>57747.85416536971</v>
      </c>
      <c r="U39" s="170">
        <v>429635.4076314469</v>
      </c>
      <c r="V39" s="170">
        <v>26483066.535123851</v>
      </c>
      <c r="W39" s="170">
        <v>8323484.4506685939</v>
      </c>
      <c r="X39" s="171">
        <f t="shared" si="1"/>
        <v>25398.400419255937</v>
      </c>
    </row>
    <row r="40" spans="1:24" ht="15" thickTop="1" x14ac:dyDescent="0.35">
      <c r="A40" s="329">
        <f>A30+1</f>
        <v>2005</v>
      </c>
      <c r="B40" s="156" t="s">
        <v>191</v>
      </c>
      <c r="C40" s="157">
        <v>19596.362332159646</v>
      </c>
      <c r="D40" s="158">
        <v>1573.7691887766812</v>
      </c>
      <c r="E40" s="158">
        <v>1446.6835157223713</v>
      </c>
      <c r="F40" s="158">
        <v>659.40497055581443</v>
      </c>
      <c r="G40" s="158">
        <v>1556.7948064717543</v>
      </c>
      <c r="H40" s="158">
        <v>11726.267435498414</v>
      </c>
      <c r="I40" s="158">
        <v>726324.17063158972</v>
      </c>
      <c r="J40" s="158">
        <v>228188.49114700736</v>
      </c>
      <c r="K40" s="159">
        <f t="shared" si="0"/>
        <v>694.35343399527255</v>
      </c>
      <c r="L40" s="158">
        <v>11726.267435498414</v>
      </c>
      <c r="N40" s="329">
        <f>N30+1</f>
        <v>2005</v>
      </c>
      <c r="O40" s="156" t="s">
        <v>191</v>
      </c>
      <c r="P40" s="157">
        <v>19596.362332159646</v>
      </c>
      <c r="Q40" s="158">
        <v>1573.7691887766812</v>
      </c>
      <c r="R40" s="158">
        <v>1446.6835157223713</v>
      </c>
      <c r="S40" s="158">
        <v>659.40497055581443</v>
      </c>
      <c r="T40" s="158">
        <v>1556.7948064717543</v>
      </c>
      <c r="U40" s="158">
        <v>11726.267435498414</v>
      </c>
      <c r="V40" s="158">
        <v>726324.17063158972</v>
      </c>
      <c r="W40" s="158">
        <v>228188.49114700736</v>
      </c>
      <c r="X40" s="159">
        <f t="shared" si="1"/>
        <v>694.35343399527255</v>
      </c>
    </row>
    <row r="41" spans="1:24" x14ac:dyDescent="0.35">
      <c r="A41" s="330"/>
      <c r="B41" s="160" t="s">
        <v>192</v>
      </c>
      <c r="C41" s="161">
        <v>62822.252120410594</v>
      </c>
      <c r="D41" s="162">
        <v>4988.2557782709873</v>
      </c>
      <c r="E41" s="162">
        <v>4589.195316009309</v>
      </c>
      <c r="F41" s="162">
        <v>2116.0693105665136</v>
      </c>
      <c r="G41" s="162">
        <v>4984.4080851852787</v>
      </c>
      <c r="H41" s="162">
        <v>37007.320380609701</v>
      </c>
      <c r="I41" s="162">
        <v>2280637.6544565456</v>
      </c>
      <c r="J41" s="162">
        <v>716505.70356787473</v>
      </c>
      <c r="K41" s="163">
        <f t="shared" si="0"/>
        <v>2228.2209840265386</v>
      </c>
      <c r="L41" s="162">
        <v>37007.320380609701</v>
      </c>
      <c r="N41" s="330"/>
      <c r="O41" s="160" t="s">
        <v>192</v>
      </c>
      <c r="P41" s="161">
        <v>62822.252120410594</v>
      </c>
      <c r="Q41" s="162">
        <v>4988.2557782709873</v>
      </c>
      <c r="R41" s="162">
        <v>4589.195316009309</v>
      </c>
      <c r="S41" s="162">
        <v>2116.0693105665132</v>
      </c>
      <c r="T41" s="162">
        <v>4984.4080851852787</v>
      </c>
      <c r="U41" s="162">
        <v>37007.320380609701</v>
      </c>
      <c r="V41" s="162">
        <v>2280637.6544565456</v>
      </c>
      <c r="W41" s="162">
        <v>716505.70356787473</v>
      </c>
      <c r="X41" s="163">
        <f t="shared" si="1"/>
        <v>2228.2209840265382</v>
      </c>
    </row>
    <row r="42" spans="1:24" x14ac:dyDescent="0.35">
      <c r="A42" s="330"/>
      <c r="B42" s="164" t="s">
        <v>193</v>
      </c>
      <c r="C42" s="165">
        <v>242665.98602963597</v>
      </c>
      <c r="D42" s="166">
        <v>20168.543870928399</v>
      </c>
      <c r="E42" s="166">
        <v>18577.872888191028</v>
      </c>
      <c r="F42" s="166">
        <v>8387.1773104362637</v>
      </c>
      <c r="G42" s="166">
        <v>19856.629247458586</v>
      </c>
      <c r="H42" s="147">
        <v>150892.59044650244</v>
      </c>
      <c r="I42" s="166">
        <v>9370943.6354188472</v>
      </c>
      <c r="J42" s="166">
        <v>2944291.7712907456</v>
      </c>
      <c r="K42" s="167">
        <f t="shared" si="0"/>
        <v>8831.6977078893851</v>
      </c>
      <c r="L42" s="166">
        <v>167132.14217776389</v>
      </c>
      <c r="M42" s="149"/>
      <c r="N42" s="330"/>
      <c r="O42" s="160" t="s">
        <v>193</v>
      </c>
      <c r="P42" s="161">
        <v>242665.98602963594</v>
      </c>
      <c r="Q42" s="162">
        <v>20168.543870928399</v>
      </c>
      <c r="R42" s="162">
        <v>18577.872888191028</v>
      </c>
      <c r="S42" s="162">
        <v>8387.1773104362637</v>
      </c>
      <c r="T42" s="162">
        <v>19856.629247458586</v>
      </c>
      <c r="U42" s="150">
        <v>150892.59044650244</v>
      </c>
      <c r="V42" s="162">
        <v>9370943.6354188435</v>
      </c>
      <c r="W42" s="162">
        <v>2944291.7712907447</v>
      </c>
      <c r="X42" s="163">
        <f t="shared" si="1"/>
        <v>8831.6977078893851</v>
      </c>
    </row>
    <row r="43" spans="1:24" x14ac:dyDescent="0.35">
      <c r="A43" s="330"/>
      <c r="B43" s="160" t="s">
        <v>194</v>
      </c>
      <c r="C43" s="161">
        <v>179909.41477959478</v>
      </c>
      <c r="D43" s="162">
        <v>15239.540145649073</v>
      </c>
      <c r="E43" s="162">
        <v>13988.315198087526</v>
      </c>
      <c r="F43" s="162">
        <v>6244.4476662550114</v>
      </c>
      <c r="G43" s="162">
        <v>15378.459569476172</v>
      </c>
      <c r="H43" s="162">
        <v>113795.63344724927</v>
      </c>
      <c r="I43" s="162">
        <v>6881275.0635927599</v>
      </c>
      <c r="J43" s="162">
        <v>2161900.6950053866</v>
      </c>
      <c r="K43" s="163">
        <f t="shared" si="0"/>
        <v>6575.4033925665262</v>
      </c>
      <c r="L43" s="162">
        <v>113795.63344724927</v>
      </c>
      <c r="N43" s="330"/>
      <c r="O43" s="160" t="s">
        <v>194</v>
      </c>
      <c r="P43" s="161">
        <v>179909.41477959478</v>
      </c>
      <c r="Q43" s="162">
        <v>15239.540145649073</v>
      </c>
      <c r="R43" s="162">
        <v>13988.315198087526</v>
      </c>
      <c r="S43" s="162">
        <v>6244.4476662550114</v>
      </c>
      <c r="T43" s="162">
        <v>15378.459569476172</v>
      </c>
      <c r="U43" s="162">
        <v>113795.63344724927</v>
      </c>
      <c r="V43" s="162">
        <v>6881275.063592759</v>
      </c>
      <c r="W43" s="162">
        <v>2161900.6950053857</v>
      </c>
      <c r="X43" s="163">
        <f t="shared" si="1"/>
        <v>6575.4033925665262</v>
      </c>
    </row>
    <row r="44" spans="1:24" x14ac:dyDescent="0.35">
      <c r="A44" s="330"/>
      <c r="B44" s="160" t="s">
        <v>195</v>
      </c>
      <c r="C44" s="161">
        <v>24646.133925615242</v>
      </c>
      <c r="D44" s="162">
        <v>2013.3569332044117</v>
      </c>
      <c r="E44" s="162">
        <v>1849.5020296889111</v>
      </c>
      <c r="F44" s="162">
        <v>849.0090803883752</v>
      </c>
      <c r="G44" s="162">
        <v>2002.0287148990355</v>
      </c>
      <c r="H44" s="162">
        <v>14951.312483392549</v>
      </c>
      <c r="I44" s="162">
        <v>928708.58168897219</v>
      </c>
      <c r="J44" s="162">
        <v>291771.44893272792</v>
      </c>
      <c r="K44" s="163">
        <f t="shared" si="0"/>
        <v>894.00656164895906</v>
      </c>
      <c r="L44" s="162">
        <v>14951.312483392549</v>
      </c>
      <c r="N44" s="330"/>
      <c r="O44" s="160" t="s">
        <v>195</v>
      </c>
      <c r="P44" s="161">
        <v>24646.13392561525</v>
      </c>
      <c r="Q44" s="162">
        <v>2013.3569332044117</v>
      </c>
      <c r="R44" s="162">
        <v>1849.5020296889111</v>
      </c>
      <c r="S44" s="162">
        <v>849.0090803883752</v>
      </c>
      <c r="T44" s="162">
        <v>2002.0287148990355</v>
      </c>
      <c r="U44" s="162">
        <v>14951.312483392549</v>
      </c>
      <c r="V44" s="162">
        <v>928708.58168897196</v>
      </c>
      <c r="W44" s="162">
        <v>291771.44893272786</v>
      </c>
      <c r="X44" s="163">
        <f t="shared" si="1"/>
        <v>894.00656164895906</v>
      </c>
    </row>
    <row r="45" spans="1:24" x14ac:dyDescent="0.35">
      <c r="A45" s="330"/>
      <c r="B45" s="160" t="s">
        <v>196</v>
      </c>
      <c r="C45" s="161">
        <v>34695.250208694168</v>
      </c>
      <c r="D45" s="162">
        <v>2832.7817442333176</v>
      </c>
      <c r="E45" s="162">
        <v>2602.2387873440739</v>
      </c>
      <c r="F45" s="162">
        <v>1194.5499540284902</v>
      </c>
      <c r="G45" s="162">
        <v>2816.8425023969376</v>
      </c>
      <c r="H45" s="162">
        <v>21036.406269608258</v>
      </c>
      <c r="I45" s="162">
        <v>1306687.3862588087</v>
      </c>
      <c r="J45" s="162">
        <v>410520.69942155469</v>
      </c>
      <c r="K45" s="163">
        <f t="shared" si="0"/>
        <v>1257.8611015920001</v>
      </c>
      <c r="L45" s="162">
        <v>21036.406269608258</v>
      </c>
      <c r="N45" s="330"/>
      <c r="O45" s="160" t="s">
        <v>196</v>
      </c>
      <c r="P45" s="161">
        <v>34695.250208694175</v>
      </c>
      <c r="Q45" s="162">
        <v>2832.7817442333176</v>
      </c>
      <c r="R45" s="162">
        <v>2602.2387873440739</v>
      </c>
      <c r="S45" s="162">
        <v>1194.5499540284902</v>
      </c>
      <c r="T45" s="162">
        <v>2816.8425023969376</v>
      </c>
      <c r="U45" s="162">
        <v>21036.406269608258</v>
      </c>
      <c r="V45" s="162">
        <v>1306687.3862588087</v>
      </c>
      <c r="W45" s="162">
        <v>410520.69942155469</v>
      </c>
      <c r="X45" s="163">
        <f t="shared" si="1"/>
        <v>1257.8611015920001</v>
      </c>
    </row>
    <row r="46" spans="1:24" x14ac:dyDescent="0.35">
      <c r="A46" s="330"/>
      <c r="B46" s="160" t="s">
        <v>197</v>
      </c>
      <c r="C46" s="161">
        <v>27925.804530322137</v>
      </c>
      <c r="D46" s="162">
        <v>2398.5548866071485</v>
      </c>
      <c r="E46" s="162">
        <v>2176.5765108747455</v>
      </c>
      <c r="F46" s="162">
        <v>1044.5342584510029</v>
      </c>
      <c r="G46" s="162">
        <v>2326.5429378870135</v>
      </c>
      <c r="H46" s="162">
        <v>17029.251254452411</v>
      </c>
      <c r="I46" s="162">
        <v>1102683.2091503676</v>
      </c>
      <c r="J46" s="162">
        <v>349704.07290059864</v>
      </c>
      <c r="K46" s="163">
        <f t="shared" si="0"/>
        <v>1099.894574148906</v>
      </c>
      <c r="L46" s="162">
        <v>17029.251254452411</v>
      </c>
      <c r="N46" s="330"/>
      <c r="O46" s="160" t="s">
        <v>197</v>
      </c>
      <c r="P46" s="161">
        <v>27925.804530322137</v>
      </c>
      <c r="Q46" s="162">
        <v>2398.5548866071485</v>
      </c>
      <c r="R46" s="162">
        <v>2176.5765108747455</v>
      </c>
      <c r="S46" s="162">
        <v>1044.5342584510029</v>
      </c>
      <c r="T46" s="162">
        <v>2326.5429378870131</v>
      </c>
      <c r="U46" s="162">
        <v>17029.251254452411</v>
      </c>
      <c r="V46" s="162">
        <v>1102683.2091503674</v>
      </c>
      <c r="W46" s="162">
        <v>349704.07290059858</v>
      </c>
      <c r="X46" s="163">
        <f t="shared" si="1"/>
        <v>1099.894574148906</v>
      </c>
    </row>
    <row r="47" spans="1:24" x14ac:dyDescent="0.35">
      <c r="A47" s="330"/>
      <c r="B47" s="160" t="s">
        <v>198</v>
      </c>
      <c r="C47" s="161">
        <v>117214.83540789633</v>
      </c>
      <c r="D47" s="162">
        <v>9503.6515736700458</v>
      </c>
      <c r="E47" s="162">
        <v>8732.1170365504022</v>
      </c>
      <c r="F47" s="162">
        <v>4054.7785273497484</v>
      </c>
      <c r="G47" s="162">
        <v>9872.294123311498</v>
      </c>
      <c r="H47" s="162">
        <v>71059.615549069582</v>
      </c>
      <c r="I47" s="162">
        <v>4371006.052070016</v>
      </c>
      <c r="J47" s="162">
        <v>1373109.3563869672</v>
      </c>
      <c r="K47" s="163">
        <f t="shared" si="0"/>
        <v>4269.6817892992849</v>
      </c>
      <c r="L47" s="162">
        <v>71059.615549069582</v>
      </c>
      <c r="N47" s="330"/>
      <c r="O47" s="160" t="s">
        <v>198</v>
      </c>
      <c r="P47" s="161">
        <v>117214.83540789633</v>
      </c>
      <c r="Q47" s="162">
        <v>9503.6515736700458</v>
      </c>
      <c r="R47" s="162">
        <v>8732.117036550404</v>
      </c>
      <c r="S47" s="162">
        <v>4054.7785273497484</v>
      </c>
      <c r="T47" s="162">
        <v>9872.294123311498</v>
      </c>
      <c r="U47" s="162">
        <v>71059.615549069582</v>
      </c>
      <c r="V47" s="162">
        <v>4371006.0520700151</v>
      </c>
      <c r="W47" s="162">
        <v>1373109.356386967</v>
      </c>
      <c r="X47" s="163">
        <f t="shared" si="1"/>
        <v>4269.6817892992849</v>
      </c>
    </row>
    <row r="48" spans="1:24" x14ac:dyDescent="0.35">
      <c r="A48" s="330"/>
      <c r="B48" s="160" t="s">
        <v>199</v>
      </c>
      <c r="C48" s="161">
        <v>15679.442045120488</v>
      </c>
      <c r="D48" s="162">
        <v>1252.8470452194642</v>
      </c>
      <c r="E48" s="162">
        <v>1152.7186226467879</v>
      </c>
      <c r="F48" s="162">
        <v>529.57572063233852</v>
      </c>
      <c r="G48" s="162">
        <v>1247.7300446481945</v>
      </c>
      <c r="H48" s="162">
        <v>9313.9523501334806</v>
      </c>
      <c r="I48" s="162">
        <v>575169.06193649396</v>
      </c>
      <c r="J48" s="162">
        <v>180735.9671058321</v>
      </c>
      <c r="K48" s="163">
        <f t="shared" si="0"/>
        <v>557.64323382585246</v>
      </c>
      <c r="L48" s="162">
        <v>9313.9523501334806</v>
      </c>
      <c r="N48" s="330"/>
      <c r="O48" s="160" t="s">
        <v>199</v>
      </c>
      <c r="P48" s="161">
        <v>15679.442045120488</v>
      </c>
      <c r="Q48" s="162">
        <v>1252.8470452194642</v>
      </c>
      <c r="R48" s="162">
        <v>1152.7186226467879</v>
      </c>
      <c r="S48" s="162">
        <v>529.57572063233852</v>
      </c>
      <c r="T48" s="162">
        <v>1247.7300446481945</v>
      </c>
      <c r="U48" s="162">
        <v>9313.9523501334806</v>
      </c>
      <c r="V48" s="162">
        <v>575169.06193649431</v>
      </c>
      <c r="W48" s="162">
        <v>180735.96710583213</v>
      </c>
      <c r="X48" s="163">
        <f t="shared" si="1"/>
        <v>557.64323382585246</v>
      </c>
    </row>
    <row r="49" spans="1:24" ht="15" thickBot="1" x14ac:dyDescent="0.4">
      <c r="A49" s="331"/>
      <c r="B49" s="168" t="s">
        <v>200</v>
      </c>
      <c r="C49" s="169">
        <v>725155.48137944925</v>
      </c>
      <c r="D49" s="170">
        <v>59971.301166559533</v>
      </c>
      <c r="E49" s="170">
        <v>55115.219905115155</v>
      </c>
      <c r="F49" s="170">
        <v>25079.546798663563</v>
      </c>
      <c r="G49" s="170">
        <v>60041.730031734478</v>
      </c>
      <c r="H49" s="170">
        <v>446812.34961651609</v>
      </c>
      <c r="I49" s="170">
        <v>27543434.815204401</v>
      </c>
      <c r="J49" s="170">
        <v>8656728.2057586946</v>
      </c>
      <c r="K49" s="171">
        <f t="shared" si="0"/>
        <v>26408.762778992732</v>
      </c>
      <c r="L49" s="170">
        <v>463051.90134777757</v>
      </c>
      <c r="M49" s="155"/>
      <c r="N49" s="331"/>
      <c r="O49" s="168" t="s">
        <v>200</v>
      </c>
      <c r="P49" s="169">
        <v>725155.48137944925</v>
      </c>
      <c r="Q49" s="170">
        <v>59971.301166559533</v>
      </c>
      <c r="R49" s="170">
        <v>55115.219905115155</v>
      </c>
      <c r="S49" s="170">
        <v>25079.546798663563</v>
      </c>
      <c r="T49" s="170">
        <v>60041.730031734478</v>
      </c>
      <c r="U49" s="170">
        <v>446812.34961651609</v>
      </c>
      <c r="V49" s="170">
        <v>27543434.815204389</v>
      </c>
      <c r="W49" s="170">
        <v>8656728.2057586927</v>
      </c>
      <c r="X49" s="171">
        <f t="shared" si="1"/>
        <v>26408.762778992732</v>
      </c>
    </row>
    <row r="50" spans="1:24" ht="15" thickTop="1" x14ac:dyDescent="0.35">
      <c r="A50" s="329">
        <f>A40+1</f>
        <v>2006</v>
      </c>
      <c r="B50" s="156" t="s">
        <v>191</v>
      </c>
      <c r="C50" s="157">
        <v>20198.59924286688</v>
      </c>
      <c r="D50" s="158">
        <v>1625.7035720063113</v>
      </c>
      <c r="E50" s="158">
        <v>1494.424071741209</v>
      </c>
      <c r="F50" s="158">
        <v>681.1653345841562</v>
      </c>
      <c r="G50" s="158">
        <v>1608.1690350853221</v>
      </c>
      <c r="H50" s="158">
        <v>12113.234260869858</v>
      </c>
      <c r="I50" s="158">
        <v>750292.86826243217</v>
      </c>
      <c r="J50" s="158">
        <v>235718.71135485853</v>
      </c>
      <c r="K50" s="159">
        <f t="shared" si="0"/>
        <v>717.2670973171164</v>
      </c>
      <c r="L50" s="158">
        <v>12113.234260869858</v>
      </c>
      <c r="N50" s="329">
        <f>N40+1</f>
        <v>2006</v>
      </c>
      <c r="O50" s="156" t="s">
        <v>191</v>
      </c>
      <c r="P50" s="157">
        <v>20198.599242866883</v>
      </c>
      <c r="Q50" s="158">
        <v>1625.7035720063113</v>
      </c>
      <c r="R50" s="158">
        <v>1494.424071741209</v>
      </c>
      <c r="S50" s="158">
        <v>681.1653345841562</v>
      </c>
      <c r="T50" s="158">
        <v>1608.1690350853221</v>
      </c>
      <c r="U50" s="158">
        <v>12113.234260869858</v>
      </c>
      <c r="V50" s="158">
        <v>750292.86826243217</v>
      </c>
      <c r="W50" s="158">
        <v>235718.71135485853</v>
      </c>
      <c r="X50" s="159">
        <f t="shared" si="1"/>
        <v>717.2670973171164</v>
      </c>
    </row>
    <row r="51" spans="1:24" x14ac:dyDescent="0.35">
      <c r="A51" s="330"/>
      <c r="B51" s="160" t="s">
        <v>192</v>
      </c>
      <c r="C51" s="161">
        <v>64758.026196767139</v>
      </c>
      <c r="D51" s="162">
        <v>5152.8682189539295</v>
      </c>
      <c r="E51" s="162">
        <v>4740.6387614376154</v>
      </c>
      <c r="F51" s="162">
        <v>2185.8995978152084</v>
      </c>
      <c r="G51" s="162">
        <v>5148.8935519963916</v>
      </c>
      <c r="H51" s="162">
        <v>38228.56195316981</v>
      </c>
      <c r="I51" s="162">
        <v>2355898.6970536113</v>
      </c>
      <c r="J51" s="162">
        <v>740150.39178561454</v>
      </c>
      <c r="K51" s="163">
        <f t="shared" si="0"/>
        <v>2301.7522764994142</v>
      </c>
      <c r="L51" s="162">
        <v>38228.56195316981</v>
      </c>
      <c r="N51" s="330"/>
      <c r="O51" s="160" t="s">
        <v>192</v>
      </c>
      <c r="P51" s="161">
        <v>64758.026196767154</v>
      </c>
      <c r="Q51" s="162">
        <v>5152.8682189539295</v>
      </c>
      <c r="R51" s="162">
        <v>4740.6387614376154</v>
      </c>
      <c r="S51" s="162">
        <v>2185.8995978152079</v>
      </c>
      <c r="T51" s="162">
        <v>5148.8935519963916</v>
      </c>
      <c r="U51" s="162">
        <v>38228.56195316981</v>
      </c>
      <c r="V51" s="162">
        <v>2355898.6970536113</v>
      </c>
      <c r="W51" s="162">
        <v>740150.39178561454</v>
      </c>
      <c r="X51" s="163">
        <f t="shared" si="1"/>
        <v>2301.7522764994137</v>
      </c>
    </row>
    <row r="52" spans="1:24" x14ac:dyDescent="0.35">
      <c r="A52" s="330"/>
      <c r="B52" s="164" t="s">
        <v>193</v>
      </c>
      <c r="C52" s="165">
        <v>252285.59324952157</v>
      </c>
      <c r="D52" s="166">
        <v>21076.128345120174</v>
      </c>
      <c r="E52" s="166">
        <v>19413.877168159623</v>
      </c>
      <c r="F52" s="166">
        <v>8764.6002894058929</v>
      </c>
      <c r="G52" s="166">
        <v>20750.177563594218</v>
      </c>
      <c r="H52" s="147">
        <v>157682.75701659499</v>
      </c>
      <c r="I52" s="166">
        <v>9792636.0990126915</v>
      </c>
      <c r="J52" s="166">
        <v>3076784.900998828</v>
      </c>
      <c r="K52" s="167">
        <f t="shared" si="0"/>
        <v>9229.1241047444055</v>
      </c>
      <c r="L52" s="166">
        <v>174653.08857576322</v>
      </c>
      <c r="M52" s="149"/>
      <c r="N52" s="330"/>
      <c r="O52" s="160" t="s">
        <v>193</v>
      </c>
      <c r="P52" s="161">
        <v>252285.59324952163</v>
      </c>
      <c r="Q52" s="162">
        <v>21076.128345120174</v>
      </c>
      <c r="R52" s="162">
        <v>19413.877168159623</v>
      </c>
      <c r="S52" s="162">
        <v>8764.6002894058929</v>
      </c>
      <c r="T52" s="162">
        <v>20750.177563594218</v>
      </c>
      <c r="U52" s="150">
        <v>157682.75701659499</v>
      </c>
      <c r="V52" s="162">
        <v>9792636.0990126878</v>
      </c>
      <c r="W52" s="162">
        <v>3076784.9009988271</v>
      </c>
      <c r="X52" s="163">
        <f t="shared" si="1"/>
        <v>9229.1241047444055</v>
      </c>
    </row>
    <row r="53" spans="1:24" x14ac:dyDescent="0.35">
      <c r="A53" s="330"/>
      <c r="B53" s="160" t="s">
        <v>194</v>
      </c>
      <c r="C53" s="161">
        <v>184215.14812918351</v>
      </c>
      <c r="D53" s="162">
        <v>15681.486809872895</v>
      </c>
      <c r="E53" s="162">
        <v>14393.976338832064</v>
      </c>
      <c r="F53" s="162">
        <v>6425.5366485764062</v>
      </c>
      <c r="G53" s="162">
        <v>15824.434896990981</v>
      </c>
      <c r="H53" s="162">
        <v>117095.7068172195</v>
      </c>
      <c r="I53" s="162">
        <v>7080832.0404369496</v>
      </c>
      <c r="J53" s="162">
        <v>2224595.8151605427</v>
      </c>
      <c r="K53" s="163">
        <f t="shared" si="0"/>
        <v>6766.0900909509555</v>
      </c>
      <c r="L53" s="162">
        <v>117095.7068172195</v>
      </c>
      <c r="N53" s="330"/>
      <c r="O53" s="160" t="s">
        <v>194</v>
      </c>
      <c r="P53" s="161">
        <v>184215.14812918351</v>
      </c>
      <c r="Q53" s="162">
        <v>15681.486809872895</v>
      </c>
      <c r="R53" s="162">
        <v>14393.976338832064</v>
      </c>
      <c r="S53" s="162">
        <v>6425.5366485764062</v>
      </c>
      <c r="T53" s="162">
        <v>15824.434896990981</v>
      </c>
      <c r="U53" s="162">
        <v>117095.7068172195</v>
      </c>
      <c r="V53" s="162">
        <v>7080832.0404369496</v>
      </c>
      <c r="W53" s="162">
        <v>2224595.8151605418</v>
      </c>
      <c r="X53" s="163">
        <f t="shared" si="1"/>
        <v>6766.0900909509555</v>
      </c>
    </row>
    <row r="54" spans="1:24" x14ac:dyDescent="0.35">
      <c r="A54" s="330"/>
      <c r="B54" s="160" t="s">
        <v>195</v>
      </c>
      <c r="C54" s="161">
        <v>25739.160997316674</v>
      </c>
      <c r="D54" s="162">
        <v>2114.0247798646319</v>
      </c>
      <c r="E54" s="162">
        <v>1941.9771311733564</v>
      </c>
      <c r="F54" s="162">
        <v>891.45953440779374</v>
      </c>
      <c r="G54" s="162">
        <v>2102.1301506439868</v>
      </c>
      <c r="H54" s="162">
        <v>15698.878107562174</v>
      </c>
      <c r="I54" s="162">
        <v>975144.0107734208</v>
      </c>
      <c r="J54" s="162">
        <v>306360.02137936425</v>
      </c>
      <c r="K54" s="163">
        <f t="shared" si="0"/>
        <v>938.7068897314067</v>
      </c>
      <c r="L54" s="162">
        <v>15698.878107562174</v>
      </c>
      <c r="N54" s="330"/>
      <c r="O54" s="160" t="s">
        <v>195</v>
      </c>
      <c r="P54" s="161">
        <v>25739.160997316678</v>
      </c>
      <c r="Q54" s="162">
        <v>2114.0247798646319</v>
      </c>
      <c r="R54" s="162">
        <v>1941.9771311733564</v>
      </c>
      <c r="S54" s="162">
        <v>891.45953440779374</v>
      </c>
      <c r="T54" s="162">
        <v>2102.1301506439868</v>
      </c>
      <c r="U54" s="162">
        <v>15698.878107562174</v>
      </c>
      <c r="V54" s="162">
        <v>975144.01077342033</v>
      </c>
      <c r="W54" s="162">
        <v>306360.02137936425</v>
      </c>
      <c r="X54" s="163">
        <f t="shared" si="1"/>
        <v>938.7068897314067</v>
      </c>
    </row>
    <row r="55" spans="1:24" x14ac:dyDescent="0.35">
      <c r="A55" s="330"/>
      <c r="B55" s="160" t="s">
        <v>196</v>
      </c>
      <c r="C55" s="161">
        <v>36232.89714970559</v>
      </c>
      <c r="D55" s="162">
        <v>2974.4208314449829</v>
      </c>
      <c r="E55" s="162">
        <v>2732.3507267112773</v>
      </c>
      <c r="F55" s="162">
        <v>1254.2774517299147</v>
      </c>
      <c r="G55" s="162">
        <v>2957.6846275167845</v>
      </c>
      <c r="H55" s="162">
        <v>22088.226583088668</v>
      </c>
      <c r="I55" s="162">
        <v>1372021.7555717491</v>
      </c>
      <c r="J55" s="162">
        <v>431046.73439263232</v>
      </c>
      <c r="K55" s="163">
        <f t="shared" si="0"/>
        <v>1320.7541566716</v>
      </c>
      <c r="L55" s="162">
        <v>22088.226583088668</v>
      </c>
      <c r="N55" s="330"/>
      <c r="O55" s="160" t="s">
        <v>196</v>
      </c>
      <c r="P55" s="161">
        <v>36232.89714970559</v>
      </c>
      <c r="Q55" s="162">
        <v>2974.4208314449829</v>
      </c>
      <c r="R55" s="162">
        <v>2732.3507267112773</v>
      </c>
      <c r="S55" s="162">
        <v>1254.2774517299147</v>
      </c>
      <c r="T55" s="162">
        <v>2957.6846275167845</v>
      </c>
      <c r="U55" s="162">
        <v>22088.226583088668</v>
      </c>
      <c r="V55" s="162">
        <v>1372021.7555717491</v>
      </c>
      <c r="W55" s="162">
        <v>431046.73439263232</v>
      </c>
      <c r="X55" s="163">
        <f t="shared" si="1"/>
        <v>1320.7541566716</v>
      </c>
    </row>
    <row r="56" spans="1:24" x14ac:dyDescent="0.35">
      <c r="A56" s="330"/>
      <c r="B56" s="160" t="s">
        <v>197</v>
      </c>
      <c r="C56" s="161">
        <v>28722.105675695046</v>
      </c>
      <c r="D56" s="162">
        <v>2477.7071978651838</v>
      </c>
      <c r="E56" s="162">
        <v>2248.4035357336115</v>
      </c>
      <c r="F56" s="162">
        <v>1079.0038889798857</v>
      </c>
      <c r="G56" s="162">
        <v>2403.3188548372846</v>
      </c>
      <c r="H56" s="162">
        <v>17591.216545849336</v>
      </c>
      <c r="I56" s="162">
        <v>1139071.7550523295</v>
      </c>
      <c r="J56" s="162">
        <v>361244.30730631831</v>
      </c>
      <c r="K56" s="163">
        <f t="shared" si="0"/>
        <v>1136.1910950958195</v>
      </c>
      <c r="L56" s="162">
        <v>17591.216545849336</v>
      </c>
      <c r="N56" s="330"/>
      <c r="O56" s="160" t="s">
        <v>197</v>
      </c>
      <c r="P56" s="161">
        <v>28722.105675695046</v>
      </c>
      <c r="Q56" s="162">
        <v>2477.7071978651838</v>
      </c>
      <c r="R56" s="162">
        <v>2248.4035357336115</v>
      </c>
      <c r="S56" s="162">
        <v>1079.0038889798857</v>
      </c>
      <c r="T56" s="162">
        <v>2403.3188548372846</v>
      </c>
      <c r="U56" s="162">
        <v>17591.216545849336</v>
      </c>
      <c r="V56" s="162">
        <v>1139071.7550523293</v>
      </c>
      <c r="W56" s="162">
        <v>361244.30730631825</v>
      </c>
      <c r="X56" s="163">
        <f t="shared" si="1"/>
        <v>1136.1910950958195</v>
      </c>
    </row>
    <row r="57" spans="1:24" x14ac:dyDescent="0.35">
      <c r="A57" s="330"/>
      <c r="B57" s="160" t="s">
        <v>198</v>
      </c>
      <c r="C57" s="161">
        <v>122027.94642805294</v>
      </c>
      <c r="D57" s="162">
        <v>9946.3349201509172</v>
      </c>
      <c r="E57" s="162">
        <v>9139.149125681377</v>
      </c>
      <c r="F57" s="162">
        <v>4236.6501542843107</v>
      </c>
      <c r="G57" s="162">
        <v>10306.251316508056</v>
      </c>
      <c r="H57" s="162">
        <v>74402.970351369309</v>
      </c>
      <c r="I57" s="162">
        <v>4574767.3655564189</v>
      </c>
      <c r="J57" s="162">
        <v>1437120.8548111159</v>
      </c>
      <c r="K57" s="163">
        <f t="shared" si="0"/>
        <v>4461.1926124613792</v>
      </c>
      <c r="L57" s="162">
        <v>74402.970351369309</v>
      </c>
      <c r="N57" s="330"/>
      <c r="O57" s="160" t="s">
        <v>198</v>
      </c>
      <c r="P57" s="161">
        <v>122027.94642805294</v>
      </c>
      <c r="Q57" s="162">
        <v>9946.3349201509191</v>
      </c>
      <c r="R57" s="162">
        <v>9139.149125681377</v>
      </c>
      <c r="S57" s="162">
        <v>4236.6501542843116</v>
      </c>
      <c r="T57" s="162">
        <v>10306.251316508056</v>
      </c>
      <c r="U57" s="162">
        <v>74402.970351369309</v>
      </c>
      <c r="V57" s="162">
        <v>4574767.365556418</v>
      </c>
      <c r="W57" s="162">
        <v>1437120.8548111154</v>
      </c>
      <c r="X57" s="163">
        <f t="shared" si="1"/>
        <v>4461.1926124613801</v>
      </c>
    </row>
    <row r="58" spans="1:24" x14ac:dyDescent="0.35">
      <c r="A58" s="330"/>
      <c r="B58" s="160" t="s">
        <v>199</v>
      </c>
      <c r="C58" s="161">
        <v>15916.247304917717</v>
      </c>
      <c r="D58" s="162">
        <v>1274.1454449881951</v>
      </c>
      <c r="E58" s="162">
        <v>1172.3148392317835</v>
      </c>
      <c r="F58" s="162">
        <v>538.57850788308838</v>
      </c>
      <c r="G58" s="162">
        <v>1268.9414554072139</v>
      </c>
      <c r="H58" s="162">
        <v>9472.2895400857506</v>
      </c>
      <c r="I58" s="162">
        <v>584946.93598941446</v>
      </c>
      <c r="J58" s="162">
        <v>183808.47854663126</v>
      </c>
      <c r="K58" s="163">
        <f t="shared" si="0"/>
        <v>567.12316880089202</v>
      </c>
      <c r="L58" s="162">
        <v>9472.2895400857506</v>
      </c>
      <c r="N58" s="330"/>
      <c r="O58" s="160" t="s">
        <v>199</v>
      </c>
      <c r="P58" s="161">
        <v>15916.247304917717</v>
      </c>
      <c r="Q58" s="162">
        <v>1274.1454449881951</v>
      </c>
      <c r="R58" s="162">
        <v>1172.3148392317835</v>
      </c>
      <c r="S58" s="162">
        <v>538.57850788308838</v>
      </c>
      <c r="T58" s="162">
        <v>1268.9414554072139</v>
      </c>
      <c r="U58" s="162">
        <v>9472.2895400857506</v>
      </c>
      <c r="V58" s="162">
        <v>584946.93598941469</v>
      </c>
      <c r="W58" s="162">
        <v>183808.47854663129</v>
      </c>
      <c r="X58" s="163">
        <f t="shared" si="1"/>
        <v>567.12316880089202</v>
      </c>
    </row>
    <row r="59" spans="1:24" ht="15" thickBot="1" x14ac:dyDescent="0.4">
      <c r="A59" s="331"/>
      <c r="B59" s="168" t="s">
        <v>200</v>
      </c>
      <c r="C59" s="169">
        <v>750095.72437402699</v>
      </c>
      <c r="D59" s="170">
        <v>62322.820120267221</v>
      </c>
      <c r="E59" s="170">
        <v>57277.11169870192</v>
      </c>
      <c r="F59" s="170">
        <v>26057.171407666658</v>
      </c>
      <c r="G59" s="170">
        <v>62370.00145258024</v>
      </c>
      <c r="H59" s="170">
        <v>464373.84117580944</v>
      </c>
      <c r="I59" s="170">
        <v>28625611.527709015</v>
      </c>
      <c r="J59" s="170">
        <v>8996830.2157359067</v>
      </c>
      <c r="K59" s="171">
        <f t="shared" si="0"/>
        <v>27438.20149227299</v>
      </c>
      <c r="L59" s="170">
        <v>481344.17273497768</v>
      </c>
      <c r="M59" s="155"/>
      <c r="N59" s="331"/>
      <c r="O59" s="168" t="s">
        <v>200</v>
      </c>
      <c r="P59" s="169">
        <v>750095.72437402699</v>
      </c>
      <c r="Q59" s="170">
        <v>62322.820120267221</v>
      </c>
      <c r="R59" s="170">
        <v>57277.11169870192</v>
      </c>
      <c r="S59" s="170">
        <v>26057.171407666658</v>
      </c>
      <c r="T59" s="170">
        <v>62370.00145258024</v>
      </c>
      <c r="U59" s="170">
        <v>464373.84117580944</v>
      </c>
      <c r="V59" s="170">
        <v>28625611.527709011</v>
      </c>
      <c r="W59" s="170">
        <v>8996830.2157359049</v>
      </c>
      <c r="X59" s="171">
        <f t="shared" si="1"/>
        <v>27438.20149227299</v>
      </c>
    </row>
    <row r="60" spans="1:24" ht="15" thickTop="1" x14ac:dyDescent="0.35">
      <c r="A60" s="329">
        <f>A50+1</f>
        <v>2007</v>
      </c>
      <c r="B60" s="156" t="s">
        <v>191</v>
      </c>
      <c r="C60" s="157">
        <v>20796.033672043639</v>
      </c>
      <c r="D60" s="158">
        <v>1679.3517898825196</v>
      </c>
      <c r="E60" s="158">
        <v>1543.740066108669</v>
      </c>
      <c r="F60" s="158">
        <v>703.64379062543321</v>
      </c>
      <c r="G60" s="158">
        <v>1661.2386132431377</v>
      </c>
      <c r="H60" s="158">
        <v>12512.970991478564</v>
      </c>
      <c r="I60" s="158">
        <v>775052.53291509242</v>
      </c>
      <c r="J60" s="158">
        <v>243497.42882956887</v>
      </c>
      <c r="K60" s="159">
        <f t="shared" si="0"/>
        <v>740.93691152858116</v>
      </c>
      <c r="L60" s="158">
        <v>12512.970991478564</v>
      </c>
      <c r="N60" s="329">
        <f>N50+1</f>
        <v>2007</v>
      </c>
      <c r="O60" s="156" t="s">
        <v>191</v>
      </c>
      <c r="P60" s="157">
        <v>20796.033672043639</v>
      </c>
      <c r="Q60" s="158">
        <v>1679.3517898825196</v>
      </c>
      <c r="R60" s="158">
        <v>1543.740066108669</v>
      </c>
      <c r="S60" s="158">
        <v>703.64379062543321</v>
      </c>
      <c r="T60" s="158">
        <v>1661.2386132431377</v>
      </c>
      <c r="U60" s="158">
        <v>12512.970991478564</v>
      </c>
      <c r="V60" s="158">
        <v>775052.53291509231</v>
      </c>
      <c r="W60" s="158">
        <v>243497.42882956887</v>
      </c>
      <c r="X60" s="159">
        <f t="shared" si="1"/>
        <v>740.93691152858116</v>
      </c>
    </row>
    <row r="61" spans="1:24" x14ac:dyDescent="0.35">
      <c r="A61" s="330"/>
      <c r="B61" s="160" t="s">
        <v>192</v>
      </c>
      <c r="C61" s="161">
        <v>66682.332699803665</v>
      </c>
      <c r="D61" s="162">
        <v>5322.9128701794089</v>
      </c>
      <c r="E61" s="162">
        <v>4897.0798405650567</v>
      </c>
      <c r="F61" s="162">
        <v>2258.0342845431101</v>
      </c>
      <c r="G61" s="162">
        <v>5318.8070392122727</v>
      </c>
      <c r="H61" s="162">
        <v>39490.104497624416</v>
      </c>
      <c r="I61" s="162">
        <v>2433643.3540563807</v>
      </c>
      <c r="J61" s="162">
        <v>764575.35471453983</v>
      </c>
      <c r="K61" s="163">
        <f t="shared" si="0"/>
        <v>2377.7101016238948</v>
      </c>
      <c r="L61" s="162">
        <v>39490.104497624416</v>
      </c>
      <c r="N61" s="330"/>
      <c r="O61" s="160" t="s">
        <v>192</v>
      </c>
      <c r="P61" s="161">
        <v>66682.332699803665</v>
      </c>
      <c r="Q61" s="162">
        <v>5322.9128701794089</v>
      </c>
      <c r="R61" s="162">
        <v>4897.0798405650567</v>
      </c>
      <c r="S61" s="162">
        <v>2258.0342845431096</v>
      </c>
      <c r="T61" s="162">
        <v>5318.8070392122727</v>
      </c>
      <c r="U61" s="162">
        <v>39490.104497624416</v>
      </c>
      <c r="V61" s="162">
        <v>2433643.3540563807</v>
      </c>
      <c r="W61" s="162">
        <v>764575.35471453983</v>
      </c>
      <c r="X61" s="163">
        <f t="shared" si="1"/>
        <v>2377.7101016238944</v>
      </c>
    </row>
    <row r="62" spans="1:24" x14ac:dyDescent="0.35">
      <c r="A62" s="330"/>
      <c r="B62" s="164" t="s">
        <v>193</v>
      </c>
      <c r="C62" s="165">
        <v>261429.7658423715</v>
      </c>
      <c r="D62" s="166">
        <v>22024.554120650577</v>
      </c>
      <c r="E62" s="166">
        <v>20287.501640726805</v>
      </c>
      <c r="F62" s="166">
        <v>9159.0073024291578</v>
      </c>
      <c r="G62" s="166">
        <v>21683.935553955958</v>
      </c>
      <c r="H62" s="147">
        <v>164778.48108234178</v>
      </c>
      <c r="I62" s="166">
        <v>10233304.723468261</v>
      </c>
      <c r="J62" s="166">
        <v>3215240.2215437749</v>
      </c>
      <c r="K62" s="167">
        <f t="shared" si="0"/>
        <v>9644.434689457903</v>
      </c>
      <c r="L62" s="166">
        <v>182512.47756167257</v>
      </c>
      <c r="M62" s="149"/>
      <c r="N62" s="330"/>
      <c r="O62" s="160" t="s">
        <v>193</v>
      </c>
      <c r="P62" s="161">
        <v>261429.7658423715</v>
      </c>
      <c r="Q62" s="162">
        <v>22024.554120650577</v>
      </c>
      <c r="R62" s="162">
        <v>20287.501640726805</v>
      </c>
      <c r="S62" s="162">
        <v>9159.0073024291578</v>
      </c>
      <c r="T62" s="162">
        <v>21683.935553955958</v>
      </c>
      <c r="U62" s="150">
        <v>164778.48108234178</v>
      </c>
      <c r="V62" s="162">
        <v>10233304.723468259</v>
      </c>
      <c r="W62" s="162">
        <v>3215240.221543774</v>
      </c>
      <c r="X62" s="163">
        <f t="shared" si="1"/>
        <v>9644.434689457903</v>
      </c>
    </row>
    <row r="63" spans="1:24" x14ac:dyDescent="0.35">
      <c r="A63" s="330"/>
      <c r="B63" s="160" t="s">
        <v>194</v>
      </c>
      <c r="C63" s="161">
        <v>187968.67637714429</v>
      </c>
      <c r="D63" s="162">
        <v>16136.249927359208</v>
      </c>
      <c r="E63" s="162">
        <v>14811.401652658195</v>
      </c>
      <c r="F63" s="162">
        <v>6611.8772113851219</v>
      </c>
      <c r="G63" s="162">
        <v>16283.343509003716</v>
      </c>
      <c r="H63" s="162">
        <v>120491.48231491886</v>
      </c>
      <c r="I63" s="162">
        <v>7286176.1696096202</v>
      </c>
      <c r="J63" s="162">
        <v>2289109.0938001978</v>
      </c>
      <c r="K63" s="163">
        <f t="shared" si="0"/>
        <v>6962.3067035885333</v>
      </c>
      <c r="L63" s="162">
        <v>120491.48231491886</v>
      </c>
      <c r="N63" s="330"/>
      <c r="O63" s="160" t="s">
        <v>194</v>
      </c>
      <c r="P63" s="161">
        <v>187968.67637714429</v>
      </c>
      <c r="Q63" s="162">
        <v>16136.249927359208</v>
      </c>
      <c r="R63" s="162">
        <v>14811.401652658195</v>
      </c>
      <c r="S63" s="162">
        <v>6611.8772113851219</v>
      </c>
      <c r="T63" s="162">
        <v>16283.343509003716</v>
      </c>
      <c r="U63" s="162">
        <v>120491.48231491886</v>
      </c>
      <c r="V63" s="162">
        <v>7286176.1696096202</v>
      </c>
      <c r="W63" s="162">
        <v>2289109.0938001974</v>
      </c>
      <c r="X63" s="163">
        <f t="shared" si="1"/>
        <v>6962.3067035885333</v>
      </c>
    </row>
    <row r="64" spans="1:24" x14ac:dyDescent="0.35">
      <c r="A64" s="330"/>
      <c r="B64" s="160" t="s">
        <v>195</v>
      </c>
      <c r="C64" s="161">
        <v>26820.741429032481</v>
      </c>
      <c r="D64" s="162">
        <v>2219.7260188578639</v>
      </c>
      <c r="E64" s="162">
        <v>2039.0759877320245</v>
      </c>
      <c r="F64" s="162">
        <v>936.03251112818361</v>
      </c>
      <c r="G64" s="162">
        <v>2207.2366581761867</v>
      </c>
      <c r="H64" s="162">
        <v>16483.822012940287</v>
      </c>
      <c r="I64" s="162">
        <v>1023901.2113120919</v>
      </c>
      <c r="J64" s="162">
        <v>321678.02244833251</v>
      </c>
      <c r="K64" s="163">
        <f t="shared" si="0"/>
        <v>985.64223421797726</v>
      </c>
      <c r="L64" s="162">
        <v>16483.822012940287</v>
      </c>
      <c r="N64" s="330"/>
      <c r="O64" s="160" t="s">
        <v>195</v>
      </c>
      <c r="P64" s="161">
        <v>26820.741429032481</v>
      </c>
      <c r="Q64" s="162">
        <v>2219.7260188578639</v>
      </c>
      <c r="R64" s="162">
        <v>2039.0759877320245</v>
      </c>
      <c r="S64" s="162">
        <v>936.03251112818361</v>
      </c>
      <c r="T64" s="162">
        <v>2207.2366581761867</v>
      </c>
      <c r="U64" s="162">
        <v>16483.822012940287</v>
      </c>
      <c r="V64" s="162">
        <v>1023901.2113120914</v>
      </c>
      <c r="W64" s="162">
        <v>321678.02244833246</v>
      </c>
      <c r="X64" s="163">
        <f t="shared" si="1"/>
        <v>985.64223421797726</v>
      </c>
    </row>
    <row r="65" spans="1:24" x14ac:dyDescent="0.35">
      <c r="A65" s="330"/>
      <c r="B65" s="160" t="s">
        <v>196</v>
      </c>
      <c r="C65" s="161">
        <v>37758.203386802874</v>
      </c>
      <c r="D65" s="162">
        <v>3123.1418730172322</v>
      </c>
      <c r="E65" s="162">
        <v>2868.9682630468415</v>
      </c>
      <c r="F65" s="162">
        <v>1316.9913243164106</v>
      </c>
      <c r="G65" s="162">
        <v>3105.5688588926237</v>
      </c>
      <c r="H65" s="162">
        <v>23192.637912243103</v>
      </c>
      <c r="I65" s="162">
        <v>1440622.8433503367</v>
      </c>
      <c r="J65" s="162">
        <v>452599.07111226401</v>
      </c>
      <c r="K65" s="163">
        <f t="shared" si="0"/>
        <v>1386.7918645051802</v>
      </c>
      <c r="L65" s="162">
        <v>23192.637912243103</v>
      </c>
      <c r="N65" s="330"/>
      <c r="O65" s="160" t="s">
        <v>196</v>
      </c>
      <c r="P65" s="161">
        <v>37758.203386802874</v>
      </c>
      <c r="Q65" s="162">
        <v>3123.1418730172322</v>
      </c>
      <c r="R65" s="162">
        <v>2868.9682630468415</v>
      </c>
      <c r="S65" s="162">
        <v>1316.9913243164106</v>
      </c>
      <c r="T65" s="162">
        <v>3105.5688588926237</v>
      </c>
      <c r="U65" s="162">
        <v>23192.637912243103</v>
      </c>
      <c r="V65" s="162">
        <v>1440622.8433503367</v>
      </c>
      <c r="W65" s="162">
        <v>452599.07111226401</v>
      </c>
      <c r="X65" s="163">
        <f t="shared" si="1"/>
        <v>1386.7918645051802</v>
      </c>
    </row>
    <row r="66" spans="1:24" x14ac:dyDescent="0.35">
      <c r="A66" s="330"/>
      <c r="B66" s="160" t="s">
        <v>197</v>
      </c>
      <c r="C66" s="161">
        <v>29446.146444535021</v>
      </c>
      <c r="D66" s="162">
        <v>2559.4715353947349</v>
      </c>
      <c r="E66" s="162">
        <v>2322.6008524128201</v>
      </c>
      <c r="F66" s="162">
        <v>1114.6110173162219</v>
      </c>
      <c r="G66" s="162">
        <v>2482.6283770469149</v>
      </c>
      <c r="H66" s="162">
        <v>18171.726691862365</v>
      </c>
      <c r="I66" s="162">
        <v>1176661.1229690562</v>
      </c>
      <c r="J66" s="162">
        <v>373165.36944742675</v>
      </c>
      <c r="K66" s="163">
        <f t="shared" si="0"/>
        <v>1173.6854012339816</v>
      </c>
      <c r="L66" s="162">
        <v>18171.726691862365</v>
      </c>
      <c r="N66" s="330"/>
      <c r="O66" s="160" t="s">
        <v>197</v>
      </c>
      <c r="P66" s="161">
        <v>29446.146444535018</v>
      </c>
      <c r="Q66" s="162">
        <v>2559.4715353947349</v>
      </c>
      <c r="R66" s="162">
        <v>2322.6008524128201</v>
      </c>
      <c r="S66" s="162">
        <v>1114.6110173162219</v>
      </c>
      <c r="T66" s="162">
        <v>2482.6283770469145</v>
      </c>
      <c r="U66" s="162">
        <v>18171.726691862365</v>
      </c>
      <c r="V66" s="162">
        <v>1176661.122969056</v>
      </c>
      <c r="W66" s="162">
        <v>373165.36944742675</v>
      </c>
      <c r="X66" s="163">
        <f t="shared" si="1"/>
        <v>1173.6854012339816</v>
      </c>
    </row>
    <row r="67" spans="1:24" x14ac:dyDescent="0.35">
      <c r="A67" s="330"/>
      <c r="B67" s="160" t="s">
        <v>198</v>
      </c>
      <c r="C67" s="161">
        <v>127180.37136550105</v>
      </c>
      <c r="D67" s="162">
        <v>10456.500285837854</v>
      </c>
      <c r="E67" s="162">
        <v>9607.9587964544517</v>
      </c>
      <c r="F67" s="162">
        <v>4448.3962448072853</v>
      </c>
      <c r="G67" s="162">
        <v>10819.576185660731</v>
      </c>
      <c r="H67" s="162">
        <v>78257.187479512198</v>
      </c>
      <c r="I67" s="162">
        <v>4811809.9718733802</v>
      </c>
      <c r="J67" s="162">
        <v>1511584.9553470521</v>
      </c>
      <c r="K67" s="163">
        <f t="shared" si="0"/>
        <v>4684.1612457820711</v>
      </c>
      <c r="L67" s="162">
        <v>78257.187479512198</v>
      </c>
      <c r="N67" s="330"/>
      <c r="O67" s="160" t="s">
        <v>198</v>
      </c>
      <c r="P67" s="161">
        <v>127180.37136550105</v>
      </c>
      <c r="Q67" s="162">
        <v>10456.500285837854</v>
      </c>
      <c r="R67" s="162">
        <v>9607.9587964544498</v>
      </c>
      <c r="S67" s="162">
        <v>4448.3962448072853</v>
      </c>
      <c r="T67" s="162">
        <v>10819.576185660733</v>
      </c>
      <c r="U67" s="162">
        <v>78257.187479512184</v>
      </c>
      <c r="V67" s="162">
        <v>4811809.9718733802</v>
      </c>
      <c r="W67" s="162">
        <v>1511584.9553470521</v>
      </c>
      <c r="X67" s="163">
        <f t="shared" si="1"/>
        <v>4684.1612457820711</v>
      </c>
    </row>
    <row r="68" spans="1:24" x14ac:dyDescent="0.35">
      <c r="A68" s="330"/>
      <c r="B68" s="160" t="s">
        <v>199</v>
      </c>
      <c r="C68" s="161">
        <v>16160.567929225297</v>
      </c>
      <c r="D68" s="162">
        <v>1295.8059175529943</v>
      </c>
      <c r="E68" s="162">
        <v>1192.2441914987237</v>
      </c>
      <c r="F68" s="162">
        <v>547.73434251710069</v>
      </c>
      <c r="G68" s="162">
        <v>1290.5134601491363</v>
      </c>
      <c r="H68" s="162">
        <v>9633.318462267207</v>
      </c>
      <c r="I68" s="162">
        <v>594891.03390123439</v>
      </c>
      <c r="J68" s="162">
        <v>186933.22268192397</v>
      </c>
      <c r="K68" s="163">
        <f t="shared" si="0"/>
        <v>576.76426267050704</v>
      </c>
      <c r="L68" s="162">
        <v>9633.318462267207</v>
      </c>
      <c r="N68" s="330"/>
      <c r="O68" s="160" t="s">
        <v>199</v>
      </c>
      <c r="P68" s="161">
        <v>16160.567929225295</v>
      </c>
      <c r="Q68" s="162">
        <v>1295.8059175529943</v>
      </c>
      <c r="R68" s="162">
        <v>1192.2441914987237</v>
      </c>
      <c r="S68" s="162">
        <v>547.73434251710069</v>
      </c>
      <c r="T68" s="162">
        <v>1290.5134601491363</v>
      </c>
      <c r="U68" s="162">
        <v>9633.318462267207</v>
      </c>
      <c r="V68" s="162">
        <v>594891.03390123462</v>
      </c>
      <c r="W68" s="162">
        <v>186933.222681924</v>
      </c>
      <c r="X68" s="163">
        <f t="shared" si="1"/>
        <v>576.76426267050704</v>
      </c>
    </row>
    <row r="69" spans="1:24" ht="15" thickBot="1" x14ac:dyDescent="0.4">
      <c r="A69" s="331"/>
      <c r="B69" s="168" t="s">
        <v>200</v>
      </c>
      <c r="C69" s="169">
        <v>774242.83914645994</v>
      </c>
      <c r="D69" s="170">
        <v>64817.714338732389</v>
      </c>
      <c r="E69" s="170">
        <v>59570.571291203589</v>
      </c>
      <c r="F69" s="170">
        <v>27096.32802906803</v>
      </c>
      <c r="G69" s="170">
        <v>64852.848255340687</v>
      </c>
      <c r="H69" s="170">
        <v>483011.73144518881</v>
      </c>
      <c r="I69" s="170">
        <v>29776062.963455454</v>
      </c>
      <c r="J69" s="170">
        <v>9358382.7399250828</v>
      </c>
      <c r="K69" s="171">
        <f t="shared" si="0"/>
        <v>28532.433414608633</v>
      </c>
      <c r="L69" s="170">
        <v>500745.72792451963</v>
      </c>
      <c r="M69" s="155"/>
      <c r="N69" s="331"/>
      <c r="O69" s="168" t="s">
        <v>200</v>
      </c>
      <c r="P69" s="169">
        <v>774242.83914645994</v>
      </c>
      <c r="Q69" s="170">
        <v>64817.714338732389</v>
      </c>
      <c r="R69" s="170">
        <v>59570.571291203581</v>
      </c>
      <c r="S69" s="170">
        <v>27096.32802906803</v>
      </c>
      <c r="T69" s="170">
        <v>64852.848255340687</v>
      </c>
      <c r="U69" s="170">
        <v>483011.73144518881</v>
      </c>
      <c r="V69" s="170">
        <v>29776062.963455454</v>
      </c>
      <c r="W69" s="170">
        <v>9358382.739925079</v>
      </c>
      <c r="X69" s="171">
        <f t="shared" si="1"/>
        <v>28532.433414608633</v>
      </c>
    </row>
    <row r="70" spans="1:24" ht="15" thickTop="1" x14ac:dyDescent="0.35">
      <c r="A70" s="329">
        <f>A60+1</f>
        <v>2008</v>
      </c>
      <c r="B70" s="156" t="s">
        <v>191</v>
      </c>
      <c r="C70" s="157">
        <v>21423.415278200311</v>
      </c>
      <c r="D70" s="158">
        <v>1734.7703989486424</v>
      </c>
      <c r="E70" s="158">
        <v>1594.6834882902547</v>
      </c>
      <c r="F70" s="158">
        <v>726.86403571607252</v>
      </c>
      <c r="G70" s="158">
        <v>1716.0594874801609</v>
      </c>
      <c r="H70" s="158">
        <v>12925.899034197353</v>
      </c>
      <c r="I70" s="158">
        <v>800629.26650129026</v>
      </c>
      <c r="J70" s="158">
        <v>251532.8439809446</v>
      </c>
      <c r="K70" s="159">
        <f t="shared" si="0"/>
        <v>765.38782960902427</v>
      </c>
      <c r="L70" s="158">
        <v>12925.899034197353</v>
      </c>
      <c r="N70" s="329">
        <f>N60+1</f>
        <v>2008</v>
      </c>
      <c r="O70" s="156" t="s">
        <v>191</v>
      </c>
      <c r="P70" s="157">
        <v>21423.415278200311</v>
      </c>
      <c r="Q70" s="158">
        <v>1734.7703989486424</v>
      </c>
      <c r="R70" s="158">
        <v>1594.6834882902547</v>
      </c>
      <c r="S70" s="158">
        <v>726.86403571607252</v>
      </c>
      <c r="T70" s="158">
        <v>1716.0594874801609</v>
      </c>
      <c r="U70" s="158">
        <v>12925.899034197353</v>
      </c>
      <c r="V70" s="158">
        <v>800629.26650129026</v>
      </c>
      <c r="W70" s="158">
        <v>251532.8439809446</v>
      </c>
      <c r="X70" s="159">
        <f t="shared" si="1"/>
        <v>765.38782960902427</v>
      </c>
    </row>
    <row r="71" spans="1:24" x14ac:dyDescent="0.35">
      <c r="A71" s="330"/>
      <c r="B71" s="160" t="s">
        <v>192</v>
      </c>
      <c r="C71" s="161">
        <v>68701.343011410936</v>
      </c>
      <c r="D71" s="162">
        <v>5498.5689948953286</v>
      </c>
      <c r="E71" s="162">
        <v>5058.6834753037028</v>
      </c>
      <c r="F71" s="162">
        <v>2332.5494159330324</v>
      </c>
      <c r="G71" s="162">
        <v>5494.3276715062766</v>
      </c>
      <c r="H71" s="162">
        <v>40793.277946046015</v>
      </c>
      <c r="I71" s="162">
        <v>2513953.5847402406</v>
      </c>
      <c r="J71" s="162">
        <v>789806.34142011951</v>
      </c>
      <c r="K71" s="163">
        <f t="shared" si="0"/>
        <v>2456.1745349774828</v>
      </c>
      <c r="L71" s="162">
        <v>40793.277946046015</v>
      </c>
      <c r="N71" s="330"/>
      <c r="O71" s="160" t="s">
        <v>192</v>
      </c>
      <c r="P71" s="161">
        <v>68701.343011410951</v>
      </c>
      <c r="Q71" s="162">
        <v>5498.5689948953286</v>
      </c>
      <c r="R71" s="162">
        <v>5058.6834753037028</v>
      </c>
      <c r="S71" s="162">
        <v>2332.5494159330319</v>
      </c>
      <c r="T71" s="162">
        <v>5494.3276715062766</v>
      </c>
      <c r="U71" s="162">
        <v>40793.277946046015</v>
      </c>
      <c r="V71" s="162">
        <v>2513953.5847402406</v>
      </c>
      <c r="W71" s="162">
        <v>789806.34142011951</v>
      </c>
      <c r="X71" s="163">
        <f t="shared" si="1"/>
        <v>2456.1745349774824</v>
      </c>
    </row>
    <row r="72" spans="1:24" x14ac:dyDescent="0.35">
      <c r="A72" s="330"/>
      <c r="B72" s="164" t="s">
        <v>193</v>
      </c>
      <c r="C72" s="165">
        <v>271324.94117221434</v>
      </c>
      <c r="D72" s="166">
        <v>23015.659056079847</v>
      </c>
      <c r="E72" s="166">
        <v>21200.439214559505</v>
      </c>
      <c r="F72" s="166">
        <v>9571.1626310384672</v>
      </c>
      <c r="G72" s="166">
        <v>22659.712653883973</v>
      </c>
      <c r="H72" s="147">
        <v>172193.51273104711</v>
      </c>
      <c r="I72" s="166">
        <v>10693803.436024331</v>
      </c>
      <c r="J72" s="166">
        <v>3359926.0315132439</v>
      </c>
      <c r="K72" s="167">
        <f t="shared" si="0"/>
        <v>10078.434250483506</v>
      </c>
      <c r="L72" s="166">
        <v>190725.5390519478</v>
      </c>
      <c r="M72" s="149"/>
      <c r="N72" s="330"/>
      <c r="O72" s="164" t="s">
        <v>193</v>
      </c>
      <c r="P72" s="165">
        <v>271324.94117221434</v>
      </c>
      <c r="Q72" s="166">
        <v>23015.65905607985</v>
      </c>
      <c r="R72" s="166">
        <v>21200.439214559505</v>
      </c>
      <c r="S72" s="166">
        <v>9571.1626310384672</v>
      </c>
      <c r="T72" s="166">
        <v>22659.712653883973</v>
      </c>
      <c r="U72" s="147">
        <v>172193.51273104711</v>
      </c>
      <c r="V72" s="166">
        <v>10693803.436024329</v>
      </c>
      <c r="W72" s="166">
        <v>3359926.0315132434</v>
      </c>
      <c r="X72" s="167">
        <f t="shared" si="1"/>
        <v>10078.434250483506</v>
      </c>
    </row>
    <row r="73" spans="1:24" x14ac:dyDescent="0.35">
      <c r="A73" s="330"/>
      <c r="B73" s="160" t="s">
        <v>194</v>
      </c>
      <c r="C73" s="161">
        <v>192107.68007768219</v>
      </c>
      <c r="D73" s="162">
        <v>16604.201175252623</v>
      </c>
      <c r="E73" s="162">
        <v>15240.93230058528</v>
      </c>
      <c r="F73" s="162">
        <v>6803.6216505152897</v>
      </c>
      <c r="G73" s="162">
        <v>16755.560470764824</v>
      </c>
      <c r="H73" s="162">
        <v>123985.73530205149</v>
      </c>
      <c r="I73" s="162">
        <v>7497475.2785282992</v>
      </c>
      <c r="J73" s="162">
        <v>2355493.2575204037</v>
      </c>
      <c r="K73" s="163">
        <f t="shared" si="0"/>
        <v>7164.2135979925997</v>
      </c>
      <c r="L73" s="162">
        <v>123985.73530205149</v>
      </c>
      <c r="N73" s="330"/>
      <c r="O73" s="160" t="s">
        <v>194</v>
      </c>
      <c r="P73" s="161">
        <v>192107.68007768219</v>
      </c>
      <c r="Q73" s="162">
        <v>16604.201175252623</v>
      </c>
      <c r="R73" s="162">
        <v>15240.93230058528</v>
      </c>
      <c r="S73" s="162">
        <v>6803.6216505152897</v>
      </c>
      <c r="T73" s="162">
        <v>16755.560470764824</v>
      </c>
      <c r="U73" s="162">
        <v>123985.7353020515</v>
      </c>
      <c r="V73" s="162">
        <v>7497475.2785282992</v>
      </c>
      <c r="W73" s="162">
        <v>2355493.2575204032</v>
      </c>
      <c r="X73" s="163">
        <f t="shared" si="1"/>
        <v>7164.2135979925997</v>
      </c>
    </row>
    <row r="74" spans="1:24" x14ac:dyDescent="0.35">
      <c r="A74" s="330"/>
      <c r="B74" s="160" t="s">
        <v>195</v>
      </c>
      <c r="C74" s="161">
        <v>27980.912158840198</v>
      </c>
      <c r="D74" s="162">
        <v>2330.7123198007566</v>
      </c>
      <c r="E74" s="162">
        <v>2141.0297871186253</v>
      </c>
      <c r="F74" s="162">
        <v>982.83413668459264</v>
      </c>
      <c r="G74" s="162">
        <v>2317.5984910849957</v>
      </c>
      <c r="H74" s="162">
        <v>17308.013113587298</v>
      </c>
      <c r="I74" s="162">
        <v>1075096.2718776963</v>
      </c>
      <c r="J74" s="162">
        <v>337761.92357074912</v>
      </c>
      <c r="K74" s="163">
        <f t="shared" si="0"/>
        <v>1034.9243459288759</v>
      </c>
      <c r="L74" s="162">
        <v>17308.013113587298</v>
      </c>
      <c r="N74" s="330"/>
      <c r="O74" s="160" t="s">
        <v>195</v>
      </c>
      <c r="P74" s="161">
        <v>27980.912158840198</v>
      </c>
      <c r="Q74" s="162">
        <v>2330.7123198007566</v>
      </c>
      <c r="R74" s="162">
        <v>2141.0297871186253</v>
      </c>
      <c r="S74" s="162">
        <v>982.83413668459264</v>
      </c>
      <c r="T74" s="162">
        <v>2317.5984910849957</v>
      </c>
      <c r="U74" s="162">
        <v>17308.013113587298</v>
      </c>
      <c r="V74" s="162">
        <v>1075096.271877696</v>
      </c>
      <c r="W74" s="162">
        <v>337761.923570749</v>
      </c>
      <c r="X74" s="163">
        <f t="shared" si="1"/>
        <v>1034.9243459288759</v>
      </c>
    </row>
    <row r="75" spans="1:24" x14ac:dyDescent="0.35">
      <c r="A75" s="330"/>
      <c r="B75" s="160" t="s">
        <v>196</v>
      </c>
      <c r="C75" s="161">
        <v>39392.764561101678</v>
      </c>
      <c r="D75" s="162">
        <v>3279.2989666680937</v>
      </c>
      <c r="E75" s="162">
        <v>3012.4166761991833</v>
      </c>
      <c r="F75" s="162">
        <v>1382.8408905322308</v>
      </c>
      <c r="G75" s="162">
        <v>3260.8473018372547</v>
      </c>
      <c r="H75" s="162">
        <v>24352.269807855257</v>
      </c>
      <c r="I75" s="162">
        <v>1512653.9855178532</v>
      </c>
      <c r="J75" s="162">
        <v>475229.02466787712</v>
      </c>
      <c r="K75" s="163">
        <f t="shared" ref="K75:K138" si="2">F75*1.053</f>
        <v>1456.131457730439</v>
      </c>
      <c r="L75" s="162">
        <v>24352.269807855257</v>
      </c>
      <c r="N75" s="330"/>
      <c r="O75" s="160" t="s">
        <v>196</v>
      </c>
      <c r="P75" s="161">
        <v>39392.764561101678</v>
      </c>
      <c r="Q75" s="162">
        <v>3279.2989666680937</v>
      </c>
      <c r="R75" s="162">
        <v>3012.4166761991833</v>
      </c>
      <c r="S75" s="162">
        <v>1382.8408905322308</v>
      </c>
      <c r="T75" s="162">
        <v>3260.8473018372547</v>
      </c>
      <c r="U75" s="162">
        <v>24352.269807855257</v>
      </c>
      <c r="V75" s="162">
        <v>1512653.9855178532</v>
      </c>
      <c r="W75" s="162">
        <v>475229.02466787712</v>
      </c>
      <c r="X75" s="163">
        <f t="shared" ref="X75:X138" si="3">S75*1.053</f>
        <v>1456.131457730439</v>
      </c>
    </row>
    <row r="76" spans="1:24" x14ac:dyDescent="0.35">
      <c r="A76" s="330"/>
      <c r="B76" s="160" t="s">
        <v>197</v>
      </c>
      <c r="C76" s="161">
        <v>30233.288612158642</v>
      </c>
      <c r="D76" s="162">
        <v>2643.9340960627605</v>
      </c>
      <c r="E76" s="162">
        <v>2399.2466805424438</v>
      </c>
      <c r="F76" s="162">
        <v>1151.3931808876573</v>
      </c>
      <c r="G76" s="162">
        <v>2564.5551134894622</v>
      </c>
      <c r="H76" s="162">
        <v>18771.393672693819</v>
      </c>
      <c r="I76" s="162">
        <v>1215490.9400270348</v>
      </c>
      <c r="J76" s="162">
        <v>385479.82663919177</v>
      </c>
      <c r="K76" s="163">
        <f t="shared" si="2"/>
        <v>1212.417019474703</v>
      </c>
      <c r="L76" s="162">
        <v>18771.393672693819</v>
      </c>
      <c r="N76" s="330"/>
      <c r="O76" s="160" t="s">
        <v>197</v>
      </c>
      <c r="P76" s="161">
        <v>30233.288612158642</v>
      </c>
      <c r="Q76" s="162">
        <v>2643.9340960627605</v>
      </c>
      <c r="R76" s="162">
        <v>2399.2466805424433</v>
      </c>
      <c r="S76" s="162">
        <v>1151.3931808876573</v>
      </c>
      <c r="T76" s="162">
        <v>2564.5551134894622</v>
      </c>
      <c r="U76" s="162">
        <v>18771.393672693819</v>
      </c>
      <c r="V76" s="162">
        <v>1215490.9400270348</v>
      </c>
      <c r="W76" s="162">
        <v>385479.82663919177</v>
      </c>
      <c r="X76" s="163">
        <f t="shared" si="3"/>
        <v>1212.417019474703</v>
      </c>
    </row>
    <row r="77" spans="1:24" x14ac:dyDescent="0.35">
      <c r="A77" s="330"/>
      <c r="B77" s="160" t="s">
        <v>198</v>
      </c>
      <c r="C77" s="161">
        <v>133402.84552893537</v>
      </c>
      <c r="D77" s="162">
        <v>11045.059195860751</v>
      </c>
      <c r="E77" s="162">
        <v>10148.553885197367</v>
      </c>
      <c r="F77" s="162">
        <v>4693.5370709533299</v>
      </c>
      <c r="G77" s="162">
        <v>11421.466092323964</v>
      </c>
      <c r="H77" s="162">
        <v>82713.367115551009</v>
      </c>
      <c r="I77" s="162">
        <v>5088013.1552958721</v>
      </c>
      <c r="J77" s="162">
        <v>1598348.0595034859</v>
      </c>
      <c r="K77" s="163">
        <f t="shared" si="2"/>
        <v>4942.294535713856</v>
      </c>
      <c r="L77" s="162">
        <v>82713.367115551009</v>
      </c>
      <c r="N77" s="330"/>
      <c r="O77" s="160" t="s">
        <v>198</v>
      </c>
      <c r="P77" s="161">
        <v>133402.8455289354</v>
      </c>
      <c r="Q77" s="162">
        <v>11045.059195860751</v>
      </c>
      <c r="R77" s="162">
        <v>10148.553885197367</v>
      </c>
      <c r="S77" s="162">
        <v>4693.5370709533299</v>
      </c>
      <c r="T77" s="162">
        <v>11421.466092323963</v>
      </c>
      <c r="U77" s="162">
        <v>82713.367115551009</v>
      </c>
      <c r="V77" s="162">
        <v>5088013.1552958721</v>
      </c>
      <c r="W77" s="162">
        <v>1598348.0595034859</v>
      </c>
      <c r="X77" s="163">
        <f t="shared" si="3"/>
        <v>4942.294535713856</v>
      </c>
    </row>
    <row r="78" spans="1:24" x14ac:dyDescent="0.35">
      <c r="A78" s="330"/>
      <c r="B78" s="160" t="s">
        <v>199</v>
      </c>
      <c r="C78" s="161">
        <v>16395.347444972416</v>
      </c>
      <c r="D78" s="162">
        <v>1317.834618151395</v>
      </c>
      <c r="E78" s="162">
        <v>1212.5123427542019</v>
      </c>
      <c r="F78" s="162">
        <v>557.04582633989128</v>
      </c>
      <c r="G78" s="162">
        <v>1312.4521889716714</v>
      </c>
      <c r="H78" s="162">
        <v>9797.0848761257475</v>
      </c>
      <c r="I78" s="162">
        <v>605004.18147755531</v>
      </c>
      <c r="J78" s="162">
        <v>190111.08746751666</v>
      </c>
      <c r="K78" s="163">
        <f t="shared" si="2"/>
        <v>586.56925513590545</v>
      </c>
      <c r="L78" s="162">
        <v>9797.0848761257475</v>
      </c>
      <c r="N78" s="330"/>
      <c r="O78" s="160" t="s">
        <v>199</v>
      </c>
      <c r="P78" s="161">
        <v>16395.347444972416</v>
      </c>
      <c r="Q78" s="162">
        <v>1317.834618151395</v>
      </c>
      <c r="R78" s="162">
        <v>1212.5123427542019</v>
      </c>
      <c r="S78" s="162">
        <v>557.04582633989128</v>
      </c>
      <c r="T78" s="162">
        <v>1312.4521889716714</v>
      </c>
      <c r="U78" s="162">
        <v>9797.0848761257475</v>
      </c>
      <c r="V78" s="162">
        <v>605004.18147755566</v>
      </c>
      <c r="W78" s="162">
        <v>190111.08746751669</v>
      </c>
      <c r="X78" s="163">
        <f t="shared" si="3"/>
        <v>586.56925513590545</v>
      </c>
    </row>
    <row r="79" spans="1:24" ht="15" thickBot="1" x14ac:dyDescent="0.4">
      <c r="A79" s="331"/>
      <c r="B79" s="168" t="s">
        <v>200</v>
      </c>
      <c r="C79" s="169">
        <v>800962.537845516</v>
      </c>
      <c r="D79" s="170">
        <v>67470.038821720198</v>
      </c>
      <c r="E79" s="170">
        <v>62008.497850550557</v>
      </c>
      <c r="F79" s="170">
        <v>28201.848838600567</v>
      </c>
      <c r="G79" s="170">
        <v>67502.579471342571</v>
      </c>
      <c r="H79" s="170">
        <v>502840.55359915504</v>
      </c>
      <c r="I79" s="170">
        <v>31002120.09999017</v>
      </c>
      <c r="J79" s="170">
        <v>9743688.3962835316</v>
      </c>
      <c r="K79" s="171">
        <f t="shared" si="2"/>
        <v>29696.546827046393</v>
      </c>
      <c r="L79" s="170">
        <v>521372.57992005575</v>
      </c>
      <c r="M79" s="155"/>
      <c r="N79" s="331"/>
      <c r="O79" s="168" t="s">
        <v>200</v>
      </c>
      <c r="P79" s="169">
        <v>800962.53784551611</v>
      </c>
      <c r="Q79" s="170">
        <v>67470.038821720198</v>
      </c>
      <c r="R79" s="170">
        <v>62008.497850550557</v>
      </c>
      <c r="S79" s="170">
        <v>28201.848838600567</v>
      </c>
      <c r="T79" s="170">
        <v>67502.579471342571</v>
      </c>
      <c r="U79" s="170">
        <v>502840.55359915504</v>
      </c>
      <c r="V79" s="170">
        <v>31002120.099990167</v>
      </c>
      <c r="W79" s="170">
        <v>9743688.3962835316</v>
      </c>
      <c r="X79" s="171">
        <f t="shared" si="3"/>
        <v>29696.546827046393</v>
      </c>
    </row>
    <row r="80" spans="1:24" ht="15" thickTop="1" x14ac:dyDescent="0.35">
      <c r="A80" s="329">
        <f>A70+1</f>
        <v>2009</v>
      </c>
      <c r="B80" s="156" t="s">
        <v>191</v>
      </c>
      <c r="C80" s="157">
        <v>22086.226758344921</v>
      </c>
      <c r="D80" s="158">
        <v>1792.0178221139474</v>
      </c>
      <c r="E80" s="158">
        <v>1647.3080434038329</v>
      </c>
      <c r="F80" s="158">
        <v>750.85054889470291</v>
      </c>
      <c r="G80" s="158">
        <v>1772.6894505670061</v>
      </c>
      <c r="H80" s="158">
        <v>13352.453702325865</v>
      </c>
      <c r="I80" s="158">
        <v>827050.03229583276</v>
      </c>
      <c r="J80" s="158">
        <v>259833.42783231573</v>
      </c>
      <c r="K80" s="159">
        <f t="shared" si="2"/>
        <v>790.64562798612212</v>
      </c>
      <c r="L80" s="158">
        <v>13352.453702325865</v>
      </c>
      <c r="N80" s="329">
        <f>N70+1</f>
        <v>2009</v>
      </c>
      <c r="O80" s="156" t="s">
        <v>191</v>
      </c>
      <c r="P80" s="157">
        <v>22086.226758344921</v>
      </c>
      <c r="Q80" s="158">
        <v>1792.0178221139474</v>
      </c>
      <c r="R80" s="158">
        <v>1647.3080434038329</v>
      </c>
      <c r="S80" s="158">
        <v>750.85054889470291</v>
      </c>
      <c r="T80" s="158">
        <v>1772.6894505670061</v>
      </c>
      <c r="U80" s="158">
        <v>13352.453702325865</v>
      </c>
      <c r="V80" s="158">
        <v>827050.03229583276</v>
      </c>
      <c r="W80" s="158">
        <v>259833.42783231573</v>
      </c>
      <c r="X80" s="159">
        <f t="shared" si="3"/>
        <v>790.64562798612212</v>
      </c>
    </row>
    <row r="81" spans="1:24" x14ac:dyDescent="0.35">
      <c r="A81" s="330"/>
      <c r="B81" s="160" t="s">
        <v>192</v>
      </c>
      <c r="C81" s="161">
        <v>70833.014348939469</v>
      </c>
      <c r="D81" s="162">
        <v>5680.0217717268733</v>
      </c>
      <c r="E81" s="162">
        <v>5225.6200299887241</v>
      </c>
      <c r="F81" s="162">
        <v>2409.5235466588219</v>
      </c>
      <c r="G81" s="162">
        <v>5675.6404846659834</v>
      </c>
      <c r="H81" s="162">
        <v>42139.456118265531</v>
      </c>
      <c r="I81" s="162">
        <v>2596914.0530366683</v>
      </c>
      <c r="J81" s="162">
        <v>815869.9506869833</v>
      </c>
      <c r="K81" s="163">
        <f t="shared" si="2"/>
        <v>2537.2282946317396</v>
      </c>
      <c r="L81" s="162">
        <v>42139.456118265531</v>
      </c>
      <c r="N81" s="330"/>
      <c r="O81" s="160" t="s">
        <v>192</v>
      </c>
      <c r="P81" s="161">
        <v>70833.014348939469</v>
      </c>
      <c r="Q81" s="162">
        <v>5680.0217717268733</v>
      </c>
      <c r="R81" s="162">
        <v>5225.6200299887241</v>
      </c>
      <c r="S81" s="162">
        <v>2409.5235466588219</v>
      </c>
      <c r="T81" s="162">
        <v>5675.6404846659834</v>
      </c>
      <c r="U81" s="162">
        <v>42139.456118265531</v>
      </c>
      <c r="V81" s="162">
        <v>2596914.0530366683</v>
      </c>
      <c r="W81" s="162">
        <v>815869.9506869833</v>
      </c>
      <c r="X81" s="163">
        <f t="shared" si="3"/>
        <v>2537.2282946317396</v>
      </c>
    </row>
    <row r="82" spans="1:24" x14ac:dyDescent="0.35">
      <c r="A82" s="330"/>
      <c r="B82" s="164" t="s">
        <v>193</v>
      </c>
      <c r="C82" s="165">
        <v>282012.06761022669</v>
      </c>
      <c r="D82" s="166">
        <v>24051.363713603445</v>
      </c>
      <c r="E82" s="166">
        <v>22154.458979214687</v>
      </c>
      <c r="F82" s="166">
        <v>10001.864949435199</v>
      </c>
      <c r="G82" s="166">
        <v>23679.399723308754</v>
      </c>
      <c r="H82" s="147">
        <v>179942.22080394428</v>
      </c>
      <c r="I82" s="166">
        <v>11175024.590645425</v>
      </c>
      <c r="J82" s="166">
        <v>3511122.7029313399</v>
      </c>
      <c r="K82" s="167">
        <f t="shared" si="2"/>
        <v>10531.963791755265</v>
      </c>
      <c r="L82" s="166">
        <v>199308.18830928544</v>
      </c>
      <c r="M82" s="149"/>
      <c r="N82" s="330"/>
      <c r="O82" s="160" t="s">
        <v>193</v>
      </c>
      <c r="P82" s="161">
        <v>282012.06761022669</v>
      </c>
      <c r="Q82" s="162">
        <v>24051.363713603445</v>
      </c>
      <c r="R82" s="162">
        <v>22154.458979214687</v>
      </c>
      <c r="S82" s="162">
        <v>10001.864949435199</v>
      </c>
      <c r="T82" s="162">
        <v>23679.399723308754</v>
      </c>
      <c r="U82" s="150">
        <v>179942.22080394428</v>
      </c>
      <c r="V82" s="162">
        <v>11175024.590645423</v>
      </c>
      <c r="W82" s="162">
        <v>3511122.7029313399</v>
      </c>
      <c r="X82" s="163">
        <f t="shared" si="3"/>
        <v>10531.963791755265</v>
      </c>
    </row>
    <row r="83" spans="1:24" x14ac:dyDescent="0.35">
      <c r="A83" s="330"/>
      <c r="B83" s="160" t="s">
        <v>194</v>
      </c>
      <c r="C83" s="161">
        <v>196589.2656246734</v>
      </c>
      <c r="D83" s="162">
        <v>17085.72300933495</v>
      </c>
      <c r="E83" s="162">
        <v>15682.919337302254</v>
      </c>
      <c r="F83" s="162">
        <v>7000.9266783802332</v>
      </c>
      <c r="G83" s="162">
        <v>17241.471724417006</v>
      </c>
      <c r="H83" s="162">
        <v>127581.32162581099</v>
      </c>
      <c r="I83" s="162">
        <v>7714902.0616056183</v>
      </c>
      <c r="J83" s="162">
        <v>2423802.5619884948</v>
      </c>
      <c r="K83" s="163">
        <f t="shared" si="2"/>
        <v>7371.975792334385</v>
      </c>
      <c r="L83" s="162">
        <v>127581.32162581099</v>
      </c>
      <c r="N83" s="330"/>
      <c r="O83" s="160" t="s">
        <v>194</v>
      </c>
      <c r="P83" s="161">
        <v>196589.26562467337</v>
      </c>
      <c r="Q83" s="162">
        <v>17085.72300933495</v>
      </c>
      <c r="R83" s="162">
        <v>15682.919337302254</v>
      </c>
      <c r="S83" s="162">
        <v>7000.9266783802332</v>
      </c>
      <c r="T83" s="162">
        <v>17241.471724417006</v>
      </c>
      <c r="U83" s="162">
        <v>127581.32162581099</v>
      </c>
      <c r="V83" s="162">
        <v>7714902.0616056193</v>
      </c>
      <c r="W83" s="162">
        <v>2423802.5619884948</v>
      </c>
      <c r="X83" s="163">
        <f t="shared" si="3"/>
        <v>7371.975792334385</v>
      </c>
    </row>
    <row r="84" spans="1:24" x14ac:dyDescent="0.35">
      <c r="A84" s="330"/>
      <c r="B84" s="160" t="s">
        <v>195</v>
      </c>
      <c r="C84" s="161">
        <v>29251.581050941535</v>
      </c>
      <c r="D84" s="162">
        <v>2447.2479357907951</v>
      </c>
      <c r="E84" s="162">
        <v>2248.0812764745569</v>
      </c>
      <c r="F84" s="162">
        <v>1031.9758435188223</v>
      </c>
      <c r="G84" s="162">
        <v>2433.4784156392457</v>
      </c>
      <c r="H84" s="162">
        <v>18173.413769266666</v>
      </c>
      <c r="I84" s="162">
        <v>1128851.0854715812</v>
      </c>
      <c r="J84" s="162">
        <v>354650.01974928658</v>
      </c>
      <c r="K84" s="163">
        <f t="shared" si="2"/>
        <v>1086.6705632253199</v>
      </c>
      <c r="L84" s="162">
        <v>18173.413769266666</v>
      </c>
      <c r="N84" s="330"/>
      <c r="O84" s="160" t="s">
        <v>195</v>
      </c>
      <c r="P84" s="161">
        <v>29251.581050941535</v>
      </c>
      <c r="Q84" s="162">
        <v>2447.2479357907951</v>
      </c>
      <c r="R84" s="162">
        <v>2248.0812764745569</v>
      </c>
      <c r="S84" s="162">
        <v>1031.9758435188223</v>
      </c>
      <c r="T84" s="162">
        <v>2433.4784156392457</v>
      </c>
      <c r="U84" s="162">
        <v>18173.413769266666</v>
      </c>
      <c r="V84" s="162">
        <v>1128851.085471581</v>
      </c>
      <c r="W84" s="162">
        <v>354650.01974928658</v>
      </c>
      <c r="X84" s="163">
        <f t="shared" si="3"/>
        <v>1086.6705632253199</v>
      </c>
    </row>
    <row r="85" spans="1:24" x14ac:dyDescent="0.35">
      <c r="A85" s="330"/>
      <c r="B85" s="160" t="s">
        <v>196</v>
      </c>
      <c r="C85" s="161">
        <v>41185.664075431647</v>
      </c>
      <c r="D85" s="162">
        <v>3443.2639150014988</v>
      </c>
      <c r="E85" s="162">
        <v>3163.0375100091428</v>
      </c>
      <c r="F85" s="162">
        <v>1451.9829350588427</v>
      </c>
      <c r="G85" s="162">
        <v>3423.889666929118</v>
      </c>
      <c r="H85" s="162">
        <v>25569.883298248023</v>
      </c>
      <c r="I85" s="162">
        <v>1588286.6847937463</v>
      </c>
      <c r="J85" s="162">
        <v>498990.4759012711</v>
      </c>
      <c r="K85" s="163">
        <f t="shared" si="2"/>
        <v>1528.9380306169612</v>
      </c>
      <c r="L85" s="162">
        <v>25569.883298248023</v>
      </c>
      <c r="N85" s="330"/>
      <c r="O85" s="160" t="s">
        <v>196</v>
      </c>
      <c r="P85" s="161">
        <v>41185.664075431647</v>
      </c>
      <c r="Q85" s="162">
        <v>3443.2639150014988</v>
      </c>
      <c r="R85" s="162">
        <v>3163.0375100091428</v>
      </c>
      <c r="S85" s="162">
        <v>1451.9829350588427</v>
      </c>
      <c r="T85" s="162">
        <v>3423.889666929118</v>
      </c>
      <c r="U85" s="162">
        <v>25569.883298248023</v>
      </c>
      <c r="V85" s="162">
        <v>1588286.6847937463</v>
      </c>
      <c r="W85" s="162">
        <v>498990.4759012711</v>
      </c>
      <c r="X85" s="163">
        <f t="shared" si="3"/>
        <v>1528.9380306169612</v>
      </c>
    </row>
    <row r="86" spans="1:24" x14ac:dyDescent="0.35">
      <c r="A86" s="330"/>
      <c r="B86" s="160" t="s">
        <v>197</v>
      </c>
      <c r="C86" s="161">
        <v>31074.369366194434</v>
      </c>
      <c r="D86" s="162">
        <v>2731.1839212328314</v>
      </c>
      <c r="E86" s="162">
        <v>2478.4218210003437</v>
      </c>
      <c r="F86" s="162">
        <v>1189.3891558569499</v>
      </c>
      <c r="G86" s="162">
        <v>2649.1854322346144</v>
      </c>
      <c r="H86" s="162">
        <v>19390.849663892714</v>
      </c>
      <c r="I86" s="162">
        <v>1255602.1410479266</v>
      </c>
      <c r="J86" s="162">
        <v>398200.66091828502</v>
      </c>
      <c r="K86" s="163">
        <f t="shared" si="2"/>
        <v>1252.4267811173681</v>
      </c>
      <c r="L86" s="162">
        <v>19390.849663892714</v>
      </c>
      <c r="N86" s="330"/>
      <c r="O86" s="160" t="s">
        <v>197</v>
      </c>
      <c r="P86" s="161">
        <v>31074.369366194434</v>
      </c>
      <c r="Q86" s="162">
        <v>2731.1839212328314</v>
      </c>
      <c r="R86" s="162">
        <v>2478.4218210003437</v>
      </c>
      <c r="S86" s="162">
        <v>1189.3891558569499</v>
      </c>
      <c r="T86" s="162">
        <v>2649.1854322346144</v>
      </c>
      <c r="U86" s="162">
        <v>19390.849663892714</v>
      </c>
      <c r="V86" s="162">
        <v>1255602.1410479269</v>
      </c>
      <c r="W86" s="162">
        <v>398200.66091828508</v>
      </c>
      <c r="X86" s="163">
        <f t="shared" si="3"/>
        <v>1252.4267811173681</v>
      </c>
    </row>
    <row r="87" spans="1:24" x14ac:dyDescent="0.35">
      <c r="A87" s="330"/>
      <c r="B87" s="160" t="s">
        <v>198</v>
      </c>
      <c r="C87" s="161">
        <v>138902.91999027875</v>
      </c>
      <c r="D87" s="162">
        <v>11567.193646145181</v>
      </c>
      <c r="E87" s="162">
        <v>10628.586235378632</v>
      </c>
      <c r="F87" s="162">
        <v>4908.1269765273364</v>
      </c>
      <c r="G87" s="162">
        <v>11934.926173787524</v>
      </c>
      <c r="H87" s="162">
        <v>86659.373352573428</v>
      </c>
      <c r="I87" s="162">
        <v>5328939.1016283128</v>
      </c>
      <c r="J87" s="162">
        <v>1674034.2338608955</v>
      </c>
      <c r="K87" s="163">
        <f t="shared" si="2"/>
        <v>5168.2577062832852</v>
      </c>
      <c r="L87" s="162">
        <v>86659.373352573428</v>
      </c>
      <c r="N87" s="330"/>
      <c r="O87" s="160" t="s">
        <v>198</v>
      </c>
      <c r="P87" s="161">
        <v>138902.91999027875</v>
      </c>
      <c r="Q87" s="162">
        <v>11567.193646145181</v>
      </c>
      <c r="R87" s="162">
        <v>10628.586235378636</v>
      </c>
      <c r="S87" s="162">
        <v>4908.1269765273364</v>
      </c>
      <c r="T87" s="162">
        <v>11934.926173787524</v>
      </c>
      <c r="U87" s="162">
        <v>86659.373352573428</v>
      </c>
      <c r="V87" s="162">
        <v>5328939.1016283128</v>
      </c>
      <c r="W87" s="162">
        <v>1674034.233860896</v>
      </c>
      <c r="X87" s="163">
        <f t="shared" si="3"/>
        <v>5168.2577062832852</v>
      </c>
    </row>
    <row r="88" spans="1:24" x14ac:dyDescent="0.35">
      <c r="A88" s="330"/>
      <c r="B88" s="160" t="s">
        <v>199</v>
      </c>
      <c r="C88" s="161">
        <v>16646.117696191435</v>
      </c>
      <c r="D88" s="162">
        <v>1340.2378066599686</v>
      </c>
      <c r="E88" s="162">
        <v>1233.1250525810231</v>
      </c>
      <c r="F88" s="162">
        <v>566.51560538766944</v>
      </c>
      <c r="G88" s="162">
        <v>1334.7638761841895</v>
      </c>
      <c r="H88" s="162">
        <v>9963.6353190198824</v>
      </c>
      <c r="I88" s="162">
        <v>615289.25256267376</v>
      </c>
      <c r="J88" s="162">
        <v>193342.9759544644</v>
      </c>
      <c r="K88" s="163">
        <f t="shared" si="2"/>
        <v>596.54093247321589</v>
      </c>
      <c r="L88" s="162">
        <v>9963.6353190198824</v>
      </c>
      <c r="N88" s="330"/>
      <c r="O88" s="160" t="s">
        <v>199</v>
      </c>
      <c r="P88" s="161">
        <v>16646.117696191435</v>
      </c>
      <c r="Q88" s="162">
        <v>1340.2378066599686</v>
      </c>
      <c r="R88" s="162">
        <v>1233.1250525810231</v>
      </c>
      <c r="S88" s="162">
        <v>566.51560538766944</v>
      </c>
      <c r="T88" s="162">
        <v>1334.7638761841895</v>
      </c>
      <c r="U88" s="162">
        <v>9963.6353190198824</v>
      </c>
      <c r="V88" s="162">
        <v>615289.25256267388</v>
      </c>
      <c r="W88" s="162">
        <v>193342.97595446443</v>
      </c>
      <c r="X88" s="163">
        <f t="shared" si="3"/>
        <v>596.54093247321589</v>
      </c>
    </row>
    <row r="89" spans="1:24" ht="15" thickBot="1" x14ac:dyDescent="0.4">
      <c r="A89" s="331"/>
      <c r="B89" s="168" t="s">
        <v>200</v>
      </c>
      <c r="C89" s="169">
        <v>828581.22652122227</v>
      </c>
      <c r="D89" s="170">
        <v>70138.253541609491</v>
      </c>
      <c r="E89" s="170">
        <v>64461.558285353203</v>
      </c>
      <c r="F89" s="170">
        <v>29311.156239718581</v>
      </c>
      <c r="G89" s="170">
        <v>70145.444947733457</v>
      </c>
      <c r="H89" s="170">
        <v>522772.60765334743</v>
      </c>
      <c r="I89" s="170">
        <v>32230859.003087781</v>
      </c>
      <c r="J89" s="170">
        <v>10129847.009823337</v>
      </c>
      <c r="K89" s="171">
        <f t="shared" si="2"/>
        <v>30864.647520423663</v>
      </c>
      <c r="L89" s="170">
        <v>542138.57515868859</v>
      </c>
      <c r="M89" s="155"/>
      <c r="N89" s="331"/>
      <c r="O89" s="168" t="s">
        <v>200</v>
      </c>
      <c r="P89" s="169">
        <v>828581.22652122227</v>
      </c>
      <c r="Q89" s="170">
        <v>70138.253541609491</v>
      </c>
      <c r="R89" s="170">
        <v>64461.558285353203</v>
      </c>
      <c r="S89" s="170">
        <v>29311.156239718581</v>
      </c>
      <c r="T89" s="170">
        <v>70145.444947733457</v>
      </c>
      <c r="U89" s="170">
        <v>522772.60765334743</v>
      </c>
      <c r="V89" s="170">
        <v>32230859.003087793</v>
      </c>
      <c r="W89" s="170">
        <v>10129847.009823337</v>
      </c>
      <c r="X89" s="171">
        <f t="shared" si="3"/>
        <v>30864.647520423663</v>
      </c>
    </row>
    <row r="90" spans="1:24" ht="15" thickTop="1" x14ac:dyDescent="0.35">
      <c r="A90" s="329">
        <f>A80+1</f>
        <v>2010</v>
      </c>
      <c r="B90" s="156" t="s">
        <v>191</v>
      </c>
      <c r="C90" s="157">
        <v>21599.716022811008</v>
      </c>
      <c r="D90" s="158">
        <v>706.89970495699754</v>
      </c>
      <c r="E90" s="158">
        <v>644.18040993238935</v>
      </c>
      <c r="F90" s="158">
        <v>775.62861700822793</v>
      </c>
      <c r="G90" s="158">
        <v>1831.1882024357169</v>
      </c>
      <c r="H90" s="158">
        <v>5265.0032043582723</v>
      </c>
      <c r="I90" s="158">
        <v>812328.85969959386</v>
      </c>
      <c r="J90" s="158">
        <v>255208.49271978688</v>
      </c>
      <c r="K90" s="159">
        <f t="shared" si="2"/>
        <v>816.73693370966396</v>
      </c>
      <c r="L90" s="158">
        <v>5265.0032043582723</v>
      </c>
      <c r="M90" s="87"/>
      <c r="N90" s="329">
        <f>N80+1</f>
        <v>2010</v>
      </c>
      <c r="O90" s="156" t="s">
        <v>191</v>
      </c>
      <c r="P90" s="157">
        <v>22770.324825097185</v>
      </c>
      <c r="Q90" s="158">
        <v>1851.1544102437074</v>
      </c>
      <c r="R90" s="158">
        <v>1701.6692088361592</v>
      </c>
      <c r="S90" s="158">
        <v>775.62861700822793</v>
      </c>
      <c r="T90" s="158">
        <v>1831.1882024357169</v>
      </c>
      <c r="U90" s="158">
        <v>13793.084674502617</v>
      </c>
      <c r="V90" s="158">
        <v>854342.68336159503</v>
      </c>
      <c r="W90" s="158">
        <v>268407.93095078215</v>
      </c>
      <c r="X90" s="159">
        <f t="shared" si="3"/>
        <v>816.73693370966396</v>
      </c>
    </row>
    <row r="91" spans="1:24" x14ac:dyDescent="0.35">
      <c r="A91" s="330"/>
      <c r="B91" s="160" t="s">
        <v>192</v>
      </c>
      <c r="C91" s="161">
        <v>73033.175024319906</v>
      </c>
      <c r="D91" s="162">
        <v>5867.4624901938596</v>
      </c>
      <c r="E91" s="162">
        <v>5398.0654909783516</v>
      </c>
      <c r="F91" s="162">
        <v>2489.037823698563</v>
      </c>
      <c r="G91" s="162">
        <v>5862.9366206599598</v>
      </c>
      <c r="H91" s="162">
        <v>43530.058170168282</v>
      </c>
      <c r="I91" s="162">
        <v>2682612.2167868777</v>
      </c>
      <c r="J91" s="162">
        <v>842793.65905965364</v>
      </c>
      <c r="K91" s="163">
        <f t="shared" si="2"/>
        <v>2620.9568283545868</v>
      </c>
      <c r="L91" s="162">
        <v>43530.058170168282</v>
      </c>
      <c r="N91" s="330"/>
      <c r="O91" s="160" t="s">
        <v>192</v>
      </c>
      <c r="P91" s="161">
        <v>73033.175024319906</v>
      </c>
      <c r="Q91" s="162">
        <v>5867.4624901938596</v>
      </c>
      <c r="R91" s="162">
        <v>5398.0654909783516</v>
      </c>
      <c r="S91" s="162">
        <v>2489.0378236985625</v>
      </c>
      <c r="T91" s="162">
        <v>5862.9366206599598</v>
      </c>
      <c r="U91" s="162">
        <v>43530.058170168282</v>
      </c>
      <c r="V91" s="162">
        <v>2682612.2167868777</v>
      </c>
      <c r="W91" s="162">
        <v>842793.65905965364</v>
      </c>
      <c r="X91" s="163">
        <f t="shared" si="3"/>
        <v>2620.9568283545864</v>
      </c>
    </row>
    <row r="92" spans="1:24" x14ac:dyDescent="0.35">
      <c r="A92" s="330"/>
      <c r="B92" s="164" t="s">
        <v>193</v>
      </c>
      <c r="C92" s="165">
        <v>276228.20872492727</v>
      </c>
      <c r="D92" s="166">
        <v>8368.1995968986557</v>
      </c>
      <c r="E92" s="166">
        <v>7646.6885112353038</v>
      </c>
      <c r="F92" s="166">
        <v>10451.948872159781</v>
      </c>
      <c r="G92" s="166">
        <v>24744.972710857637</v>
      </c>
      <c r="H92" s="147">
        <v>67233.330651375174</v>
      </c>
      <c r="I92" s="166">
        <v>11095576.909234928</v>
      </c>
      <c r="J92" s="166">
        <v>3486160.6308802832</v>
      </c>
      <c r="K92" s="167">
        <f t="shared" si="2"/>
        <v>11005.902162384249</v>
      </c>
      <c r="L92" s="166">
        <v>74352.925658469205</v>
      </c>
      <c r="M92" s="149"/>
      <c r="N92" s="330"/>
      <c r="O92" s="160" t="s">
        <v>193</v>
      </c>
      <c r="P92" s="161">
        <v>293142.93460256042</v>
      </c>
      <c r="Q92" s="162">
        <v>25133.675080715591</v>
      </c>
      <c r="R92" s="162">
        <v>23151.409633279342</v>
      </c>
      <c r="S92" s="162">
        <v>10451.948872159781</v>
      </c>
      <c r="T92" s="162">
        <v>24744.972710857637</v>
      </c>
      <c r="U92" s="150">
        <v>188039.6207401217</v>
      </c>
      <c r="V92" s="162">
        <v>11677900.697224464</v>
      </c>
      <c r="W92" s="162">
        <v>3669123.2245632485</v>
      </c>
      <c r="X92" s="163">
        <f t="shared" si="3"/>
        <v>11005.902162384249</v>
      </c>
    </row>
    <row r="93" spans="1:24" x14ac:dyDescent="0.35">
      <c r="A93" s="330"/>
      <c r="B93" s="160" t="s">
        <v>194</v>
      </c>
      <c r="C93" s="161">
        <v>189458.05328588883</v>
      </c>
      <c r="D93" s="162">
        <v>5834.3018582379245</v>
      </c>
      <c r="E93" s="162">
        <v>5311.029879534135</v>
      </c>
      <c r="F93" s="162">
        <v>7203.95355205326</v>
      </c>
      <c r="G93" s="162">
        <v>17741.474404425098</v>
      </c>
      <c r="H93" s="162">
        <v>46993.451746628052</v>
      </c>
      <c r="I93" s="162">
        <v>7538843.7755513648</v>
      </c>
      <c r="J93" s="162">
        <v>2368490.0541651407</v>
      </c>
      <c r="K93" s="163">
        <f t="shared" si="2"/>
        <v>7585.7630903120826</v>
      </c>
      <c r="L93" s="162">
        <v>46993.451746628052</v>
      </c>
      <c r="N93" s="330"/>
      <c r="O93" s="160" t="s">
        <v>194</v>
      </c>
      <c r="P93" s="161">
        <v>201191.32719803447</v>
      </c>
      <c r="Q93" s="162">
        <v>17581.208976605663</v>
      </c>
      <c r="R93" s="162">
        <v>16137.72399808402</v>
      </c>
      <c r="S93" s="162">
        <v>7203.9535520532609</v>
      </c>
      <c r="T93" s="162">
        <v>17741.474404425098</v>
      </c>
      <c r="U93" s="162">
        <v>131281.1799529595</v>
      </c>
      <c r="V93" s="162">
        <v>7938634.2213921826</v>
      </c>
      <c r="W93" s="162">
        <v>2494092.8362861616</v>
      </c>
      <c r="X93" s="163">
        <f t="shared" si="3"/>
        <v>7585.7630903120835</v>
      </c>
    </row>
    <row r="94" spans="1:24" x14ac:dyDescent="0.35">
      <c r="A94" s="330"/>
      <c r="B94" s="160" t="s">
        <v>195</v>
      </c>
      <c r="C94" s="161">
        <v>28848.286266971321</v>
      </c>
      <c r="D94" s="162">
        <v>892.95956469106227</v>
      </c>
      <c r="E94" s="162">
        <v>813.46675700973674</v>
      </c>
      <c r="F94" s="162">
        <v>1083.5746356947634</v>
      </c>
      <c r="G94" s="162">
        <v>2555.152336421208</v>
      </c>
      <c r="H94" s="162">
        <v>7308.5939494102886</v>
      </c>
      <c r="I94" s="162">
        <v>1127895.3584004636</v>
      </c>
      <c r="J94" s="162">
        <v>354349.7599312939</v>
      </c>
      <c r="K94" s="163">
        <f t="shared" si="2"/>
        <v>1141.0040913865857</v>
      </c>
      <c r="L94" s="162">
        <v>7308.5939494102886</v>
      </c>
      <c r="N94" s="330"/>
      <c r="O94" s="160" t="s">
        <v>195</v>
      </c>
      <c r="P94" s="161">
        <v>30581.927184669959</v>
      </c>
      <c r="Q94" s="162">
        <v>2569.6103325803347</v>
      </c>
      <c r="R94" s="162">
        <v>2360.4853402982844</v>
      </c>
      <c r="S94" s="162">
        <v>1083.5746356947634</v>
      </c>
      <c r="T94" s="162">
        <v>2555.152336421208</v>
      </c>
      <c r="U94" s="162">
        <v>19082.084457729998</v>
      </c>
      <c r="V94" s="162">
        <v>1185293.63974516</v>
      </c>
      <c r="W94" s="162">
        <v>372382.52073675086</v>
      </c>
      <c r="X94" s="163">
        <f t="shared" si="3"/>
        <v>1141.0040913865857</v>
      </c>
    </row>
    <row r="95" spans="1:24" x14ac:dyDescent="0.35">
      <c r="A95" s="330"/>
      <c r="B95" s="160" t="s">
        <v>196</v>
      </c>
      <c r="C95" s="161">
        <v>43062.756698327168</v>
      </c>
      <c r="D95" s="162">
        <v>3615.4271107515733</v>
      </c>
      <c r="E95" s="162">
        <v>3321.1893855095996</v>
      </c>
      <c r="F95" s="162">
        <v>1524.5820818117845</v>
      </c>
      <c r="G95" s="162">
        <v>3595.0841502755734</v>
      </c>
      <c r="H95" s="162">
        <v>26848.377463160421</v>
      </c>
      <c r="I95" s="162">
        <v>1667701.0190334334</v>
      </c>
      <c r="J95" s="162">
        <v>523939.99969633459</v>
      </c>
      <c r="K95" s="163">
        <f t="shared" si="2"/>
        <v>1605.384932147809</v>
      </c>
      <c r="L95" s="162">
        <v>26848.377463160421</v>
      </c>
      <c r="N95" s="330"/>
      <c r="O95" s="160" t="s">
        <v>196</v>
      </c>
      <c r="P95" s="161">
        <v>43062.756698327175</v>
      </c>
      <c r="Q95" s="162">
        <v>3615.4271107515733</v>
      </c>
      <c r="R95" s="162">
        <v>3321.1893855095996</v>
      </c>
      <c r="S95" s="162">
        <v>1524.5820818117845</v>
      </c>
      <c r="T95" s="162">
        <v>3595.0841502755734</v>
      </c>
      <c r="U95" s="162">
        <v>26848.377463160421</v>
      </c>
      <c r="V95" s="162">
        <v>1667701.0190334334</v>
      </c>
      <c r="W95" s="162">
        <v>523939.99969633459</v>
      </c>
      <c r="X95" s="163">
        <f t="shared" si="3"/>
        <v>1605.384932147809</v>
      </c>
    </row>
    <row r="96" spans="1:24" x14ac:dyDescent="0.35">
      <c r="A96" s="330"/>
      <c r="B96" s="160" t="s">
        <v>197</v>
      </c>
      <c r="C96" s="161">
        <v>30138.088068421948</v>
      </c>
      <c r="D96" s="162">
        <v>974.32538751465199</v>
      </c>
      <c r="E96" s="162">
        <v>879.10975987786651</v>
      </c>
      <c r="F96" s="162">
        <v>1228.6389980002289</v>
      </c>
      <c r="G96" s="162">
        <v>2736.6085514983561</v>
      </c>
      <c r="H96" s="162">
        <v>7762.8090790526867</v>
      </c>
      <c r="I96" s="162">
        <v>1231958.1943450759</v>
      </c>
      <c r="J96" s="162">
        <v>390700.04722385982</v>
      </c>
      <c r="K96" s="163">
        <f t="shared" si="2"/>
        <v>1293.7568648942408</v>
      </c>
      <c r="L96" s="162">
        <v>7762.8090790526867</v>
      </c>
      <c r="N96" s="330"/>
      <c r="O96" s="160" t="s">
        <v>197</v>
      </c>
      <c r="P96" s="161">
        <v>31941.302089716897</v>
      </c>
      <c r="Q96" s="162">
        <v>2821.3129906335143</v>
      </c>
      <c r="R96" s="162">
        <v>2560.2097410933543</v>
      </c>
      <c r="S96" s="162">
        <v>1228.6389980002289</v>
      </c>
      <c r="T96" s="162">
        <v>2736.6085514983561</v>
      </c>
      <c r="U96" s="162">
        <v>20030.747702801171</v>
      </c>
      <c r="V96" s="162">
        <v>1297037.0117025082</v>
      </c>
      <c r="W96" s="162">
        <v>411341.28272858838</v>
      </c>
      <c r="X96" s="163">
        <f t="shared" si="3"/>
        <v>1293.7568648942408</v>
      </c>
    </row>
    <row r="97" spans="1:24" x14ac:dyDescent="0.35">
      <c r="A97" s="330"/>
      <c r="B97" s="160" t="s">
        <v>198</v>
      </c>
      <c r="C97" s="161">
        <v>136843.89681242465</v>
      </c>
      <c r="D97" s="162">
        <v>4038.9888715479665</v>
      </c>
      <c r="E97" s="162">
        <v>3682.8408866696282</v>
      </c>
      <c r="F97" s="162">
        <v>5157.2115402854724</v>
      </c>
      <c r="G97" s="162">
        <v>12539.565395468286</v>
      </c>
      <c r="H97" s="162">
        <v>35048.846104774362</v>
      </c>
      <c r="I97" s="162">
        <v>5328935.8136169389</v>
      </c>
      <c r="J97" s="162">
        <v>1674032.0225647045</v>
      </c>
      <c r="K97" s="163">
        <f t="shared" si="2"/>
        <v>5430.5437519206025</v>
      </c>
      <c r="L97" s="162">
        <v>35048.846104774362</v>
      </c>
      <c r="N97" s="330"/>
      <c r="O97" s="160" t="s">
        <v>198</v>
      </c>
      <c r="P97" s="161">
        <v>145331.32558398208</v>
      </c>
      <c r="Q97" s="162">
        <v>12170.784782431991</v>
      </c>
      <c r="R97" s="162">
        <v>11183.221346339735</v>
      </c>
      <c r="S97" s="162">
        <v>5157.2115402854724</v>
      </c>
      <c r="T97" s="162">
        <v>12539.565395468286</v>
      </c>
      <c r="U97" s="162">
        <v>91231.557072474898</v>
      </c>
      <c r="V97" s="162">
        <v>5610513.5048045442</v>
      </c>
      <c r="W97" s="162">
        <v>1762486.7892590016</v>
      </c>
      <c r="X97" s="163">
        <f t="shared" si="3"/>
        <v>5430.5437519206025</v>
      </c>
    </row>
    <row r="98" spans="1:24" x14ac:dyDescent="0.35">
      <c r="A98" s="330"/>
      <c r="B98" s="160" t="s">
        <v>199</v>
      </c>
      <c r="C98" s="161">
        <v>15936.699538493223</v>
      </c>
      <c r="D98" s="162">
        <v>456.74152270545727</v>
      </c>
      <c r="E98" s="162">
        <v>416.30014048509111</v>
      </c>
      <c r="F98" s="162">
        <v>576.1463706792598</v>
      </c>
      <c r="G98" s="162">
        <v>1357.4548620793209</v>
      </c>
      <c r="H98" s="162">
        <v>3579.8898534617047</v>
      </c>
      <c r="I98" s="162">
        <v>594935.69092305354</v>
      </c>
      <c r="J98" s="162">
        <v>186947.25365550275</v>
      </c>
      <c r="K98" s="163">
        <f t="shared" si="2"/>
        <v>606.68212832526058</v>
      </c>
      <c r="L98" s="162">
        <v>3579.8898534617047</v>
      </c>
      <c r="N98" s="330"/>
      <c r="O98" s="160" t="s">
        <v>199</v>
      </c>
      <c r="P98" s="161">
        <v>16909.330724151328</v>
      </c>
      <c r="Q98" s="162">
        <v>1363.0218493731882</v>
      </c>
      <c r="R98" s="162">
        <v>1254.0881784749004</v>
      </c>
      <c r="S98" s="162">
        <v>576.1463706792598</v>
      </c>
      <c r="T98" s="162">
        <v>1357.4548620793209</v>
      </c>
      <c r="U98" s="162">
        <v>10133.017119443224</v>
      </c>
      <c r="V98" s="162">
        <v>625749.16985623946</v>
      </c>
      <c r="W98" s="162">
        <v>196629.80654569034</v>
      </c>
      <c r="X98" s="163">
        <f t="shared" si="3"/>
        <v>606.68212832526058</v>
      </c>
    </row>
    <row r="99" spans="1:24" ht="15" thickBot="1" x14ac:dyDescent="0.4">
      <c r="A99" s="331"/>
      <c r="B99" s="168" t="s">
        <v>200</v>
      </c>
      <c r="C99" s="169">
        <v>815148.88044258533</v>
      </c>
      <c r="D99" s="170">
        <v>30755.306107498152</v>
      </c>
      <c r="E99" s="170">
        <v>28112.871221232101</v>
      </c>
      <c r="F99" s="170">
        <v>30490.722491391338</v>
      </c>
      <c r="G99" s="170">
        <v>72964.437234121157</v>
      </c>
      <c r="H99" s="170">
        <v>243570.36022238925</v>
      </c>
      <c r="I99" s="170">
        <v>32080787.83759173</v>
      </c>
      <c r="J99" s="170">
        <v>10082621.91989656</v>
      </c>
      <c r="K99" s="171">
        <f t="shared" si="2"/>
        <v>32106.730783435076</v>
      </c>
      <c r="L99" s="170">
        <v>250689.95522948328</v>
      </c>
      <c r="M99" s="155"/>
      <c r="N99" s="331"/>
      <c r="O99" s="168" t="s">
        <v>200</v>
      </c>
      <c r="P99" s="169">
        <v>857964.40393085941</v>
      </c>
      <c r="Q99" s="170">
        <v>72973.658023529424</v>
      </c>
      <c r="R99" s="170">
        <v>67068.062322893747</v>
      </c>
      <c r="S99" s="170">
        <v>30490.722491391345</v>
      </c>
      <c r="T99" s="170">
        <v>72964.437234121157</v>
      </c>
      <c r="U99" s="170">
        <v>543969.7273533619</v>
      </c>
      <c r="V99" s="170">
        <v>33539784.163907003</v>
      </c>
      <c r="W99" s="170">
        <v>10541198.049826212</v>
      </c>
      <c r="X99" s="171">
        <f t="shared" si="3"/>
        <v>32106.730783435083</v>
      </c>
    </row>
    <row r="100" spans="1:24" ht="15" thickTop="1" x14ac:dyDescent="0.35">
      <c r="A100" s="329">
        <f>A90+1</f>
        <v>2011</v>
      </c>
      <c r="B100" s="156" t="s">
        <v>191</v>
      </c>
      <c r="C100" s="157">
        <v>22233.727371690071</v>
      </c>
      <c r="D100" s="158">
        <v>730.2273952205785</v>
      </c>
      <c r="E100" s="158">
        <v>665.43836346015814</v>
      </c>
      <c r="F100" s="158">
        <v>801.22436136949932</v>
      </c>
      <c r="G100" s="158">
        <v>1891.6174131160956</v>
      </c>
      <c r="H100" s="158">
        <v>5438.7483101020953</v>
      </c>
      <c r="I100" s="158">
        <v>839135.71206968045</v>
      </c>
      <c r="J100" s="158">
        <v>263630.3729795398</v>
      </c>
      <c r="K100" s="159">
        <f t="shared" si="2"/>
        <v>843.68925252208271</v>
      </c>
      <c r="L100" s="158">
        <v>5438.7483101020953</v>
      </c>
      <c r="N100" s="329">
        <f>N90+1</f>
        <v>2011</v>
      </c>
      <c r="O100" s="156" t="s">
        <v>191</v>
      </c>
      <c r="P100" s="157">
        <v>23485.611893054498</v>
      </c>
      <c r="Q100" s="158">
        <v>1912.2425057817495</v>
      </c>
      <c r="R100" s="158">
        <v>1757.8242927277524</v>
      </c>
      <c r="S100" s="158">
        <v>801.22436136949932</v>
      </c>
      <c r="T100" s="158">
        <v>1891.6174131160956</v>
      </c>
      <c r="U100" s="158">
        <v>14248.256468761201</v>
      </c>
      <c r="V100" s="158">
        <v>882535.99191252759</v>
      </c>
      <c r="W100" s="158">
        <v>277265.3926721579</v>
      </c>
      <c r="X100" s="159">
        <f t="shared" si="3"/>
        <v>843.68925252208271</v>
      </c>
    </row>
    <row r="101" spans="1:24" x14ac:dyDescent="0.35">
      <c r="A101" s="330"/>
      <c r="B101" s="160" t="s">
        <v>192</v>
      </c>
      <c r="C101" s="161">
        <v>75188.063798260191</v>
      </c>
      <c r="D101" s="162">
        <v>6061.0887523702568</v>
      </c>
      <c r="E101" s="162">
        <v>5576.2016521806363</v>
      </c>
      <c r="F101" s="162">
        <v>2571.1760718806154</v>
      </c>
      <c r="G101" s="162">
        <v>6056.4135291417379</v>
      </c>
      <c r="H101" s="162">
        <v>44966.550089783836</v>
      </c>
      <c r="I101" s="162">
        <v>2771138.4199408446</v>
      </c>
      <c r="J101" s="162">
        <v>870605.84980862215</v>
      </c>
      <c r="K101" s="163">
        <f t="shared" si="2"/>
        <v>2707.4484036902877</v>
      </c>
      <c r="L101" s="162">
        <v>44966.550089783836</v>
      </c>
      <c r="N101" s="330"/>
      <c r="O101" s="160" t="s">
        <v>192</v>
      </c>
      <c r="P101" s="161">
        <v>75332.675866828562</v>
      </c>
      <c r="Q101" s="162">
        <v>6061.0887523702568</v>
      </c>
      <c r="R101" s="162">
        <v>5576.2016521806363</v>
      </c>
      <c r="S101" s="162">
        <v>2571.1760718806149</v>
      </c>
      <c r="T101" s="162">
        <v>6056.4135291417379</v>
      </c>
      <c r="U101" s="162">
        <v>44966.550089783836</v>
      </c>
      <c r="V101" s="162">
        <v>2771138.4199408446</v>
      </c>
      <c r="W101" s="162">
        <v>870605.84980862215</v>
      </c>
      <c r="X101" s="163">
        <f t="shared" si="3"/>
        <v>2707.4484036902873</v>
      </c>
    </row>
    <row r="102" spans="1:24" x14ac:dyDescent="0.35">
      <c r="A102" s="330"/>
      <c r="B102" s="164" t="s">
        <v>193</v>
      </c>
      <c r="C102" s="165">
        <v>285545.14674482436</v>
      </c>
      <c r="D102" s="166">
        <v>8744.7685787590945</v>
      </c>
      <c r="E102" s="166">
        <v>7990.789494240893</v>
      </c>
      <c r="F102" s="166">
        <v>10922.28657140697</v>
      </c>
      <c r="G102" s="166">
        <v>25858.496482846233</v>
      </c>
      <c r="H102" s="147">
        <v>70258.830530687061</v>
      </c>
      <c r="I102" s="166">
        <v>11594877.870150499</v>
      </c>
      <c r="J102" s="166">
        <v>3643037.8592698951</v>
      </c>
      <c r="K102" s="167">
        <f t="shared" si="2"/>
        <v>11501.16775969154</v>
      </c>
      <c r="L102" s="166">
        <v>77698.807313100318</v>
      </c>
      <c r="M102" s="149"/>
      <c r="N102" s="330"/>
      <c r="O102" s="160" t="s">
        <v>193</v>
      </c>
      <c r="P102" s="161">
        <v>305042.05862166814</v>
      </c>
      <c r="Q102" s="162">
        <v>26264.690459347792</v>
      </c>
      <c r="R102" s="166">
        <v>24193.223066776907</v>
      </c>
      <c r="S102" s="162">
        <v>10922.28657140697</v>
      </c>
      <c r="T102" s="162">
        <v>25858.496482846233</v>
      </c>
      <c r="U102" s="150">
        <v>196501.40367342715</v>
      </c>
      <c r="V102" s="162">
        <v>12203406.228599563</v>
      </c>
      <c r="W102" s="162">
        <v>3834233.7696685945</v>
      </c>
      <c r="X102" s="163">
        <f t="shared" si="3"/>
        <v>11501.16775969154</v>
      </c>
    </row>
    <row r="103" spans="1:24" x14ac:dyDescent="0.35">
      <c r="A103" s="330"/>
      <c r="B103" s="160" t="s">
        <v>194</v>
      </c>
      <c r="C103" s="161">
        <v>192660.41566391484</v>
      </c>
      <c r="D103" s="162">
        <v>6003.4966121268226</v>
      </c>
      <c r="E103" s="162">
        <v>5465.0497460406241</v>
      </c>
      <c r="F103" s="162">
        <v>7412.8682050628031</v>
      </c>
      <c r="G103" s="162">
        <v>18255.977162153424</v>
      </c>
      <c r="H103" s="162">
        <v>48356.261847280257</v>
      </c>
      <c r="I103" s="162">
        <v>7757470.2450423539</v>
      </c>
      <c r="J103" s="162">
        <v>2437176.2657359294</v>
      </c>
      <c r="K103" s="163">
        <f t="shared" si="2"/>
        <v>7805.7502199311311</v>
      </c>
      <c r="L103" s="162">
        <v>48356.261847280257</v>
      </c>
      <c r="N103" s="330"/>
      <c r="O103" s="160" t="s">
        <v>194</v>
      </c>
      <c r="P103" s="161">
        <v>206124.36452862795</v>
      </c>
      <c r="Q103" s="162">
        <v>18091.064036927222</v>
      </c>
      <c r="R103" s="162">
        <v>16605.717994028455</v>
      </c>
      <c r="S103" s="162">
        <v>7412.8682050628031</v>
      </c>
      <c r="T103" s="162">
        <v>18255.977162153424</v>
      </c>
      <c r="U103" s="162">
        <v>135088.33417159531</v>
      </c>
      <c r="V103" s="162">
        <v>8168854.6138125546</v>
      </c>
      <c r="W103" s="162">
        <v>2566421.5285384599</v>
      </c>
      <c r="X103" s="163">
        <f t="shared" si="3"/>
        <v>7805.7502199311311</v>
      </c>
    </row>
    <row r="104" spans="1:24" x14ac:dyDescent="0.35">
      <c r="A104" s="330"/>
      <c r="B104" s="160" t="s">
        <v>195</v>
      </c>
      <c r="C104" s="161">
        <v>30091.47906900517</v>
      </c>
      <c r="D104" s="162">
        <v>937.60754292561546</v>
      </c>
      <c r="E104" s="162">
        <v>854.1400948602236</v>
      </c>
      <c r="F104" s="162">
        <v>1137.7533674795018</v>
      </c>
      <c r="G104" s="162">
        <v>2682.9099532422683</v>
      </c>
      <c r="H104" s="162">
        <v>7674.0236468808034</v>
      </c>
      <c r="I104" s="162">
        <v>1184290.1263204874</v>
      </c>
      <c r="J104" s="162">
        <v>372067.24792785867</v>
      </c>
      <c r="K104" s="163">
        <f t="shared" si="2"/>
        <v>1198.0542959559152</v>
      </c>
      <c r="L104" s="162">
        <v>7674.0236468808034</v>
      </c>
      <c r="N104" s="330"/>
      <c r="O104" s="160" t="s">
        <v>195</v>
      </c>
      <c r="P104" s="161">
        <v>32003.879827397865</v>
      </c>
      <c r="Q104" s="162">
        <v>2698.0908492093517</v>
      </c>
      <c r="R104" s="162">
        <v>2478.509607313199</v>
      </c>
      <c r="S104" s="162">
        <v>1137.7533674795018</v>
      </c>
      <c r="T104" s="162">
        <v>2682.9099532422683</v>
      </c>
      <c r="U104" s="162">
        <v>20036.188680616495</v>
      </c>
      <c r="V104" s="162">
        <v>1244558.3217324179</v>
      </c>
      <c r="W104" s="162">
        <v>391001.64677358838</v>
      </c>
      <c r="X104" s="163">
        <f t="shared" si="3"/>
        <v>1198.0542959559152</v>
      </c>
    </row>
    <row r="105" spans="1:24" x14ac:dyDescent="0.35">
      <c r="A105" s="330"/>
      <c r="B105" s="160" t="s">
        <v>196</v>
      </c>
      <c r="C105" s="161">
        <v>44929.419864228745</v>
      </c>
      <c r="D105" s="162">
        <v>3796.1984662891523</v>
      </c>
      <c r="E105" s="162">
        <v>3487.2488547850799</v>
      </c>
      <c r="F105" s="162">
        <v>1600.8111859023738</v>
      </c>
      <c r="G105" s="162">
        <v>3774.8383577893524</v>
      </c>
      <c r="H105" s="162">
        <v>28190.796336318443</v>
      </c>
      <c r="I105" s="162">
        <v>1751086.0699851054</v>
      </c>
      <c r="J105" s="162">
        <v>550136.99968115147</v>
      </c>
      <c r="K105" s="163">
        <f t="shared" si="2"/>
        <v>1685.6541787551996</v>
      </c>
      <c r="L105" s="162">
        <v>28190.796336318443</v>
      </c>
      <c r="N105" s="330"/>
      <c r="O105" s="160" t="s">
        <v>196</v>
      </c>
      <c r="P105" s="161">
        <v>45069.273795490495</v>
      </c>
      <c r="Q105" s="162">
        <v>3796.1984662891523</v>
      </c>
      <c r="R105" s="162">
        <v>3487.2488547850799</v>
      </c>
      <c r="S105" s="162">
        <v>1600.8111859023738</v>
      </c>
      <c r="T105" s="162">
        <v>3774.8383577893524</v>
      </c>
      <c r="U105" s="162">
        <v>28190.796336318443</v>
      </c>
      <c r="V105" s="162">
        <v>1751086.0699851052</v>
      </c>
      <c r="W105" s="162">
        <v>550136.99968115136</v>
      </c>
      <c r="X105" s="163">
        <f t="shared" si="3"/>
        <v>1685.6541787551996</v>
      </c>
    </row>
    <row r="106" spans="1:24" x14ac:dyDescent="0.35">
      <c r="A106" s="330"/>
      <c r="B106" s="160" t="s">
        <v>197</v>
      </c>
      <c r="C106" s="161">
        <v>30797.328481765166</v>
      </c>
      <c r="D106" s="162">
        <v>1006.4781253026355</v>
      </c>
      <c r="E106" s="162">
        <v>908.12038195383593</v>
      </c>
      <c r="F106" s="162">
        <v>1269.1840849342364</v>
      </c>
      <c r="G106" s="162">
        <v>2826.9166336978019</v>
      </c>
      <c r="H106" s="162">
        <v>8018.9817786614258</v>
      </c>
      <c r="I106" s="162">
        <v>1272612.8147584631</v>
      </c>
      <c r="J106" s="162">
        <v>403593.14878224721</v>
      </c>
      <c r="K106" s="163">
        <f t="shared" si="2"/>
        <v>1336.4508414357508</v>
      </c>
      <c r="L106" s="162">
        <v>8018.9817786614258</v>
      </c>
      <c r="N106" s="330"/>
      <c r="O106" s="160" t="s">
        <v>197</v>
      </c>
      <c r="P106" s="161">
        <v>32864.21271267446</v>
      </c>
      <c r="Q106" s="162">
        <v>2914.4163193244203</v>
      </c>
      <c r="R106" s="162">
        <v>2644.6966625494351</v>
      </c>
      <c r="S106" s="162">
        <v>1269.1840849342364</v>
      </c>
      <c r="T106" s="162">
        <v>2826.9166336978014</v>
      </c>
      <c r="U106" s="162">
        <v>20691.762376993611</v>
      </c>
      <c r="V106" s="162">
        <v>1339839.2330886908</v>
      </c>
      <c r="W106" s="162">
        <v>424915.5450586318</v>
      </c>
      <c r="X106" s="163">
        <f t="shared" si="3"/>
        <v>1336.4508414357508</v>
      </c>
    </row>
    <row r="107" spans="1:24" x14ac:dyDescent="0.35">
      <c r="A107" s="330"/>
      <c r="B107" s="160" t="s">
        <v>198</v>
      </c>
      <c r="C107" s="161">
        <v>142351.41412437041</v>
      </c>
      <c r="D107" s="162">
        <v>4252.16263542053</v>
      </c>
      <c r="E107" s="162">
        <v>3877.228427291705</v>
      </c>
      <c r="F107" s="162">
        <v>5419.9023621494762</v>
      </c>
      <c r="G107" s="162">
        <v>13177.401682598818</v>
      </c>
      <c r="H107" s="162">
        <v>36908.343795624329</v>
      </c>
      <c r="I107" s="162">
        <v>5612165.5341992369</v>
      </c>
      <c r="J107" s="162">
        <v>1763004.3744842079</v>
      </c>
      <c r="K107" s="163">
        <f t="shared" si="2"/>
        <v>5707.1571873433977</v>
      </c>
      <c r="L107" s="162">
        <v>36908.343795624329</v>
      </c>
      <c r="N107" s="330"/>
      <c r="O107" s="160" t="s">
        <v>198</v>
      </c>
      <c r="P107" s="161">
        <v>152259.59011046865</v>
      </c>
      <c r="Q107" s="162">
        <v>12808.767096923802</v>
      </c>
      <c r="R107" s="162">
        <v>11769.453414674987</v>
      </c>
      <c r="S107" s="162">
        <v>5419.9023621494762</v>
      </c>
      <c r="T107" s="162">
        <v>13177.401682598818</v>
      </c>
      <c r="U107" s="162">
        <v>96068.799386179788</v>
      </c>
      <c r="V107" s="162">
        <v>5908514.3998358976</v>
      </c>
      <c r="W107" s="162">
        <v>1856099.2789664678</v>
      </c>
      <c r="X107" s="163">
        <f t="shared" si="3"/>
        <v>5707.1571873433977</v>
      </c>
    </row>
    <row r="108" spans="1:24" x14ac:dyDescent="0.35">
      <c r="A108" s="330"/>
      <c r="B108" s="160" t="s">
        <v>199</v>
      </c>
      <c r="C108" s="161">
        <v>16102.805079132278</v>
      </c>
      <c r="D108" s="162">
        <v>464.50612859145002</v>
      </c>
      <c r="E108" s="162">
        <v>423.37724287333765</v>
      </c>
      <c r="F108" s="162">
        <v>585.94085898080721</v>
      </c>
      <c r="G108" s="162">
        <v>1380.5315947346694</v>
      </c>
      <c r="H108" s="162">
        <v>3640.7479809705537</v>
      </c>
      <c r="I108" s="162">
        <v>605049.59766874532</v>
      </c>
      <c r="J108" s="162">
        <v>190125.35696764625</v>
      </c>
      <c r="K108" s="163">
        <f t="shared" si="2"/>
        <v>616.99572450679</v>
      </c>
      <c r="L108" s="162">
        <v>3640.7479809705537</v>
      </c>
      <c r="N108" s="330"/>
      <c r="O108" s="160" t="s">
        <v>199</v>
      </c>
      <c r="P108" s="161">
        <v>17181.596797308979</v>
      </c>
      <c r="Q108" s="162">
        <v>1386.1932208125322</v>
      </c>
      <c r="R108" s="162">
        <v>1275.4076775089736</v>
      </c>
      <c r="S108" s="162">
        <v>585.94085898080721</v>
      </c>
      <c r="T108" s="162">
        <v>1380.5315947346694</v>
      </c>
      <c r="U108" s="162">
        <v>10305.278410473757</v>
      </c>
      <c r="V108" s="162">
        <v>636386.90574379545</v>
      </c>
      <c r="W108" s="162">
        <v>199972.51325696707</v>
      </c>
      <c r="X108" s="163">
        <f t="shared" si="3"/>
        <v>616.99572450679</v>
      </c>
    </row>
    <row r="109" spans="1:24" ht="15" thickBot="1" x14ac:dyDescent="0.4">
      <c r="A109" s="331"/>
      <c r="B109" s="168" t="s">
        <v>200</v>
      </c>
      <c r="C109" s="169">
        <v>839899.80019719119</v>
      </c>
      <c r="D109" s="170">
        <v>31996.534237006133</v>
      </c>
      <c r="E109" s="170">
        <v>29247.594257686498</v>
      </c>
      <c r="F109" s="170">
        <v>31721.147069166283</v>
      </c>
      <c r="G109" s="170">
        <v>75905.102809320408</v>
      </c>
      <c r="H109" s="170">
        <v>253453.28431630883</v>
      </c>
      <c r="I109" s="170">
        <v>33387826.390135422</v>
      </c>
      <c r="J109" s="170">
        <v>10493377.475637099</v>
      </c>
      <c r="K109" s="171">
        <f t="shared" si="2"/>
        <v>33402.367863832093</v>
      </c>
      <c r="L109" s="170">
        <v>260893.26109872208</v>
      </c>
      <c r="M109" s="155"/>
      <c r="N109" s="331"/>
      <c r="O109" s="168" t="s">
        <v>200</v>
      </c>
      <c r="P109" s="169">
        <v>889363.26415351976</v>
      </c>
      <c r="Q109" s="170">
        <v>75932.751706986281</v>
      </c>
      <c r="R109" s="170">
        <v>69788.283222545433</v>
      </c>
      <c r="S109" s="170">
        <v>31721.147069166283</v>
      </c>
      <c r="T109" s="170">
        <v>75905.102809320408</v>
      </c>
      <c r="U109" s="170">
        <v>566097.36959414952</v>
      </c>
      <c r="V109" s="170">
        <v>34906320.184651397</v>
      </c>
      <c r="W109" s="170">
        <v>10970652.52442464</v>
      </c>
      <c r="X109" s="171">
        <f t="shared" si="3"/>
        <v>33402.367863832093</v>
      </c>
    </row>
    <row r="110" spans="1:24" ht="15" thickTop="1" x14ac:dyDescent="0.35">
      <c r="A110" s="329">
        <f>A100+1</f>
        <v>2012</v>
      </c>
      <c r="B110" s="156" t="s">
        <v>191</v>
      </c>
      <c r="C110" s="157">
        <v>22786.497319047969</v>
      </c>
      <c r="D110" s="158">
        <v>754.32489926285746</v>
      </c>
      <c r="E110" s="158">
        <v>687.39782945434331</v>
      </c>
      <c r="F110" s="158">
        <v>827.66476529469253</v>
      </c>
      <c r="G110" s="158">
        <v>1954.040787748926</v>
      </c>
      <c r="H110" s="158">
        <v>5618.2270043354629</v>
      </c>
      <c r="I110" s="158">
        <v>866827.19056797971</v>
      </c>
      <c r="J110" s="158">
        <v>272330.17528786452</v>
      </c>
      <c r="K110" s="159">
        <f t="shared" si="2"/>
        <v>871.53099785531117</v>
      </c>
      <c r="L110" s="158">
        <v>5618.2270043354629</v>
      </c>
      <c r="N110" s="329">
        <f>N100+1</f>
        <v>2012</v>
      </c>
      <c r="O110" s="156" t="s">
        <v>191</v>
      </c>
      <c r="P110" s="157">
        <v>24215.263033933632</v>
      </c>
      <c r="Q110" s="158">
        <v>1975.3465084725467</v>
      </c>
      <c r="R110" s="158">
        <v>1815.8324943877678</v>
      </c>
      <c r="S110" s="158">
        <v>827.66476529469253</v>
      </c>
      <c r="T110" s="158">
        <v>1954.040787748926</v>
      </c>
      <c r="U110" s="158">
        <v>14718.448932230318</v>
      </c>
      <c r="V110" s="158">
        <v>911659.67964564089</v>
      </c>
      <c r="W110" s="158">
        <v>286415.15063033905</v>
      </c>
      <c r="X110" s="159">
        <f t="shared" si="3"/>
        <v>871.53099785531117</v>
      </c>
    </row>
    <row r="111" spans="1:24" x14ac:dyDescent="0.35">
      <c r="A111" s="330"/>
      <c r="B111" s="160" t="s">
        <v>192</v>
      </c>
      <c r="C111" s="161">
        <v>77100.858015766818</v>
      </c>
      <c r="D111" s="162">
        <v>6261.1046811984734</v>
      </c>
      <c r="E111" s="162">
        <v>5760.2163067025958</v>
      </c>
      <c r="F111" s="162">
        <v>2656.0248822526746</v>
      </c>
      <c r="G111" s="162">
        <v>6256.275175603414</v>
      </c>
      <c r="H111" s="162">
        <v>46450.446242746686</v>
      </c>
      <c r="I111" s="162">
        <v>2862585.987798892</v>
      </c>
      <c r="J111" s="162">
        <v>899335.84285230644</v>
      </c>
      <c r="K111" s="163">
        <f t="shared" si="2"/>
        <v>2796.7942010120664</v>
      </c>
      <c r="L111" s="162">
        <v>46450.446242746686</v>
      </c>
      <c r="N111" s="330"/>
      <c r="O111" s="160" t="s">
        <v>192</v>
      </c>
      <c r="P111" s="161">
        <v>77679.432919541126</v>
      </c>
      <c r="Q111" s="162">
        <v>6261.1046811984734</v>
      </c>
      <c r="R111" s="162">
        <v>5760.2163067025958</v>
      </c>
      <c r="S111" s="162">
        <v>2656.0248822526746</v>
      </c>
      <c r="T111" s="162">
        <v>6256.275175603414</v>
      </c>
      <c r="U111" s="162">
        <v>46450.446242746686</v>
      </c>
      <c r="V111" s="162">
        <v>2862585.987798892</v>
      </c>
      <c r="W111" s="162">
        <v>899335.84285230644</v>
      </c>
      <c r="X111" s="163">
        <f t="shared" si="3"/>
        <v>2796.7942010120664</v>
      </c>
    </row>
    <row r="112" spans="1:24" x14ac:dyDescent="0.35">
      <c r="A112" s="330"/>
      <c r="B112" s="164" t="s">
        <v>193</v>
      </c>
      <c r="C112" s="165">
        <v>292238.72922794305</v>
      </c>
      <c r="D112" s="166">
        <v>9138.2831648032516</v>
      </c>
      <c r="E112" s="166">
        <v>8350.3750214817301</v>
      </c>
      <c r="F112" s="166">
        <v>11413.789467120281</v>
      </c>
      <c r="G112" s="166">
        <v>27022.128824574305</v>
      </c>
      <c r="H112" s="147">
        <v>73420.477904567961</v>
      </c>
      <c r="I112" s="166">
        <v>12116647.374307271</v>
      </c>
      <c r="J112" s="166">
        <v>3806974.5629370399</v>
      </c>
      <c r="K112" s="167">
        <f t="shared" si="2"/>
        <v>12018.720308877655</v>
      </c>
      <c r="L112" s="166">
        <v>81195.253642189811</v>
      </c>
      <c r="M112" s="149"/>
      <c r="N112" s="330"/>
      <c r="O112" s="160" t="s">
        <v>193</v>
      </c>
      <c r="P112" s="161">
        <v>317254.33668675541</v>
      </c>
      <c r="Q112" s="162">
        <v>27446.601530018437</v>
      </c>
      <c r="R112" s="162">
        <v>25281.918104781864</v>
      </c>
      <c r="S112" s="162">
        <v>11413.789467120281</v>
      </c>
      <c r="T112" s="162">
        <v>27022.128824574305</v>
      </c>
      <c r="U112" s="150">
        <v>205343.96683873134</v>
      </c>
      <c r="V112" s="162">
        <v>12752559.508886542</v>
      </c>
      <c r="W112" s="162">
        <v>4006774.2893036809</v>
      </c>
      <c r="X112" s="163">
        <f t="shared" si="3"/>
        <v>12018.720308877655</v>
      </c>
    </row>
    <row r="113" spans="1:24" x14ac:dyDescent="0.35">
      <c r="A113" s="330"/>
      <c r="B113" s="160" t="s">
        <v>194</v>
      </c>
      <c r="C113" s="161">
        <v>194137.51751079044</v>
      </c>
      <c r="D113" s="162">
        <v>6177.5980138785017</v>
      </c>
      <c r="E113" s="162">
        <v>5623.5361886758028</v>
      </c>
      <c r="F113" s="162">
        <v>7627.8413830096251</v>
      </c>
      <c r="G113" s="162">
        <v>18785.400499855878</v>
      </c>
      <c r="H113" s="162">
        <v>49758.593440851386</v>
      </c>
      <c r="I113" s="162">
        <v>7982436.8821485825</v>
      </c>
      <c r="J113" s="162">
        <v>2507854.3774422719</v>
      </c>
      <c r="K113" s="163">
        <f t="shared" si="2"/>
        <v>8032.1169763091348</v>
      </c>
      <c r="L113" s="162">
        <v>49758.593440851386</v>
      </c>
      <c r="N113" s="330"/>
      <c r="O113" s="160" t="s">
        <v>194</v>
      </c>
      <c r="P113" s="161">
        <v>211103.48814529987</v>
      </c>
      <c r="Q113" s="162">
        <v>18615.704893998118</v>
      </c>
      <c r="R113" s="162">
        <v>17087.283815855284</v>
      </c>
      <c r="S113" s="162">
        <v>7627.8413830096251</v>
      </c>
      <c r="T113" s="162">
        <v>18785.400499855878</v>
      </c>
      <c r="U113" s="162">
        <v>139005.8958625716</v>
      </c>
      <c r="V113" s="162">
        <v>8405751.3976131193</v>
      </c>
      <c r="W113" s="162">
        <v>2640847.7528660754</v>
      </c>
      <c r="X113" s="163">
        <f t="shared" si="3"/>
        <v>8032.1169763091348</v>
      </c>
    </row>
    <row r="114" spans="1:24" x14ac:dyDescent="0.35">
      <c r="A114" s="330"/>
      <c r="B114" s="160" t="s">
        <v>195</v>
      </c>
      <c r="C114" s="161">
        <v>31015.988606880393</v>
      </c>
      <c r="D114" s="162">
        <v>984.48792007189627</v>
      </c>
      <c r="E114" s="162">
        <v>896.84709960323482</v>
      </c>
      <c r="F114" s="162">
        <v>1194.6410358534768</v>
      </c>
      <c r="G114" s="162">
        <v>2817.0554509043818</v>
      </c>
      <c r="H114" s="162">
        <v>8057.7248292248432</v>
      </c>
      <c r="I114" s="162">
        <v>1243504.6326365112</v>
      </c>
      <c r="J114" s="162">
        <v>390670.61032425164</v>
      </c>
      <c r="K114" s="163">
        <f t="shared" si="2"/>
        <v>1257.9570107537108</v>
      </c>
      <c r="L114" s="162">
        <v>8057.7248292248432</v>
      </c>
      <c r="N114" s="330"/>
      <c r="O114" s="160" t="s">
        <v>195</v>
      </c>
      <c r="P114" s="161">
        <v>33454.992980571209</v>
      </c>
      <c r="Q114" s="162">
        <v>2832.9953916698191</v>
      </c>
      <c r="R114" s="162">
        <v>2602.435087678859</v>
      </c>
      <c r="S114" s="162">
        <v>1194.6410358534768</v>
      </c>
      <c r="T114" s="162">
        <v>2817.0554509043818</v>
      </c>
      <c r="U114" s="162">
        <v>21037.998114647322</v>
      </c>
      <c r="V114" s="162">
        <v>1306786.2378190388</v>
      </c>
      <c r="W114" s="162">
        <v>410551.72911226784</v>
      </c>
      <c r="X114" s="163">
        <f t="shared" si="3"/>
        <v>1257.9570107537108</v>
      </c>
    </row>
    <row r="115" spans="1:24" x14ac:dyDescent="0.35">
      <c r="A115" s="330"/>
      <c r="B115" s="160" t="s">
        <v>196</v>
      </c>
      <c r="C115" s="161">
        <v>46352.413619757921</v>
      </c>
      <c r="D115" s="162">
        <v>3986.0083896036099</v>
      </c>
      <c r="E115" s="162">
        <v>3661.6112975243336</v>
      </c>
      <c r="F115" s="162">
        <v>1680.8517451974926</v>
      </c>
      <c r="G115" s="162">
        <v>3963.5802756788198</v>
      </c>
      <c r="H115" s="162">
        <v>29600.336153134365</v>
      </c>
      <c r="I115" s="162">
        <v>1838640.3734843603</v>
      </c>
      <c r="J115" s="162">
        <v>577643.84966520895</v>
      </c>
      <c r="K115" s="163">
        <f t="shared" si="2"/>
        <v>1769.9368876929595</v>
      </c>
      <c r="L115" s="162">
        <v>29600.336153134365</v>
      </c>
      <c r="N115" s="330"/>
      <c r="O115" s="160" t="s">
        <v>196</v>
      </c>
      <c r="P115" s="161">
        <v>47115.46212412641</v>
      </c>
      <c r="Q115" s="162">
        <v>3986.0083896036099</v>
      </c>
      <c r="R115" s="162">
        <v>3661.6112975243336</v>
      </c>
      <c r="S115" s="162">
        <v>1680.8517451974926</v>
      </c>
      <c r="T115" s="162">
        <v>3963.5802756788198</v>
      </c>
      <c r="U115" s="162">
        <v>29600.336153134365</v>
      </c>
      <c r="V115" s="162">
        <v>1838640.3734843603</v>
      </c>
      <c r="W115" s="162">
        <v>577643.84966520895</v>
      </c>
      <c r="X115" s="163">
        <f t="shared" si="3"/>
        <v>1769.9368876929595</v>
      </c>
    </row>
    <row r="116" spans="1:24" x14ac:dyDescent="0.35">
      <c r="A116" s="330"/>
      <c r="B116" s="160" t="s">
        <v>197</v>
      </c>
      <c r="C116" s="161">
        <v>31222.44831346627</v>
      </c>
      <c r="D116" s="162">
        <v>1039.6919034376222</v>
      </c>
      <c r="E116" s="162">
        <v>938.0883545583124</v>
      </c>
      <c r="F116" s="162">
        <v>1311.0671597370658</v>
      </c>
      <c r="G116" s="162">
        <v>2920.2048826098285</v>
      </c>
      <c r="H116" s="162">
        <v>8283.6081773572496</v>
      </c>
      <c r="I116" s="162">
        <v>1314609.0376454922</v>
      </c>
      <c r="J116" s="162">
        <v>416911.72269206122</v>
      </c>
      <c r="K116" s="163">
        <f t="shared" si="2"/>
        <v>1380.5537192031302</v>
      </c>
      <c r="L116" s="162">
        <v>8283.6081773572496</v>
      </c>
      <c r="N116" s="330"/>
      <c r="O116" s="160" t="s">
        <v>197</v>
      </c>
      <c r="P116" s="161">
        <v>33805.317170499358</v>
      </c>
      <c r="Q116" s="162">
        <v>3010.5920578621253</v>
      </c>
      <c r="R116" s="162">
        <v>2731.9716524135656</v>
      </c>
      <c r="S116" s="162">
        <v>1311.0671597370658</v>
      </c>
      <c r="T116" s="162">
        <v>2920.204882609828</v>
      </c>
      <c r="U116" s="162">
        <v>21374.590535434392</v>
      </c>
      <c r="V116" s="162">
        <v>1384053.9277806173</v>
      </c>
      <c r="W116" s="162">
        <v>438937.7580455665</v>
      </c>
      <c r="X116" s="163">
        <f t="shared" si="3"/>
        <v>1380.5537192031302</v>
      </c>
    </row>
    <row r="117" spans="1:24" x14ac:dyDescent="0.35">
      <c r="A117" s="330"/>
      <c r="B117" s="160" t="s">
        <v>198</v>
      </c>
      <c r="C117" s="161">
        <v>146687.47588780886</v>
      </c>
      <c r="D117" s="162">
        <v>4477.5977753204834</v>
      </c>
      <c r="E117" s="162">
        <v>4082.7983749400942</v>
      </c>
      <c r="F117" s="162">
        <v>5696.8446722953722</v>
      </c>
      <c r="G117" s="162">
        <v>13849.972009774378</v>
      </c>
      <c r="H117" s="162">
        <v>38875.549714789973</v>
      </c>
      <c r="I117" s="162">
        <v>5911873.4996642005</v>
      </c>
      <c r="J117" s="162">
        <v>1857152.9144769013</v>
      </c>
      <c r="K117" s="163">
        <f t="shared" si="2"/>
        <v>5998.7774399270265</v>
      </c>
      <c r="L117" s="162">
        <v>38875.549714789973</v>
      </c>
      <c r="N117" s="330"/>
      <c r="O117" s="160" t="s">
        <v>198</v>
      </c>
      <c r="P117" s="161">
        <v>159477.0473865479</v>
      </c>
      <c r="Q117" s="162">
        <v>13482.966097074466</v>
      </c>
      <c r="R117" s="162">
        <v>12388.961386361574</v>
      </c>
      <c r="S117" s="162">
        <v>5696.8446722953722</v>
      </c>
      <c r="T117" s="162">
        <v>13849.972009774378</v>
      </c>
      <c r="U117" s="162">
        <v>101185.60890974481</v>
      </c>
      <c r="V117" s="162">
        <v>6223835.2594751474</v>
      </c>
      <c r="W117" s="162">
        <v>1955152.3592381016</v>
      </c>
      <c r="X117" s="163">
        <f t="shared" si="3"/>
        <v>5998.7774399270265</v>
      </c>
    </row>
    <row r="118" spans="1:24" x14ac:dyDescent="0.35">
      <c r="A118" s="330"/>
      <c r="B118" s="160" t="s">
        <v>199</v>
      </c>
      <c r="C118" s="161">
        <v>16266.173011540477</v>
      </c>
      <c r="D118" s="162">
        <v>472.40273277750464</v>
      </c>
      <c r="E118" s="162">
        <v>430.57465600218433</v>
      </c>
      <c r="F118" s="162">
        <v>595.90185358348094</v>
      </c>
      <c r="G118" s="162">
        <v>1404.0006318451588</v>
      </c>
      <c r="H118" s="162">
        <v>3702.6406966470527</v>
      </c>
      <c r="I118" s="162">
        <v>615335.44082911394</v>
      </c>
      <c r="J118" s="162">
        <v>193357.48803609624</v>
      </c>
      <c r="K118" s="163">
        <f t="shared" si="2"/>
        <v>627.48465182340544</v>
      </c>
      <c r="L118" s="162">
        <v>3702.6406966470527</v>
      </c>
      <c r="N118" s="330"/>
      <c r="O118" s="160" t="s">
        <v>199</v>
      </c>
      <c r="P118" s="161">
        <v>17461.964339080201</v>
      </c>
      <c r="Q118" s="162">
        <v>1409.7585055663453</v>
      </c>
      <c r="R118" s="162">
        <v>1297.0896080266261</v>
      </c>
      <c r="S118" s="162">
        <v>595.90185358348094</v>
      </c>
      <c r="T118" s="162">
        <v>1404.0006318451588</v>
      </c>
      <c r="U118" s="162">
        <v>10480.46814345181</v>
      </c>
      <c r="V118" s="162">
        <v>647205.48314143997</v>
      </c>
      <c r="W118" s="162">
        <v>203372.04598233549</v>
      </c>
      <c r="X118" s="163">
        <f t="shared" si="3"/>
        <v>627.48465182340544</v>
      </c>
    </row>
    <row r="119" spans="1:24" ht="15" thickBot="1" x14ac:dyDescent="0.4">
      <c r="A119" s="331"/>
      <c r="B119" s="168" t="s">
        <v>200</v>
      </c>
      <c r="C119" s="169">
        <v>857808.10151300218</v>
      </c>
      <c r="D119" s="170">
        <v>33291.499480354199</v>
      </c>
      <c r="E119" s="170">
        <v>30431.445128942632</v>
      </c>
      <c r="F119" s="170">
        <v>33004.62696434417</v>
      </c>
      <c r="G119" s="170">
        <v>78972.658538595089</v>
      </c>
      <c r="H119" s="170">
        <v>263767.60416365496</v>
      </c>
      <c r="I119" s="170">
        <v>34752460.419082403</v>
      </c>
      <c r="J119" s="170">
        <v>10922231.543714002</v>
      </c>
      <c r="K119" s="171">
        <f t="shared" si="2"/>
        <v>34753.872193454408</v>
      </c>
      <c r="L119" s="170">
        <v>271542.37990127684</v>
      </c>
      <c r="M119" s="155"/>
      <c r="N119" s="331"/>
      <c r="O119" s="168" t="s">
        <v>200</v>
      </c>
      <c r="P119" s="169">
        <v>921567.304786355</v>
      </c>
      <c r="Q119" s="170">
        <v>79021.07805546395</v>
      </c>
      <c r="R119" s="170">
        <v>72627.31975373246</v>
      </c>
      <c r="S119" s="170">
        <v>33004.62696434417</v>
      </c>
      <c r="T119" s="170">
        <v>78972.658538595089</v>
      </c>
      <c r="U119" s="170">
        <v>589197.75973269262</v>
      </c>
      <c r="V119" s="170">
        <v>36333077.8556448</v>
      </c>
      <c r="W119" s="170">
        <v>11419030.777695881</v>
      </c>
      <c r="X119" s="171">
        <f t="shared" si="3"/>
        <v>34753.872193454408</v>
      </c>
    </row>
    <row r="120" spans="1:24" ht="15" thickTop="1" x14ac:dyDescent="0.35">
      <c r="A120" s="329">
        <f>A110+1</f>
        <v>2013</v>
      </c>
      <c r="B120" s="156" t="s">
        <v>191</v>
      </c>
      <c r="C120" s="157">
        <v>23345.172028396122</v>
      </c>
      <c r="D120" s="158">
        <v>779.21762093853181</v>
      </c>
      <c r="E120" s="158">
        <v>710.08195782633652</v>
      </c>
      <c r="F120" s="158">
        <v>854.97770254941759</v>
      </c>
      <c r="G120" s="158">
        <v>2018.5241337446409</v>
      </c>
      <c r="H120" s="158">
        <v>5803.6284954785342</v>
      </c>
      <c r="I120" s="158">
        <v>895432.48785672314</v>
      </c>
      <c r="J120" s="158">
        <v>281317.07107236411</v>
      </c>
      <c r="K120" s="159">
        <f t="shared" si="2"/>
        <v>900.29152078453671</v>
      </c>
      <c r="L120" s="158">
        <v>5803.6284954785342</v>
      </c>
      <c r="N120" s="329">
        <f>N110+1</f>
        <v>2013</v>
      </c>
      <c r="O120" s="156" t="s">
        <v>191</v>
      </c>
      <c r="P120" s="157">
        <v>24979.041365465655</v>
      </c>
      <c r="Q120" s="158">
        <v>2040.532943252141</v>
      </c>
      <c r="R120" s="158">
        <v>1875.7549667025642</v>
      </c>
      <c r="S120" s="158">
        <v>854.97770254941759</v>
      </c>
      <c r="T120" s="158">
        <v>2018.5241337446409</v>
      </c>
      <c r="U120" s="158">
        <v>15204.15774699392</v>
      </c>
      <c r="V120" s="158">
        <v>941744.44907394703</v>
      </c>
      <c r="W120" s="158">
        <v>295866.85060114024</v>
      </c>
      <c r="X120" s="159">
        <f t="shared" si="3"/>
        <v>900.29152078453671</v>
      </c>
    </row>
    <row r="121" spans="1:24" x14ac:dyDescent="0.35">
      <c r="A121" s="330"/>
      <c r="B121" s="160" t="s">
        <v>192</v>
      </c>
      <c r="C121" s="161">
        <v>79039.852565149587</v>
      </c>
      <c r="D121" s="162">
        <v>6467.7211356780235</v>
      </c>
      <c r="E121" s="162">
        <v>5950.3034448237822</v>
      </c>
      <c r="F121" s="162">
        <v>2743.6737033670133</v>
      </c>
      <c r="G121" s="162">
        <v>6462.7322563983271</v>
      </c>
      <c r="H121" s="162">
        <v>47983.310968757338</v>
      </c>
      <c r="I121" s="162">
        <v>2957051.3253962556</v>
      </c>
      <c r="J121" s="162">
        <v>929013.92566643259</v>
      </c>
      <c r="K121" s="163">
        <f t="shared" si="2"/>
        <v>2889.0884096454647</v>
      </c>
      <c r="L121" s="162">
        <v>47983.310968757338</v>
      </c>
      <c r="N121" s="330"/>
      <c r="O121" s="160" t="s">
        <v>192</v>
      </c>
      <c r="P121" s="161">
        <v>80133.894344024142</v>
      </c>
      <c r="Q121" s="162">
        <v>6467.7211356780235</v>
      </c>
      <c r="R121" s="162">
        <v>5950.3034448237822</v>
      </c>
      <c r="S121" s="162">
        <v>2743.6737033670129</v>
      </c>
      <c r="T121" s="162">
        <v>6462.7322563983271</v>
      </c>
      <c r="U121" s="162">
        <v>47983.310968757338</v>
      </c>
      <c r="V121" s="162">
        <v>2957051.3253962556</v>
      </c>
      <c r="W121" s="162">
        <v>929013.92566643259</v>
      </c>
      <c r="X121" s="163">
        <f t="shared" si="3"/>
        <v>2889.0884096454643</v>
      </c>
    </row>
    <row r="122" spans="1:24" x14ac:dyDescent="0.35">
      <c r="A122" s="330"/>
      <c r="B122" s="164" t="s">
        <v>193</v>
      </c>
      <c r="C122" s="165">
        <v>299148.47318453493</v>
      </c>
      <c r="D122" s="166">
        <v>9549.5059072193981</v>
      </c>
      <c r="E122" s="166">
        <v>8726.1418974484077</v>
      </c>
      <c r="F122" s="166">
        <v>11927.409993140693</v>
      </c>
      <c r="G122" s="166">
        <v>28238.124621680152</v>
      </c>
      <c r="H122" s="147">
        <v>76724.399410273516</v>
      </c>
      <c r="I122" s="166">
        <v>12661896.506151099</v>
      </c>
      <c r="J122" s="166">
        <v>3978288.4182692068</v>
      </c>
      <c r="K122" s="167">
        <f t="shared" si="2"/>
        <v>12559.562722777149</v>
      </c>
      <c r="L122" s="166">
        <v>84849.040056088357</v>
      </c>
      <c r="M122" s="149"/>
      <c r="N122" s="330"/>
      <c r="O122" s="160" t="s">
        <v>193</v>
      </c>
      <c r="P122" s="161">
        <v>330369.34245832742</v>
      </c>
      <c r="Q122" s="162">
        <v>28681.698598869269</v>
      </c>
      <c r="R122" s="162">
        <v>26419.604419497049</v>
      </c>
      <c r="S122" s="162">
        <v>11927.409993140693</v>
      </c>
      <c r="T122" s="162">
        <v>28238.124621680152</v>
      </c>
      <c r="U122" s="150">
        <v>214584.44534647424</v>
      </c>
      <c r="V122" s="162">
        <v>13326424.686786437</v>
      </c>
      <c r="W122" s="162">
        <v>4187079.1323223468</v>
      </c>
      <c r="X122" s="163">
        <f t="shared" si="3"/>
        <v>12559.562722777149</v>
      </c>
    </row>
    <row r="123" spans="1:24" x14ac:dyDescent="0.35">
      <c r="A123" s="330"/>
      <c r="B123" s="160" t="s">
        <v>194</v>
      </c>
      <c r="C123" s="161">
        <v>195804.25352340657</v>
      </c>
      <c r="D123" s="162">
        <v>6356.7483562809766</v>
      </c>
      <c r="E123" s="162">
        <v>5786.618738147401</v>
      </c>
      <c r="F123" s="162">
        <v>7849.048783116903</v>
      </c>
      <c r="G123" s="162">
        <v>19330.177114351693</v>
      </c>
      <c r="H123" s="162">
        <v>51201.59265063607</v>
      </c>
      <c r="I123" s="162">
        <v>8213927.5517308908</v>
      </c>
      <c r="J123" s="162">
        <v>2580582.1543880976</v>
      </c>
      <c r="K123" s="163">
        <f t="shared" si="2"/>
        <v>8265.0483686220978</v>
      </c>
      <c r="L123" s="162">
        <v>51201.59265063607</v>
      </c>
      <c r="N123" s="330"/>
      <c r="O123" s="160" t="s">
        <v>194</v>
      </c>
      <c r="P123" s="161">
        <v>216480.00939429714</v>
      </c>
      <c r="Q123" s="162">
        <v>19155.560335924059</v>
      </c>
      <c r="R123" s="162">
        <v>17582.815046515083</v>
      </c>
      <c r="S123" s="162">
        <v>7849.048783116903</v>
      </c>
      <c r="T123" s="162">
        <v>19330.177114351693</v>
      </c>
      <c r="U123" s="162">
        <v>143037.06684258615</v>
      </c>
      <c r="V123" s="162">
        <v>8649518.1881438978</v>
      </c>
      <c r="W123" s="162">
        <v>2717432.3376991907</v>
      </c>
      <c r="X123" s="163">
        <f t="shared" si="3"/>
        <v>8265.0483686220978</v>
      </c>
    </row>
    <row r="124" spans="1:24" x14ac:dyDescent="0.35">
      <c r="A124" s="330"/>
      <c r="B124" s="160" t="s">
        <v>195</v>
      </c>
      <c r="C124" s="161">
        <v>31897.358596067923</v>
      </c>
      <c r="D124" s="162">
        <v>1033.7123160754911</v>
      </c>
      <c r="E124" s="162">
        <v>941.6894545833967</v>
      </c>
      <c r="F124" s="162">
        <v>1254.3730876461507</v>
      </c>
      <c r="G124" s="162">
        <v>2957.9082234496009</v>
      </c>
      <c r="H124" s="162">
        <v>8460.6110706860854</v>
      </c>
      <c r="I124" s="162">
        <v>1305679.8642683369</v>
      </c>
      <c r="J124" s="162">
        <v>410204.14084046421</v>
      </c>
      <c r="K124" s="163">
        <f t="shared" si="2"/>
        <v>1320.8548612913967</v>
      </c>
      <c r="L124" s="162">
        <v>8460.6110706860854</v>
      </c>
      <c r="N124" s="330"/>
      <c r="O124" s="160" t="s">
        <v>195</v>
      </c>
      <c r="P124" s="161">
        <v>35007.446454087534</v>
      </c>
      <c r="Q124" s="162">
        <v>2974.6451612533106</v>
      </c>
      <c r="R124" s="162">
        <v>2732.5568420628019</v>
      </c>
      <c r="S124" s="162">
        <v>1254.3730876461507</v>
      </c>
      <c r="T124" s="162">
        <v>2957.9082234496009</v>
      </c>
      <c r="U124" s="162">
        <v>22089.898020379689</v>
      </c>
      <c r="V124" s="162">
        <v>1372125.5497099909</v>
      </c>
      <c r="W124" s="162">
        <v>431079.31556788128</v>
      </c>
      <c r="X124" s="163">
        <f t="shared" si="3"/>
        <v>1320.8548612913967</v>
      </c>
    </row>
    <row r="125" spans="1:24" x14ac:dyDescent="0.35">
      <c r="A125" s="330"/>
      <c r="B125" s="160" t="s">
        <v>196</v>
      </c>
      <c r="C125" s="161">
        <v>47714.696392124788</v>
      </c>
      <c r="D125" s="162">
        <v>4185.3088090837909</v>
      </c>
      <c r="E125" s="162">
        <v>3844.6918624005507</v>
      </c>
      <c r="F125" s="162">
        <v>1764.8943324573675</v>
      </c>
      <c r="G125" s="162">
        <v>4161.7592894627614</v>
      </c>
      <c r="H125" s="162">
        <v>31080.352960791086</v>
      </c>
      <c r="I125" s="162">
        <v>1930572.3921585786</v>
      </c>
      <c r="J125" s="162">
        <v>606526.04214846937</v>
      </c>
      <c r="K125" s="163">
        <f t="shared" si="2"/>
        <v>1858.4337320776078</v>
      </c>
      <c r="L125" s="162">
        <v>31080.352960791086</v>
      </c>
      <c r="N125" s="330"/>
      <c r="O125" s="160" t="s">
        <v>196</v>
      </c>
      <c r="P125" s="161">
        <v>49302.113527039182</v>
      </c>
      <c r="Q125" s="162">
        <v>4185.3088090837909</v>
      </c>
      <c r="R125" s="162">
        <v>3844.6918624005507</v>
      </c>
      <c r="S125" s="162">
        <v>1764.8943324573675</v>
      </c>
      <c r="T125" s="162">
        <v>4161.7592894627614</v>
      </c>
      <c r="U125" s="162">
        <v>31080.352960791086</v>
      </c>
      <c r="V125" s="162">
        <v>1930572.3921585786</v>
      </c>
      <c r="W125" s="162">
        <v>606526.04214846937</v>
      </c>
      <c r="X125" s="163">
        <f t="shared" si="3"/>
        <v>1858.4337320776078</v>
      </c>
    </row>
    <row r="126" spans="1:24" x14ac:dyDescent="0.35">
      <c r="A126" s="330"/>
      <c r="B126" s="160" t="s">
        <v>197</v>
      </c>
      <c r="C126" s="161">
        <v>31689.429464192843</v>
      </c>
      <c r="D126" s="162">
        <v>1074.0017362510639</v>
      </c>
      <c r="E126" s="162">
        <v>969.04527025873676</v>
      </c>
      <c r="F126" s="162">
        <v>1354.332376008389</v>
      </c>
      <c r="G126" s="162">
        <v>3016.5716437359533</v>
      </c>
      <c r="H126" s="162">
        <v>8556.967247210041</v>
      </c>
      <c r="I126" s="162">
        <v>1357991.1358877937</v>
      </c>
      <c r="J126" s="162">
        <v>430669.80954089935</v>
      </c>
      <c r="K126" s="163">
        <f t="shared" si="2"/>
        <v>1426.1119919368336</v>
      </c>
      <c r="L126" s="162">
        <v>8556.967247210041</v>
      </c>
      <c r="N126" s="330"/>
      <c r="O126" s="160" t="s">
        <v>197</v>
      </c>
      <c r="P126" s="161">
        <v>34814.554387456643</v>
      </c>
      <c r="Q126" s="162">
        <v>3109.9415957715755</v>
      </c>
      <c r="R126" s="162">
        <v>2822.1267169432135</v>
      </c>
      <c r="S126" s="162">
        <v>1354.332376008389</v>
      </c>
      <c r="T126" s="162">
        <v>3016.5716437359533</v>
      </c>
      <c r="U126" s="162">
        <v>22079.952023103731</v>
      </c>
      <c r="V126" s="162">
        <v>1429727.7073973778</v>
      </c>
      <c r="W126" s="162">
        <v>453422.70406107028</v>
      </c>
      <c r="X126" s="163">
        <f t="shared" si="3"/>
        <v>1426.1119919368336</v>
      </c>
    </row>
    <row r="127" spans="1:24" x14ac:dyDescent="0.35">
      <c r="A127" s="330"/>
      <c r="B127" s="160" t="s">
        <v>198</v>
      </c>
      <c r="C127" s="161">
        <v>151245.18183877779</v>
      </c>
      <c r="D127" s="162">
        <v>4715.964571911687</v>
      </c>
      <c r="E127" s="162">
        <v>4300.1620566508282</v>
      </c>
      <c r="F127" s="162">
        <v>5988.7283464216853</v>
      </c>
      <c r="G127" s="162">
        <v>14558.921922504574</v>
      </c>
      <c r="H127" s="162">
        <v>40956.452074857662</v>
      </c>
      <c r="I127" s="162">
        <v>6228977.561240267</v>
      </c>
      <c r="J127" s="162">
        <v>1956765.9547635205</v>
      </c>
      <c r="K127" s="163">
        <f t="shared" si="2"/>
        <v>6306.1309487820345</v>
      </c>
      <c r="L127" s="162">
        <v>40956.452074857662</v>
      </c>
      <c r="N127" s="330"/>
      <c r="O127" s="160" t="s">
        <v>198</v>
      </c>
      <c r="P127" s="161">
        <v>167278.01716041728</v>
      </c>
      <c r="Q127" s="162">
        <v>14195.344001500385</v>
      </c>
      <c r="R127" s="162">
        <v>13043.54990540815</v>
      </c>
      <c r="S127" s="162">
        <v>5988.7283464216853</v>
      </c>
      <c r="T127" s="162">
        <v>14558.921922504571</v>
      </c>
      <c r="U127" s="162">
        <v>106597.60851779091</v>
      </c>
      <c r="V127" s="162">
        <v>6557439.0895936973</v>
      </c>
      <c r="W127" s="162">
        <v>2059948.5260687985</v>
      </c>
      <c r="X127" s="163">
        <f t="shared" si="3"/>
        <v>6306.1309487820345</v>
      </c>
    </row>
    <row r="128" spans="1:24" x14ac:dyDescent="0.35">
      <c r="A128" s="330"/>
      <c r="B128" s="160" t="s">
        <v>199</v>
      </c>
      <c r="C128" s="161">
        <v>16401.855270390857</v>
      </c>
      <c r="D128" s="162">
        <v>480.43357923472212</v>
      </c>
      <c r="E128" s="162">
        <v>437.89442515422138</v>
      </c>
      <c r="F128" s="162">
        <v>606.03218509439989</v>
      </c>
      <c r="G128" s="162">
        <v>1427.868642586526</v>
      </c>
      <c r="H128" s="162">
        <v>3765.5855884900516</v>
      </c>
      <c r="I128" s="162">
        <v>625796.14332320867</v>
      </c>
      <c r="J128" s="162">
        <v>196644.56533270981</v>
      </c>
      <c r="K128" s="163">
        <f t="shared" si="2"/>
        <v>638.1518909044031</v>
      </c>
      <c r="L128" s="162">
        <v>3765.5855884900516</v>
      </c>
      <c r="N128" s="330"/>
      <c r="O128" s="160" t="s">
        <v>199</v>
      </c>
      <c r="P128" s="161">
        <v>17714.323686033298</v>
      </c>
      <c r="Q128" s="162">
        <v>1433.7244001609729</v>
      </c>
      <c r="R128" s="162">
        <v>1319.1401313630786</v>
      </c>
      <c r="S128" s="162">
        <v>606.03218509439989</v>
      </c>
      <c r="T128" s="162">
        <v>1427.868642586526</v>
      </c>
      <c r="U128" s="162">
        <v>10658.636101890488</v>
      </c>
      <c r="V128" s="162">
        <v>658207.97635484429</v>
      </c>
      <c r="W128" s="162">
        <v>206829.37076403515</v>
      </c>
      <c r="X128" s="163">
        <f t="shared" si="3"/>
        <v>638.1518909044031</v>
      </c>
    </row>
    <row r="129" spans="1:24" ht="15" thickBot="1" x14ac:dyDescent="0.4">
      <c r="A129" s="331"/>
      <c r="B129" s="168" t="s">
        <v>200</v>
      </c>
      <c r="C129" s="169">
        <v>876286.27286304138</v>
      </c>
      <c r="D129" s="170">
        <v>34642.614032673679</v>
      </c>
      <c r="E129" s="170">
        <v>31666.629107293658</v>
      </c>
      <c r="F129" s="170">
        <v>34343.47050980202</v>
      </c>
      <c r="G129" s="170">
        <v>82172.587847914241</v>
      </c>
      <c r="H129" s="170">
        <v>274532.90046718036</v>
      </c>
      <c r="I129" s="170">
        <v>36177324.968013145</v>
      </c>
      <c r="J129" s="170">
        <v>11370012.082022164</v>
      </c>
      <c r="K129" s="171">
        <f t="shared" si="2"/>
        <v>36163.674446821526</v>
      </c>
      <c r="L129" s="170">
        <v>282657.54111299524</v>
      </c>
      <c r="M129" s="155"/>
      <c r="N129" s="331"/>
      <c r="O129" s="168" t="s">
        <v>200</v>
      </c>
      <c r="P129" s="169">
        <v>956078.74277714826</v>
      </c>
      <c r="Q129" s="170">
        <v>82244.476981493543</v>
      </c>
      <c r="R129" s="170">
        <v>75590.543335716269</v>
      </c>
      <c r="S129" s="170">
        <v>34343.47050980202</v>
      </c>
      <c r="T129" s="170">
        <v>82172.587847914227</v>
      </c>
      <c r="U129" s="170">
        <v>613315.42852876754</v>
      </c>
      <c r="V129" s="170">
        <v>37822811.364615031</v>
      </c>
      <c r="W129" s="170">
        <v>11887198.204899367</v>
      </c>
      <c r="X129" s="171">
        <f t="shared" si="3"/>
        <v>36163.674446821526</v>
      </c>
    </row>
    <row r="130" spans="1:24" ht="15" thickTop="1" x14ac:dyDescent="0.35">
      <c r="A130" s="329">
        <f>A120+1</f>
        <v>2014</v>
      </c>
      <c r="B130" s="156" t="s">
        <v>191</v>
      </c>
      <c r="C130" s="157">
        <v>23939.298289444887</v>
      </c>
      <c r="D130" s="158">
        <v>804.93180242950325</v>
      </c>
      <c r="E130" s="158">
        <v>733.51466243460561</v>
      </c>
      <c r="F130" s="158">
        <v>883.19196673354816</v>
      </c>
      <c r="G130" s="158">
        <v>2085.1354301582137</v>
      </c>
      <c r="H130" s="158">
        <v>5995.1482358293242</v>
      </c>
      <c r="I130" s="158">
        <v>924981.75995599478</v>
      </c>
      <c r="J130" s="158">
        <v>290600.53441775206</v>
      </c>
      <c r="K130" s="159">
        <f t="shared" si="2"/>
        <v>930.00114097042615</v>
      </c>
      <c r="L130" s="158">
        <v>5995.1482358293242</v>
      </c>
      <c r="N130" s="329">
        <f>N120+1</f>
        <v>2014</v>
      </c>
      <c r="O130" s="156" t="s">
        <v>191</v>
      </c>
      <c r="P130" s="157">
        <v>25766.993282037874</v>
      </c>
      <c r="Q130" s="158">
        <v>2107.8705303794613</v>
      </c>
      <c r="R130" s="158">
        <v>1937.6548806037486</v>
      </c>
      <c r="S130" s="158">
        <v>883.19196673354816</v>
      </c>
      <c r="T130" s="158">
        <v>2085.1354301582137</v>
      </c>
      <c r="U130" s="158">
        <v>15705.894952644716</v>
      </c>
      <c r="V130" s="158">
        <v>972822.01589338714</v>
      </c>
      <c r="W130" s="158">
        <v>305630.45667097782</v>
      </c>
      <c r="X130" s="159">
        <f t="shared" si="3"/>
        <v>930.00114097042615</v>
      </c>
    </row>
    <row r="131" spans="1:24" x14ac:dyDescent="0.35">
      <c r="A131" s="330"/>
      <c r="B131" s="160" t="s">
        <v>192</v>
      </c>
      <c r="C131" s="161">
        <v>81097.078799104624</v>
      </c>
      <c r="D131" s="162">
        <v>6681.1559331553972</v>
      </c>
      <c r="E131" s="162">
        <v>6146.663458502966</v>
      </c>
      <c r="F131" s="162">
        <v>2834.2149355781244</v>
      </c>
      <c r="G131" s="162">
        <v>6676.0024208594705</v>
      </c>
      <c r="H131" s="162">
        <v>49566.760230726315</v>
      </c>
      <c r="I131" s="162">
        <v>3054634.0191343315</v>
      </c>
      <c r="J131" s="162">
        <v>959671.3852134248</v>
      </c>
      <c r="K131" s="163">
        <f t="shared" si="2"/>
        <v>2984.4283271637646</v>
      </c>
      <c r="L131" s="162">
        <v>49566.760230726315</v>
      </c>
      <c r="N131" s="330"/>
      <c r="O131" s="160" t="s">
        <v>192</v>
      </c>
      <c r="P131" s="161">
        <v>82666.269038516752</v>
      </c>
      <c r="Q131" s="162">
        <v>6681.1559331553972</v>
      </c>
      <c r="R131" s="162">
        <v>6146.663458502966</v>
      </c>
      <c r="S131" s="162">
        <v>2834.2149355781239</v>
      </c>
      <c r="T131" s="162">
        <v>6676.0024208594705</v>
      </c>
      <c r="U131" s="162">
        <v>49566.760230726315</v>
      </c>
      <c r="V131" s="162">
        <v>3054634.0191343315</v>
      </c>
      <c r="W131" s="162">
        <v>959671.3852134248</v>
      </c>
      <c r="X131" s="163">
        <f t="shared" si="3"/>
        <v>2984.4283271637642</v>
      </c>
    </row>
    <row r="132" spans="1:24" x14ac:dyDescent="0.35">
      <c r="A132" s="330"/>
      <c r="B132" s="164" t="s">
        <v>193</v>
      </c>
      <c r="C132" s="165">
        <v>306695.45327767491</v>
      </c>
      <c r="D132" s="166">
        <v>9979.2336730442694</v>
      </c>
      <c r="E132" s="166">
        <v>9118.8182828335848</v>
      </c>
      <c r="F132" s="166">
        <v>12464.143442832023</v>
      </c>
      <c r="G132" s="166">
        <v>29508.840229655751</v>
      </c>
      <c r="H132" s="147">
        <v>80176.997383735812</v>
      </c>
      <c r="I132" s="166">
        <v>13231681.848927893</v>
      </c>
      <c r="J132" s="166">
        <v>4157311.3970913203</v>
      </c>
      <c r="K132" s="167">
        <f t="shared" si="2"/>
        <v>13124.743045302119</v>
      </c>
      <c r="L132" s="166">
        <v>88667.246858612314</v>
      </c>
      <c r="M132" s="149"/>
      <c r="N132" s="330"/>
      <c r="O132" s="160" t="s">
        <v>193</v>
      </c>
      <c r="P132" s="161">
        <v>344017.17783631757</v>
      </c>
      <c r="Q132" s="162">
        <v>29972.375035818379</v>
      </c>
      <c r="R132" s="162">
        <v>27608.486618374409</v>
      </c>
      <c r="S132" s="162">
        <v>12464.143442832023</v>
      </c>
      <c r="T132" s="162">
        <v>29508.840229655751</v>
      </c>
      <c r="U132" s="150">
        <v>224240.74538706554</v>
      </c>
      <c r="V132" s="162">
        <v>13926113.797691824</v>
      </c>
      <c r="W132" s="162">
        <v>4375497.6932768505</v>
      </c>
      <c r="X132" s="163">
        <f t="shared" si="3"/>
        <v>13124.743045302119</v>
      </c>
    </row>
    <row r="133" spans="1:24" x14ac:dyDescent="0.35">
      <c r="A133" s="330"/>
      <c r="B133" s="160" t="s">
        <v>194</v>
      </c>
      <c r="C133" s="161">
        <v>197731.15792965994</v>
      </c>
      <c r="D133" s="162">
        <v>6541.0940586131255</v>
      </c>
      <c r="E133" s="162">
        <v>5954.4306815536747</v>
      </c>
      <c r="F133" s="162">
        <v>8076.6711978272924</v>
      </c>
      <c r="G133" s="162">
        <v>19890.752250667891</v>
      </c>
      <c r="H133" s="162">
        <v>52686.438837504516</v>
      </c>
      <c r="I133" s="162">
        <v>8452131.4507310856</v>
      </c>
      <c r="J133" s="162">
        <v>2655419.0368653517</v>
      </c>
      <c r="K133" s="163">
        <f t="shared" si="2"/>
        <v>8504.734771312138</v>
      </c>
      <c r="L133" s="162">
        <v>52686.438837504516</v>
      </c>
      <c r="N133" s="330"/>
      <c r="O133" s="160" t="s">
        <v>194</v>
      </c>
      <c r="P133" s="161">
        <v>221984.61619149003</v>
      </c>
      <c r="Q133" s="162">
        <v>19711.071585665857</v>
      </c>
      <c r="R133" s="162">
        <v>18092.716682864018</v>
      </c>
      <c r="S133" s="162">
        <v>8076.6711978272924</v>
      </c>
      <c r="T133" s="162">
        <v>19890.752250667891</v>
      </c>
      <c r="U133" s="162">
        <v>147185.14178102114</v>
      </c>
      <c r="V133" s="162">
        <v>8900354.2156000715</v>
      </c>
      <c r="W133" s="162">
        <v>2796237.8754924675</v>
      </c>
      <c r="X133" s="163">
        <f t="shared" si="3"/>
        <v>8504.734771312138</v>
      </c>
    </row>
    <row r="134" spans="1:24" x14ac:dyDescent="0.35">
      <c r="A134" s="330"/>
      <c r="B134" s="160" t="s">
        <v>195</v>
      </c>
      <c r="C134" s="161">
        <v>32885.98139609793</v>
      </c>
      <c r="D134" s="162">
        <v>1085.3979318792656</v>
      </c>
      <c r="E134" s="162">
        <v>988.77392731256623</v>
      </c>
      <c r="F134" s="162">
        <v>1317.0917420284582</v>
      </c>
      <c r="G134" s="162">
        <v>3105.8036346220806</v>
      </c>
      <c r="H134" s="162">
        <v>8883.6416242203886</v>
      </c>
      <c r="I134" s="162">
        <v>1370963.8574817539</v>
      </c>
      <c r="J134" s="162">
        <v>430714.34788248735</v>
      </c>
      <c r="K134" s="163">
        <f t="shared" si="2"/>
        <v>1386.8976043559665</v>
      </c>
      <c r="L134" s="162">
        <v>8883.6416242203886</v>
      </c>
      <c r="N134" s="330"/>
      <c r="O134" s="160" t="s">
        <v>195</v>
      </c>
      <c r="P134" s="161">
        <v>36632.799717247246</v>
      </c>
      <c r="Q134" s="162">
        <v>3123.3774193159752</v>
      </c>
      <c r="R134" s="162">
        <v>2869.1846841659417</v>
      </c>
      <c r="S134" s="162">
        <v>1317.0917420284582</v>
      </c>
      <c r="T134" s="162">
        <v>3105.8036346220806</v>
      </c>
      <c r="U134" s="162">
        <v>23194.39292139867</v>
      </c>
      <c r="V134" s="162">
        <v>1440731.8271954902</v>
      </c>
      <c r="W134" s="162">
        <v>452633.28134627524</v>
      </c>
      <c r="X134" s="163">
        <f t="shared" si="3"/>
        <v>1386.8976043559665</v>
      </c>
    </row>
    <row r="135" spans="1:24" x14ac:dyDescent="0.35">
      <c r="A135" s="330"/>
      <c r="B135" s="160" t="s">
        <v>196</v>
      </c>
      <c r="C135" s="161">
        <v>49239.921146245229</v>
      </c>
      <c r="D135" s="162">
        <v>4394.57424953798</v>
      </c>
      <c r="E135" s="162">
        <v>4036.9264555205777</v>
      </c>
      <c r="F135" s="162">
        <v>1853.1390490802355</v>
      </c>
      <c r="G135" s="162">
        <v>4369.8472539358991</v>
      </c>
      <c r="H135" s="162">
        <v>32634.370608830635</v>
      </c>
      <c r="I135" s="162">
        <v>2027101.0117665075</v>
      </c>
      <c r="J135" s="162">
        <v>636852.34425589291</v>
      </c>
      <c r="K135" s="163">
        <f t="shared" si="2"/>
        <v>1951.3554186814879</v>
      </c>
      <c r="L135" s="162">
        <v>32634.370608830635</v>
      </c>
      <c r="N135" s="330"/>
      <c r="O135" s="160" t="s">
        <v>196</v>
      </c>
      <c r="P135" s="161">
        <v>51591.839037309655</v>
      </c>
      <c r="Q135" s="162">
        <v>4394.57424953798</v>
      </c>
      <c r="R135" s="162">
        <v>4036.9264555205777</v>
      </c>
      <c r="S135" s="162">
        <v>1853.1390490802355</v>
      </c>
      <c r="T135" s="162">
        <v>4369.8472539358991</v>
      </c>
      <c r="U135" s="162">
        <v>32634.370608830635</v>
      </c>
      <c r="V135" s="162">
        <v>2027101.0117665071</v>
      </c>
      <c r="W135" s="162">
        <v>636852.34425589279</v>
      </c>
      <c r="X135" s="163">
        <f t="shared" si="3"/>
        <v>1951.3554186814879</v>
      </c>
    </row>
    <row r="136" spans="1:24" x14ac:dyDescent="0.35">
      <c r="A136" s="330"/>
      <c r="B136" s="160" t="s">
        <v>197</v>
      </c>
      <c r="C136" s="161">
        <v>32195.551463889729</v>
      </c>
      <c r="D136" s="162">
        <v>1109.4437935473488</v>
      </c>
      <c r="E136" s="162">
        <v>1001.0237641772749</v>
      </c>
      <c r="F136" s="162">
        <v>1399.0253444166656</v>
      </c>
      <c r="G136" s="162">
        <v>3116.118507979239</v>
      </c>
      <c r="H136" s="162">
        <v>8839.3471663679702</v>
      </c>
      <c r="I136" s="162">
        <v>1402804.8433720907</v>
      </c>
      <c r="J136" s="162">
        <v>444881.91325574892</v>
      </c>
      <c r="K136" s="163">
        <f t="shared" si="2"/>
        <v>1473.1736876707487</v>
      </c>
      <c r="L136" s="162">
        <v>8839.3471663679702</v>
      </c>
      <c r="N136" s="330"/>
      <c r="O136" s="160" t="s">
        <v>197</v>
      </c>
      <c r="P136" s="161">
        <v>35852.412026748629</v>
      </c>
      <c r="Q136" s="162">
        <v>3212.5696684320369</v>
      </c>
      <c r="R136" s="162">
        <v>2915.2568986023393</v>
      </c>
      <c r="S136" s="162">
        <v>1399.0253444166656</v>
      </c>
      <c r="T136" s="162">
        <v>3116.118507979239</v>
      </c>
      <c r="U136" s="162">
        <v>22808.590439866144</v>
      </c>
      <c r="V136" s="162">
        <v>1476908.721741491</v>
      </c>
      <c r="W136" s="162">
        <v>468385.65329508547</v>
      </c>
      <c r="X136" s="163">
        <f t="shared" si="3"/>
        <v>1473.1736876707487</v>
      </c>
    </row>
    <row r="137" spans="1:24" x14ac:dyDescent="0.35">
      <c r="A137" s="330"/>
      <c r="B137" s="160" t="s">
        <v>198</v>
      </c>
      <c r="C137" s="161">
        <v>156160.47510237512</v>
      </c>
      <c r="D137" s="162">
        <v>4965.3149981507122</v>
      </c>
      <c r="E137" s="162">
        <v>4527.5428887100334</v>
      </c>
      <c r="F137" s="162">
        <v>6302.7504261769527</v>
      </c>
      <c r="G137" s="162">
        <v>15326.603875317083</v>
      </c>
      <c r="H137" s="162">
        <v>43122.396191920983</v>
      </c>
      <c r="I137" s="162">
        <v>6559078.2802973138</v>
      </c>
      <c r="J137" s="162">
        <v>2060461.6324260803</v>
      </c>
      <c r="K137" s="163">
        <f t="shared" si="2"/>
        <v>6636.7961987643312</v>
      </c>
      <c r="L137" s="162">
        <v>43122.396191920983</v>
      </c>
      <c r="N137" s="330"/>
      <c r="O137" s="160" t="s">
        <v>198</v>
      </c>
      <c r="P137" s="161">
        <v>175452.0901921434</v>
      </c>
      <c r="Q137" s="162">
        <v>14942.386836614594</v>
      </c>
      <c r="R137" s="162">
        <v>13729.843138781998</v>
      </c>
      <c r="S137" s="162">
        <v>6302.7504261769527</v>
      </c>
      <c r="T137" s="162">
        <v>15326.603875317085</v>
      </c>
      <c r="U137" s="162">
        <v>112224.01289980105</v>
      </c>
      <c r="V137" s="162">
        <v>6904886.3262719903</v>
      </c>
      <c r="W137" s="162">
        <v>2169093.3200926138</v>
      </c>
      <c r="X137" s="163">
        <f t="shared" si="3"/>
        <v>6636.7961987643312</v>
      </c>
    </row>
    <row r="138" spans="1:24" x14ac:dyDescent="0.35">
      <c r="A138" s="330"/>
      <c r="B138" s="160" t="s">
        <v>199</v>
      </c>
      <c r="C138" s="161">
        <v>16566.265019905175</v>
      </c>
      <c r="D138" s="162">
        <v>488.60095008171237</v>
      </c>
      <c r="E138" s="162">
        <v>445.33863038184313</v>
      </c>
      <c r="F138" s="162">
        <v>616.33473224100476</v>
      </c>
      <c r="G138" s="162">
        <v>1452.1424095104969</v>
      </c>
      <c r="H138" s="162">
        <v>3829.6005434943822</v>
      </c>
      <c r="I138" s="162">
        <v>636434.67775970325</v>
      </c>
      <c r="J138" s="162">
        <v>199987.52294336588</v>
      </c>
      <c r="K138" s="163">
        <f t="shared" si="2"/>
        <v>649.00047304977795</v>
      </c>
      <c r="L138" s="162">
        <v>3829.6005434943822</v>
      </c>
      <c r="N138" s="330"/>
      <c r="O138" s="160" t="s">
        <v>199</v>
      </c>
      <c r="P138" s="161">
        <v>18012.912232547922</v>
      </c>
      <c r="Q138" s="162">
        <v>1458.0977149637092</v>
      </c>
      <c r="R138" s="162">
        <v>1341.5655135962509</v>
      </c>
      <c r="S138" s="162">
        <v>616.33473224100476</v>
      </c>
      <c r="T138" s="162">
        <v>1452.1424095104969</v>
      </c>
      <c r="U138" s="162">
        <v>10839.832915622626</v>
      </c>
      <c r="V138" s="162">
        <v>669397.51195287658</v>
      </c>
      <c r="W138" s="162">
        <v>210345.47006702374</v>
      </c>
      <c r="X138" s="163">
        <f t="shared" si="3"/>
        <v>649.00047304977795</v>
      </c>
    </row>
    <row r="139" spans="1:24" ht="15" thickBot="1" x14ac:dyDescent="0.4">
      <c r="A139" s="331"/>
      <c r="B139" s="168" t="s">
        <v>200</v>
      </c>
      <c r="C139" s="169">
        <v>896511.18242439756</v>
      </c>
      <c r="D139" s="170">
        <v>36049.747390439305</v>
      </c>
      <c r="E139" s="170">
        <v>32953.032751427127</v>
      </c>
      <c r="F139" s="170">
        <v>35746.562836914309</v>
      </c>
      <c r="G139" s="170">
        <v>85531.246012706135</v>
      </c>
      <c r="H139" s="170">
        <v>285734.70082263032</v>
      </c>
      <c r="I139" s="170">
        <v>37659811.749426678</v>
      </c>
      <c r="J139" s="170">
        <v>11835900.114351425</v>
      </c>
      <c r="K139" s="171">
        <f t="shared" ref="K139:K202" si="4">F139*1.053</f>
        <v>37641.130667270765</v>
      </c>
      <c r="L139" s="170">
        <v>294224.95029750682</v>
      </c>
      <c r="M139" s="155"/>
      <c r="N139" s="331"/>
      <c r="O139" s="168" t="s">
        <v>200</v>
      </c>
      <c r="P139" s="169">
        <v>991977.10955435911</v>
      </c>
      <c r="Q139" s="170">
        <v>85603.478973883379</v>
      </c>
      <c r="R139" s="170">
        <v>78678.298331012251</v>
      </c>
      <c r="S139" s="170">
        <v>35746.562836914301</v>
      </c>
      <c r="T139" s="170">
        <v>85531.246012706135</v>
      </c>
      <c r="U139" s="170">
        <v>638399.7421369768</v>
      </c>
      <c r="V139" s="170">
        <v>39372949.447247975</v>
      </c>
      <c r="W139" s="170">
        <v>12374347.479710612</v>
      </c>
      <c r="X139" s="171">
        <f t="shared" ref="X139:X202" si="5">S139*1.053</f>
        <v>37641.130667270758</v>
      </c>
    </row>
    <row r="140" spans="1:24" ht="15" thickTop="1" x14ac:dyDescent="0.35">
      <c r="A140" s="329">
        <f>A130+1</f>
        <v>2015</v>
      </c>
      <c r="B140" s="156" t="s">
        <v>191</v>
      </c>
      <c r="C140" s="157">
        <v>24565.21284128827</v>
      </c>
      <c r="D140" s="158">
        <v>273.37524731140905</v>
      </c>
      <c r="E140" s="158">
        <v>249.13403083633705</v>
      </c>
      <c r="F140" s="158">
        <v>912.33730163575524</v>
      </c>
      <c r="G140" s="158">
        <v>2153.9448993534343</v>
      </c>
      <c r="H140" s="158">
        <v>619.29881276116907</v>
      </c>
      <c r="I140" s="158">
        <v>955506.15803454258</v>
      </c>
      <c r="J140" s="158">
        <v>300190.35205353785</v>
      </c>
      <c r="K140" s="159">
        <f t="shared" si="4"/>
        <v>960.69117862245025</v>
      </c>
      <c r="L140" s="158">
        <v>619.29881276116907</v>
      </c>
      <c r="N140" s="329">
        <f>N130+1</f>
        <v>2015</v>
      </c>
      <c r="O140" s="156" t="s">
        <v>191</v>
      </c>
      <c r="P140" s="157">
        <v>26591.358371461673</v>
      </c>
      <c r="Q140" s="158">
        <v>2177.4302578819834</v>
      </c>
      <c r="R140" s="158">
        <v>2001.5974916636721</v>
      </c>
      <c r="S140" s="158">
        <v>912.33730163575524</v>
      </c>
      <c r="T140" s="158">
        <v>2153.9448993534343</v>
      </c>
      <c r="U140" s="158">
        <v>16224.18948608199</v>
      </c>
      <c r="V140" s="158">
        <v>1004925.1424178688</v>
      </c>
      <c r="W140" s="158">
        <v>315716.26174112008</v>
      </c>
      <c r="X140" s="159">
        <f t="shared" si="5"/>
        <v>960.69117862245025</v>
      </c>
    </row>
    <row r="141" spans="1:24" x14ac:dyDescent="0.35">
      <c r="A141" s="330"/>
      <c r="B141" s="160" t="s">
        <v>192</v>
      </c>
      <c r="C141" s="161">
        <v>83263.462262575515</v>
      </c>
      <c r="D141" s="162">
        <v>6901.6340789495243</v>
      </c>
      <c r="E141" s="162">
        <v>6349.5033526335637</v>
      </c>
      <c r="F141" s="162">
        <v>2927.7440284522022</v>
      </c>
      <c r="G141" s="162">
        <v>6896.3105007478325</v>
      </c>
      <c r="H141" s="162">
        <v>51202.463318340284</v>
      </c>
      <c r="I141" s="162">
        <v>3155436.9417657643</v>
      </c>
      <c r="J141" s="162">
        <v>991340.54092546774</v>
      </c>
      <c r="K141" s="163">
        <f t="shared" si="4"/>
        <v>3082.9144619601689</v>
      </c>
      <c r="L141" s="162">
        <v>51202.463318340284</v>
      </c>
      <c r="N141" s="330"/>
      <c r="O141" s="160" t="s">
        <v>192</v>
      </c>
      <c r="P141" s="161">
        <v>85313.869421147159</v>
      </c>
      <c r="Q141" s="162">
        <v>6901.6340789495243</v>
      </c>
      <c r="R141" s="162">
        <v>6349.5033526335637</v>
      </c>
      <c r="S141" s="162">
        <v>2927.7440284522017</v>
      </c>
      <c r="T141" s="162">
        <v>6896.3105007478325</v>
      </c>
      <c r="U141" s="162">
        <v>51202.463318340284</v>
      </c>
      <c r="V141" s="162">
        <v>3155436.9417657643</v>
      </c>
      <c r="W141" s="162">
        <v>991340.54092546774</v>
      </c>
      <c r="X141" s="163">
        <f t="shared" si="5"/>
        <v>3082.9144619601684</v>
      </c>
    </row>
    <row r="142" spans="1:24" x14ac:dyDescent="0.35">
      <c r="A142" s="330"/>
      <c r="B142" s="164" t="s">
        <v>193</v>
      </c>
      <c r="C142" s="165">
        <v>315175.06162230315</v>
      </c>
      <c r="D142" s="166">
        <v>4258.481135218195</v>
      </c>
      <c r="E142" s="166">
        <v>3891.1503209928896</v>
      </c>
      <c r="F142" s="166">
        <v>13025.029897759465</v>
      </c>
      <c r="G142" s="166">
        <v>30836.738039990261</v>
      </c>
      <c r="H142" s="147">
        <v>8378.4962266003931</v>
      </c>
      <c r="I142" s="166">
        <v>13827107.532129649</v>
      </c>
      <c r="J142" s="166">
        <v>4344390.4099604301</v>
      </c>
      <c r="K142" s="167">
        <f t="shared" si="4"/>
        <v>13715.356482340716</v>
      </c>
      <c r="L142" s="166">
        <v>9265.7272967249883</v>
      </c>
      <c r="M142" s="149"/>
      <c r="N142" s="330"/>
      <c r="O142" s="160" t="s">
        <v>193</v>
      </c>
      <c r="P142" s="161">
        <v>358712.24993703084</v>
      </c>
      <c r="Q142" s="162">
        <v>31321.131912430206</v>
      </c>
      <c r="R142" s="162">
        <v>28850.868516201259</v>
      </c>
      <c r="S142" s="162">
        <v>13025.029897759465</v>
      </c>
      <c r="T142" s="162">
        <v>30836.738039990261</v>
      </c>
      <c r="U142" s="150">
        <v>234331.57892948348</v>
      </c>
      <c r="V142" s="162">
        <v>14552788.918587957</v>
      </c>
      <c r="W142" s="162">
        <v>4572395.0894743092</v>
      </c>
      <c r="X142" s="163">
        <f t="shared" si="5"/>
        <v>13715.356482340716</v>
      </c>
    </row>
    <row r="143" spans="1:24" x14ac:dyDescent="0.35">
      <c r="A143" s="330"/>
      <c r="B143" s="160" t="s">
        <v>194</v>
      </c>
      <c r="C143" s="161">
        <v>200244.85277568013</v>
      </c>
      <c r="D143" s="162">
        <v>2774.8328673151655</v>
      </c>
      <c r="E143" s="162">
        <v>2526.2039350364494</v>
      </c>
      <c r="F143" s="162">
        <v>8310.8946625642857</v>
      </c>
      <c r="G143" s="162">
        <v>20467.584065937259</v>
      </c>
      <c r="H143" s="162">
        <v>5421.4345563792149</v>
      </c>
      <c r="I143" s="162">
        <v>8697243.2628022879</v>
      </c>
      <c r="J143" s="162">
        <v>2732426.1889344472</v>
      </c>
      <c r="K143" s="163">
        <f t="shared" si="4"/>
        <v>8751.3720796801917</v>
      </c>
      <c r="L143" s="162">
        <v>5421.4345563792149</v>
      </c>
      <c r="N143" s="330"/>
      <c r="O143" s="160" t="s">
        <v>194</v>
      </c>
      <c r="P143" s="161">
        <v>227962.93094210909</v>
      </c>
      <c r="Q143" s="162">
        <v>20282.692661650166</v>
      </c>
      <c r="R143" s="162">
        <v>18617.405466667075</v>
      </c>
      <c r="S143" s="162">
        <v>8310.8946625642857</v>
      </c>
      <c r="T143" s="162">
        <v>20467.584065937259</v>
      </c>
      <c r="U143" s="162">
        <v>151453.51089267075</v>
      </c>
      <c r="V143" s="162">
        <v>9158464.4878524728</v>
      </c>
      <c r="W143" s="162">
        <v>2877328.7738817488</v>
      </c>
      <c r="X143" s="163">
        <f t="shared" si="5"/>
        <v>8751.3720796801917</v>
      </c>
    </row>
    <row r="144" spans="1:24" x14ac:dyDescent="0.35">
      <c r="A144" s="330"/>
      <c r="B144" s="160" t="s">
        <v>195</v>
      </c>
      <c r="C144" s="161">
        <v>33927.187469064338</v>
      </c>
      <c r="D144" s="162">
        <v>435.64737185935968</v>
      </c>
      <c r="E144" s="162">
        <v>396.86778172473856</v>
      </c>
      <c r="F144" s="162">
        <v>1382.9463291298812</v>
      </c>
      <c r="G144" s="162">
        <v>3261.0938163531855</v>
      </c>
      <c r="H144" s="162">
        <v>932.78237054314104</v>
      </c>
      <c r="I144" s="162">
        <v>1439512.0503558419</v>
      </c>
      <c r="J144" s="162">
        <v>452250.06527661177</v>
      </c>
      <c r="K144" s="163">
        <f t="shared" si="4"/>
        <v>1456.2424845737648</v>
      </c>
      <c r="L144" s="162">
        <v>932.78237054314104</v>
      </c>
      <c r="N144" s="330"/>
      <c r="O144" s="160" t="s">
        <v>195</v>
      </c>
      <c r="P144" s="161">
        <v>38364.765916845849</v>
      </c>
      <c r="Q144" s="162">
        <v>3279.5462902817749</v>
      </c>
      <c r="R144" s="162">
        <v>3012.6439183742395</v>
      </c>
      <c r="S144" s="162">
        <v>1382.9463291298812</v>
      </c>
      <c r="T144" s="162">
        <v>3261.0938163531855</v>
      </c>
      <c r="U144" s="162">
        <v>24354.112567468608</v>
      </c>
      <c r="V144" s="162">
        <v>1512768.4185552651</v>
      </c>
      <c r="W144" s="162">
        <v>475264.94541358907</v>
      </c>
      <c r="X144" s="163">
        <f t="shared" si="5"/>
        <v>1456.2424845737648</v>
      </c>
    </row>
    <row r="145" spans="1:24" x14ac:dyDescent="0.35">
      <c r="A145" s="330"/>
      <c r="B145" s="160" t="s">
        <v>196</v>
      </c>
      <c r="C145" s="161">
        <v>50849.2448791434</v>
      </c>
      <c r="D145" s="162">
        <v>4614.3029620148791</v>
      </c>
      <c r="E145" s="162">
        <v>4238.7727782966076</v>
      </c>
      <c r="F145" s="162">
        <v>1945.7960015342476</v>
      </c>
      <c r="G145" s="162">
        <v>4588.3396166326947</v>
      </c>
      <c r="H145" s="162">
        <v>34266.089139272175</v>
      </c>
      <c r="I145" s="162">
        <v>2128456.0623548329</v>
      </c>
      <c r="J145" s="162">
        <v>668694.96146868751</v>
      </c>
      <c r="K145" s="163">
        <f t="shared" si="4"/>
        <v>2048.9231896155625</v>
      </c>
      <c r="L145" s="162">
        <v>34266.089139272175</v>
      </c>
      <c r="N145" s="330"/>
      <c r="O145" s="160" t="s">
        <v>196</v>
      </c>
      <c r="P145" s="161">
        <v>54029.037107067583</v>
      </c>
      <c r="Q145" s="162">
        <v>4614.3029620148791</v>
      </c>
      <c r="R145" s="162">
        <v>4238.7727782966076</v>
      </c>
      <c r="S145" s="162">
        <v>1945.7960015342476</v>
      </c>
      <c r="T145" s="162">
        <v>4588.3396166326947</v>
      </c>
      <c r="U145" s="162">
        <v>34266.089139272175</v>
      </c>
      <c r="V145" s="162">
        <v>2128456.0623548329</v>
      </c>
      <c r="W145" s="162">
        <v>668694.96146868751</v>
      </c>
      <c r="X145" s="163">
        <f t="shared" si="5"/>
        <v>2048.9231896155625</v>
      </c>
    </row>
    <row r="146" spans="1:24" x14ac:dyDescent="0.35">
      <c r="A146" s="330"/>
      <c r="B146" s="160" t="s">
        <v>197</v>
      </c>
      <c r="C146" s="161">
        <v>32795.091268391479</v>
      </c>
      <c r="D146" s="162">
        <v>457.65972970905921</v>
      </c>
      <c r="E146" s="162">
        <v>412.92285426864703</v>
      </c>
      <c r="F146" s="162">
        <v>1445.1931807824155</v>
      </c>
      <c r="G146" s="162">
        <v>3218.9504187425537</v>
      </c>
      <c r="H146" s="162">
        <v>913.1045622858112</v>
      </c>
      <c r="I146" s="162">
        <v>1449097.4032033696</v>
      </c>
      <c r="J146" s="162">
        <v>459563.01639318862</v>
      </c>
      <c r="K146" s="163">
        <f t="shared" si="4"/>
        <v>1521.7884193638836</v>
      </c>
      <c r="L146" s="162">
        <v>913.1045622858112</v>
      </c>
      <c r="N146" s="330"/>
      <c r="O146" s="160" t="s">
        <v>197</v>
      </c>
      <c r="P146" s="161">
        <v>36971.590076765322</v>
      </c>
      <c r="Q146" s="162">
        <v>3318.5844674902937</v>
      </c>
      <c r="R146" s="162">
        <v>3011.4603762562165</v>
      </c>
      <c r="S146" s="162">
        <v>1445.1931807824155</v>
      </c>
      <c r="T146" s="162">
        <v>3218.9504187425537</v>
      </c>
      <c r="U146" s="162">
        <v>23561.273924381727</v>
      </c>
      <c r="V146" s="162">
        <v>1525646.7095589601</v>
      </c>
      <c r="W146" s="162">
        <v>483842.37985382334</v>
      </c>
      <c r="X146" s="163">
        <f t="shared" si="5"/>
        <v>1521.7884193638836</v>
      </c>
    </row>
    <row r="147" spans="1:24" x14ac:dyDescent="0.35">
      <c r="A147" s="330"/>
      <c r="B147" s="160" t="s">
        <v>198</v>
      </c>
      <c r="C147" s="161">
        <v>161704.45100414107</v>
      </c>
      <c r="D147" s="162">
        <v>2155.7683105861315</v>
      </c>
      <c r="E147" s="162">
        <v>1965.6504641189731</v>
      </c>
      <c r="F147" s="162">
        <v>6620.32877641081</v>
      </c>
      <c r="G147" s="162">
        <v>16093.152724251118</v>
      </c>
      <c r="H147" s="162">
        <v>4548.5677163625633</v>
      </c>
      <c r="I147" s="162">
        <v>6919413.5601635668</v>
      </c>
      <c r="J147" s="162">
        <v>2173654.4270549957</v>
      </c>
      <c r="K147" s="163">
        <f t="shared" si="4"/>
        <v>6971.2062015605825</v>
      </c>
      <c r="L147" s="162">
        <v>4548.5677163625633</v>
      </c>
      <c r="N147" s="330"/>
      <c r="O147" s="160" t="s">
        <v>198</v>
      </c>
      <c r="P147" s="161">
        <v>184370.35365051383</v>
      </c>
      <c r="Q147" s="162">
        <v>15743.244384172307</v>
      </c>
      <c r="R147" s="162">
        <v>14465.884974286391</v>
      </c>
      <c r="S147" s="162">
        <v>6620.32877641081</v>
      </c>
      <c r="T147" s="162">
        <v>16093.152724251118</v>
      </c>
      <c r="U147" s="162">
        <v>118375.84350716471</v>
      </c>
      <c r="V147" s="162">
        <v>7283733.5135501642</v>
      </c>
      <c r="W147" s="162">
        <v>2288101.2877714611</v>
      </c>
      <c r="X147" s="163">
        <f t="shared" si="5"/>
        <v>6971.2062015605825</v>
      </c>
    </row>
    <row r="148" spans="1:24" x14ac:dyDescent="0.35">
      <c r="A148" s="330"/>
      <c r="B148" s="160" t="s">
        <v>199</v>
      </c>
      <c r="C148" s="161">
        <v>16700.709459374775</v>
      </c>
      <c r="D148" s="162">
        <v>196.28922853204639</v>
      </c>
      <c r="E148" s="162">
        <v>178.90929134342915</v>
      </c>
      <c r="F148" s="162">
        <v>626.81242268910171</v>
      </c>
      <c r="G148" s="162">
        <v>1476.8288304721752</v>
      </c>
      <c r="H148" s="162">
        <v>389.47037527337869</v>
      </c>
      <c r="I148" s="162">
        <v>647254.06728161813</v>
      </c>
      <c r="J148" s="162">
        <v>203387.31083340308</v>
      </c>
      <c r="K148" s="163">
        <f t="shared" si="4"/>
        <v>660.03348109162403</v>
      </c>
      <c r="L148" s="162">
        <v>389.47037527337869</v>
      </c>
      <c r="N148" s="330"/>
      <c r="O148" s="160" t="s">
        <v>199</v>
      </c>
      <c r="P148" s="161">
        <v>18311.758300790301</v>
      </c>
      <c r="Q148" s="162">
        <v>1482.8853761180922</v>
      </c>
      <c r="R148" s="162">
        <v>1364.372127327387</v>
      </c>
      <c r="S148" s="162">
        <v>626.81242268910171</v>
      </c>
      <c r="T148" s="162">
        <v>1476.8288304721752</v>
      </c>
      <c r="U148" s="162">
        <v>11024.11007518821</v>
      </c>
      <c r="V148" s="162">
        <v>680777.26965607528</v>
      </c>
      <c r="W148" s="162">
        <v>213921.34305816313</v>
      </c>
      <c r="X148" s="163">
        <f t="shared" si="5"/>
        <v>660.03348109162403</v>
      </c>
    </row>
    <row r="149" spans="1:24" ht="15" thickBot="1" x14ac:dyDescent="0.4">
      <c r="A149" s="331"/>
      <c r="B149" s="168" t="s">
        <v>200</v>
      </c>
      <c r="C149" s="169">
        <v>919225.27358196222</v>
      </c>
      <c r="D149" s="170">
        <v>22067.990931495766</v>
      </c>
      <c r="E149" s="170">
        <v>20209.114809251638</v>
      </c>
      <c r="F149" s="170">
        <v>37197.082600958158</v>
      </c>
      <c r="G149" s="170">
        <v>88992.942912480517</v>
      </c>
      <c r="H149" s="170">
        <v>106671.70707781812</v>
      </c>
      <c r="I149" s="170">
        <v>39219027.038091473</v>
      </c>
      <c r="J149" s="170">
        <v>12325897.272900769</v>
      </c>
      <c r="K149" s="171">
        <f t="shared" si="4"/>
        <v>39168.527978808939</v>
      </c>
      <c r="L149" s="170">
        <v>107558.93814794272</v>
      </c>
      <c r="M149" s="155"/>
      <c r="N149" s="331"/>
      <c r="O149" s="168" t="s">
        <v>200</v>
      </c>
      <c r="P149" s="169">
        <v>1030627.9137237316</v>
      </c>
      <c r="Q149" s="170">
        <v>89121.45239098923</v>
      </c>
      <c r="R149" s="170">
        <v>81912.509001706407</v>
      </c>
      <c r="S149" s="170">
        <v>37197.082600958158</v>
      </c>
      <c r="T149" s="170">
        <v>88992.942912480517</v>
      </c>
      <c r="U149" s="170">
        <v>664793.17184005189</v>
      </c>
      <c r="V149" s="170">
        <v>41002997.464299358</v>
      </c>
      <c r="W149" s="170">
        <v>12886605.583588371</v>
      </c>
      <c r="X149" s="171">
        <f t="shared" si="5"/>
        <v>39168.527978808939</v>
      </c>
    </row>
    <row r="150" spans="1:24" ht="15" thickTop="1" x14ac:dyDescent="0.35">
      <c r="A150" s="329">
        <f>A140+1</f>
        <v>2016</v>
      </c>
      <c r="B150" s="156" t="s">
        <v>191</v>
      </c>
      <c r="C150" s="157">
        <v>25165.001857468433</v>
      </c>
      <c r="D150" s="158">
        <v>282.3966304726855</v>
      </c>
      <c r="E150" s="158">
        <v>257.35545385393613</v>
      </c>
      <c r="F150" s="158">
        <v>942.4444325897349</v>
      </c>
      <c r="G150" s="158">
        <v>2225.0250810320977</v>
      </c>
      <c r="H150" s="158">
        <v>639.73567358228763</v>
      </c>
      <c r="I150" s="158">
        <v>987037.86124968226</v>
      </c>
      <c r="J150" s="158">
        <v>310096.63367130456</v>
      </c>
      <c r="K150" s="159">
        <f t="shared" si="4"/>
        <v>992.39398751699082</v>
      </c>
      <c r="L150" s="158">
        <v>639.73567358228763</v>
      </c>
      <c r="N150" s="329">
        <f>N140+1</f>
        <v>2016</v>
      </c>
      <c r="O150" s="156" t="s">
        <v>191</v>
      </c>
      <c r="P150" s="157">
        <v>27458.041449303597</v>
      </c>
      <c r="Q150" s="158">
        <v>2249.2854563920882</v>
      </c>
      <c r="R150" s="158">
        <v>2067.6502088885727</v>
      </c>
      <c r="S150" s="158">
        <v>942.4444325897349</v>
      </c>
      <c r="T150" s="158">
        <v>2225.0250810320977</v>
      </c>
      <c r="U150" s="158">
        <v>16759.587739122693</v>
      </c>
      <c r="V150" s="158">
        <v>1038087.6721176583</v>
      </c>
      <c r="W150" s="158">
        <v>326134.89837857697</v>
      </c>
      <c r="X150" s="159">
        <f t="shared" si="5"/>
        <v>992.39398751699082</v>
      </c>
    </row>
    <row r="151" spans="1:24" x14ac:dyDescent="0.35">
      <c r="A151" s="330"/>
      <c r="B151" s="160" t="s">
        <v>192</v>
      </c>
      <c r="C151" s="161">
        <v>85655.149119236128</v>
      </c>
      <c r="D151" s="162">
        <v>7129.3880035548573</v>
      </c>
      <c r="E151" s="162">
        <v>6559.0369632704696</v>
      </c>
      <c r="F151" s="162">
        <v>3024.3595813911243</v>
      </c>
      <c r="G151" s="162">
        <v>7123.88874727251</v>
      </c>
      <c r="H151" s="162">
        <v>52892.144607845505</v>
      </c>
      <c r="I151" s="162">
        <v>3259566.3608440338</v>
      </c>
      <c r="J151" s="162">
        <v>1024054.7787760079</v>
      </c>
      <c r="K151" s="163">
        <f t="shared" si="4"/>
        <v>3184.6506392048536</v>
      </c>
      <c r="L151" s="162">
        <v>52892.144607845505</v>
      </c>
      <c r="N151" s="330"/>
      <c r="O151" s="160" t="s">
        <v>192</v>
      </c>
      <c r="P151" s="161">
        <v>88096.872362506823</v>
      </c>
      <c r="Q151" s="162">
        <v>7129.3880035548573</v>
      </c>
      <c r="R151" s="162">
        <v>6559.0369632704696</v>
      </c>
      <c r="S151" s="162">
        <v>3024.3595813911238</v>
      </c>
      <c r="T151" s="162">
        <v>7123.88874727251</v>
      </c>
      <c r="U151" s="162">
        <v>52892.144607845505</v>
      </c>
      <c r="V151" s="162">
        <v>3259566.3608440338</v>
      </c>
      <c r="W151" s="162">
        <v>1024054.7787760079</v>
      </c>
      <c r="X151" s="163">
        <f t="shared" si="5"/>
        <v>3184.6506392048532</v>
      </c>
    </row>
    <row r="152" spans="1:24" x14ac:dyDescent="0.35">
      <c r="A152" s="330"/>
      <c r="B152" s="164" t="s">
        <v>193</v>
      </c>
      <c r="C152" s="165">
        <v>320936.7238611253</v>
      </c>
      <c r="D152" s="166">
        <v>4450.1127863030124</v>
      </c>
      <c r="E152" s="166">
        <v>4066.252085437568</v>
      </c>
      <c r="F152" s="166">
        <v>13611.156243158635</v>
      </c>
      <c r="G152" s="166">
        <v>32224.391251789813</v>
      </c>
      <c r="H152" s="147">
        <v>8755.5285567974097</v>
      </c>
      <c r="I152" s="166">
        <v>14449327.371075481</v>
      </c>
      <c r="J152" s="166">
        <v>4539887.9784086486</v>
      </c>
      <c r="K152" s="167">
        <f t="shared" si="4"/>
        <v>14332.547524046042</v>
      </c>
      <c r="L152" s="166">
        <v>9682.6850250776079</v>
      </c>
      <c r="M152" s="149"/>
      <c r="N152" s="330"/>
      <c r="O152" s="160" t="s">
        <v>193</v>
      </c>
      <c r="P152" s="165">
        <v>374302.51209652971</v>
      </c>
      <c r="Q152" s="162">
        <v>32730.582848489557</v>
      </c>
      <c r="R152" s="162">
        <v>30149.157599430309</v>
      </c>
      <c r="S152" s="162">
        <v>13611.156243158635</v>
      </c>
      <c r="T152" s="162">
        <v>32224.391251789813</v>
      </c>
      <c r="U152" s="150">
        <v>244876.49998131019</v>
      </c>
      <c r="V152" s="162">
        <v>15207664.41992441</v>
      </c>
      <c r="W152" s="162">
        <v>4778152.8685006518</v>
      </c>
      <c r="X152" s="163">
        <f t="shared" si="5"/>
        <v>14332.547524046042</v>
      </c>
    </row>
    <row r="153" spans="1:24" x14ac:dyDescent="0.35">
      <c r="A153" s="330"/>
      <c r="B153" s="160" t="s">
        <v>194</v>
      </c>
      <c r="C153" s="161">
        <v>200495.64461984014</v>
      </c>
      <c r="D153" s="162">
        <v>2855.3030204673055</v>
      </c>
      <c r="E153" s="162">
        <v>2599.4638491525066</v>
      </c>
      <c r="F153" s="162">
        <v>8551.9106077786491</v>
      </c>
      <c r="G153" s="162">
        <v>21061.14400384944</v>
      </c>
      <c r="H153" s="162">
        <v>5578.6561585142117</v>
      </c>
      <c r="I153" s="162">
        <v>8949463.3174235523</v>
      </c>
      <c r="J153" s="162">
        <v>2811666.5484135458</v>
      </c>
      <c r="K153" s="163">
        <f t="shared" si="4"/>
        <v>9005.1618699909177</v>
      </c>
      <c r="L153" s="162">
        <v>5578.6561585142117</v>
      </c>
      <c r="N153" s="330"/>
      <c r="O153" s="160" t="s">
        <v>194</v>
      </c>
      <c r="P153" s="161">
        <v>234175.93136894403</v>
      </c>
      <c r="Q153" s="162">
        <v>20870.890748838017</v>
      </c>
      <c r="R153" s="162">
        <v>19157.310225200417</v>
      </c>
      <c r="S153" s="162">
        <v>8551.9106077786491</v>
      </c>
      <c r="T153" s="162">
        <v>21061.14400384944</v>
      </c>
      <c r="U153" s="162">
        <v>155845.6627085582</v>
      </c>
      <c r="V153" s="162">
        <v>9424059.9580001943</v>
      </c>
      <c r="W153" s="162">
        <v>2960771.3083243193</v>
      </c>
      <c r="X153" s="163">
        <f t="shared" si="5"/>
        <v>9005.1618699909177</v>
      </c>
    </row>
    <row r="154" spans="1:24" x14ac:dyDescent="0.35">
      <c r="A154" s="330"/>
      <c r="B154" s="160" t="s">
        <v>195</v>
      </c>
      <c r="C154" s="161">
        <v>34983.406593527761</v>
      </c>
      <c r="D154" s="162">
        <v>457.42974045232756</v>
      </c>
      <c r="E154" s="162">
        <v>416.71117081097543</v>
      </c>
      <c r="F154" s="162">
        <v>1452.0936455863748</v>
      </c>
      <c r="G154" s="162">
        <v>3424.1485071708439</v>
      </c>
      <c r="H154" s="162">
        <v>979.42148907029798</v>
      </c>
      <c r="I154" s="162">
        <v>1511487.6528736334</v>
      </c>
      <c r="J154" s="162">
        <v>474862.56854044227</v>
      </c>
      <c r="K154" s="163">
        <f t="shared" si="4"/>
        <v>1529.0546088024525</v>
      </c>
      <c r="L154" s="162">
        <v>979.42148907029798</v>
      </c>
      <c r="N154" s="330"/>
      <c r="O154" s="160" t="s">
        <v>195</v>
      </c>
      <c r="P154" s="161">
        <v>40261.441799700682</v>
      </c>
      <c r="Q154" s="162">
        <v>3443.5236047958629</v>
      </c>
      <c r="R154" s="162">
        <v>3163.2761142929508</v>
      </c>
      <c r="S154" s="162">
        <v>1452.0936455863748</v>
      </c>
      <c r="T154" s="162">
        <v>3424.1485071708439</v>
      </c>
      <c r="U154" s="162">
        <v>25571.818195842035</v>
      </c>
      <c r="V154" s="162">
        <v>1588406.8394830278</v>
      </c>
      <c r="W154" s="162">
        <v>499028.19268426846</v>
      </c>
      <c r="X154" s="163">
        <f t="shared" si="5"/>
        <v>1529.0546088024525</v>
      </c>
    </row>
    <row r="155" spans="1:24" x14ac:dyDescent="0.35">
      <c r="A155" s="330"/>
      <c r="B155" s="160" t="s">
        <v>196</v>
      </c>
      <c r="C155" s="161">
        <v>52808.123060716513</v>
      </c>
      <c r="D155" s="162">
        <v>4845.0181101156222</v>
      </c>
      <c r="E155" s="162">
        <v>4450.7114172114361</v>
      </c>
      <c r="F155" s="162">
        <v>2043.0858016109594</v>
      </c>
      <c r="G155" s="162">
        <v>4817.7565974643285</v>
      </c>
      <c r="H155" s="162">
        <v>35979.393596235772</v>
      </c>
      <c r="I155" s="162">
        <v>2234878.8654725738</v>
      </c>
      <c r="J155" s="162">
        <v>702129.70954212174</v>
      </c>
      <c r="K155" s="163">
        <f t="shared" si="4"/>
        <v>2151.3693490963401</v>
      </c>
      <c r="L155" s="162">
        <v>35979.393596235772</v>
      </c>
      <c r="N155" s="330"/>
      <c r="O155" s="160" t="s">
        <v>196</v>
      </c>
      <c r="P155" s="161">
        <v>56705.715059105896</v>
      </c>
      <c r="Q155" s="162">
        <v>4845.0181101156222</v>
      </c>
      <c r="R155" s="162">
        <v>4450.7114172114361</v>
      </c>
      <c r="S155" s="162">
        <v>2043.0858016109594</v>
      </c>
      <c r="T155" s="162">
        <v>4817.7565974643285</v>
      </c>
      <c r="U155" s="162">
        <v>35979.393596235772</v>
      </c>
      <c r="V155" s="162">
        <v>2234878.8654725738</v>
      </c>
      <c r="W155" s="162">
        <v>702129.70954212174</v>
      </c>
      <c r="X155" s="163">
        <f t="shared" si="5"/>
        <v>2151.3693490963401</v>
      </c>
    </row>
    <row r="156" spans="1:24" x14ac:dyDescent="0.35">
      <c r="A156" s="330"/>
      <c r="B156" s="160" t="s">
        <v>197</v>
      </c>
      <c r="C156" s="161">
        <v>33041.89715814087</v>
      </c>
      <c r="D156" s="162">
        <v>472.76250078945804</v>
      </c>
      <c r="E156" s="162">
        <v>426.5493084595123</v>
      </c>
      <c r="F156" s="162">
        <v>1492.884555748235</v>
      </c>
      <c r="G156" s="162">
        <v>3325.1757825610575</v>
      </c>
      <c r="H156" s="162">
        <v>943.23701284124286</v>
      </c>
      <c r="I156" s="162">
        <v>1496917.6175090803</v>
      </c>
      <c r="J156" s="162">
        <v>474728.59593416378</v>
      </c>
      <c r="K156" s="163">
        <f t="shared" si="4"/>
        <v>1572.0074372028914</v>
      </c>
      <c r="L156" s="162">
        <v>943.23701284124286</v>
      </c>
      <c r="N156" s="330"/>
      <c r="O156" s="160" t="s">
        <v>197</v>
      </c>
      <c r="P156" s="161">
        <v>38129.630290771383</v>
      </c>
      <c r="Q156" s="162">
        <v>3428.0977549174731</v>
      </c>
      <c r="R156" s="162">
        <v>3110.8385686726706</v>
      </c>
      <c r="S156" s="162">
        <v>1492.884555748235</v>
      </c>
      <c r="T156" s="162">
        <v>3325.1757825610571</v>
      </c>
      <c r="U156" s="162">
        <v>24338.795963886318</v>
      </c>
      <c r="V156" s="162">
        <v>1575993.0509744054</v>
      </c>
      <c r="W156" s="162">
        <v>499809.17838899931</v>
      </c>
      <c r="X156" s="163">
        <f t="shared" si="5"/>
        <v>1572.0074372028914</v>
      </c>
    </row>
    <row r="157" spans="1:24" x14ac:dyDescent="0.35">
      <c r="A157" s="330"/>
      <c r="B157" s="160" t="s">
        <v>198</v>
      </c>
      <c r="C157" s="161">
        <v>165830.04619174608</v>
      </c>
      <c r="D157" s="162">
        <v>2270.4968422138709</v>
      </c>
      <c r="E157" s="162">
        <v>2070.2692753085016</v>
      </c>
      <c r="F157" s="162">
        <v>6961.6897349669753</v>
      </c>
      <c r="G157" s="162">
        <v>16922.373224181028</v>
      </c>
      <c r="H157" s="162">
        <v>4794.8484826203585</v>
      </c>
      <c r="I157" s="162">
        <v>7294969.7547964612</v>
      </c>
      <c r="J157" s="162">
        <v>2291628.5236163293</v>
      </c>
      <c r="K157" s="163">
        <f t="shared" si="4"/>
        <v>7330.6592909202245</v>
      </c>
      <c r="L157" s="162">
        <v>4794.8484826203585</v>
      </c>
      <c r="N157" s="330"/>
      <c r="O157" s="160" t="s">
        <v>198</v>
      </c>
      <c r="P157" s="161">
        <v>193867.79588542983</v>
      </c>
      <c r="Q157" s="162">
        <v>16583.492662014833</v>
      </c>
      <c r="R157" s="162">
        <v>15237.977567251597</v>
      </c>
      <c r="S157" s="162">
        <v>6961.6897349669753</v>
      </c>
      <c r="T157" s="162">
        <v>16922.373224181028</v>
      </c>
      <c r="U157" s="162">
        <v>124779.83570125219</v>
      </c>
      <c r="V157" s="162">
        <v>7678757.3164623324</v>
      </c>
      <c r="W157" s="162">
        <v>2412190.7700547762</v>
      </c>
      <c r="X157" s="163">
        <f t="shared" si="5"/>
        <v>7330.6592909202245</v>
      </c>
    </row>
    <row r="158" spans="1:24" x14ac:dyDescent="0.35">
      <c r="A158" s="330"/>
      <c r="B158" s="160" t="s">
        <v>199</v>
      </c>
      <c r="C158" s="161">
        <v>16629.804518315468</v>
      </c>
      <c r="D158" s="162">
        <v>199.62614541709118</v>
      </c>
      <c r="E158" s="162">
        <v>181.95074929626745</v>
      </c>
      <c r="F158" s="162">
        <v>637.46823387481641</v>
      </c>
      <c r="G158" s="162">
        <v>1501.9349205902022</v>
      </c>
      <c r="H158" s="162">
        <v>396.0913716530261</v>
      </c>
      <c r="I158" s="162">
        <v>658257.38642540551</v>
      </c>
      <c r="J158" s="162">
        <v>206844.89511757094</v>
      </c>
      <c r="K158" s="163">
        <f t="shared" si="4"/>
        <v>671.25405027018166</v>
      </c>
      <c r="L158" s="162">
        <v>396.0913716530261</v>
      </c>
      <c r="N158" s="330"/>
      <c r="O158" s="160" t="s">
        <v>199</v>
      </c>
      <c r="P158" s="161">
        <v>18621.688858616064</v>
      </c>
      <c r="Q158" s="162">
        <v>1508.0944275120996</v>
      </c>
      <c r="R158" s="162">
        <v>1387.5664534919524</v>
      </c>
      <c r="S158" s="162">
        <v>637.46823387481641</v>
      </c>
      <c r="T158" s="162">
        <v>1501.9349205902022</v>
      </c>
      <c r="U158" s="162">
        <v>11211.519946466409</v>
      </c>
      <c r="V158" s="162">
        <v>692350.48324022861</v>
      </c>
      <c r="W158" s="162">
        <v>217558.00589015186</v>
      </c>
      <c r="X158" s="163">
        <f t="shared" si="5"/>
        <v>671.25405027018166</v>
      </c>
    </row>
    <row r="159" spans="1:24" ht="15" thickBot="1" x14ac:dyDescent="0.4">
      <c r="A159" s="331"/>
      <c r="B159" s="168" t="s">
        <v>200</v>
      </c>
      <c r="C159" s="169">
        <v>935545.79698011675</v>
      </c>
      <c r="D159" s="170">
        <v>22962.53377978623</v>
      </c>
      <c r="E159" s="170">
        <v>21028.300272801171</v>
      </c>
      <c r="F159" s="170">
        <v>38717.092836705502</v>
      </c>
      <c r="G159" s="170">
        <v>92625.838115911291</v>
      </c>
      <c r="H159" s="170">
        <v>110959.05694916011</v>
      </c>
      <c r="I159" s="170">
        <v>40841906.18766991</v>
      </c>
      <c r="J159" s="170">
        <v>12835900.232020134</v>
      </c>
      <c r="K159" s="171">
        <f t="shared" si="4"/>
        <v>40769.098757050888</v>
      </c>
      <c r="L159" s="170">
        <v>111886.21341744032</v>
      </c>
      <c r="M159" s="155"/>
      <c r="N159" s="331"/>
      <c r="O159" s="168" t="s">
        <v>200</v>
      </c>
      <c r="P159" s="169">
        <v>1071619.6291709081</v>
      </c>
      <c r="Q159" s="170">
        <v>92788.373616630401</v>
      </c>
      <c r="R159" s="170">
        <v>85283.525117710378</v>
      </c>
      <c r="S159" s="170">
        <v>38717.092836705502</v>
      </c>
      <c r="T159" s="170">
        <v>92625.838115911291</v>
      </c>
      <c r="U159" s="170">
        <v>692255.25844051933</v>
      </c>
      <c r="V159" s="170">
        <v>42699764.966518864</v>
      </c>
      <c r="W159" s="170">
        <v>13419829.710539874</v>
      </c>
      <c r="X159" s="171">
        <f t="shared" si="5"/>
        <v>40769.098757050888</v>
      </c>
    </row>
    <row r="160" spans="1:24" ht="15" thickTop="1" x14ac:dyDescent="0.35">
      <c r="A160" s="329">
        <f>A150+1</f>
        <v>2017</v>
      </c>
      <c r="B160" s="156" t="s">
        <v>191</v>
      </c>
      <c r="C160" s="157">
        <v>25433.745767767439</v>
      </c>
      <c r="D160" s="158">
        <v>291.7157192782841</v>
      </c>
      <c r="E160" s="158">
        <v>265.84818383111599</v>
      </c>
      <c r="F160" s="158">
        <v>973.54509886519611</v>
      </c>
      <c r="G160" s="158">
        <v>2298.4509087061565</v>
      </c>
      <c r="H160" s="158">
        <v>660.84695081050302</v>
      </c>
      <c r="I160" s="158">
        <v>1019610.1106709217</v>
      </c>
      <c r="J160" s="158">
        <v>320329.82258245762</v>
      </c>
      <c r="K160" s="159">
        <f t="shared" si="4"/>
        <v>1025.1429891050514</v>
      </c>
      <c r="L160" s="158">
        <v>660.84695081050302</v>
      </c>
      <c r="N160" s="329">
        <f>N150+1</f>
        <v>2017</v>
      </c>
      <c r="O160" s="156" t="s">
        <v>191</v>
      </c>
      <c r="P160" s="157">
        <v>28345.748098668482</v>
      </c>
      <c r="Q160" s="158">
        <v>2323.5118764530271</v>
      </c>
      <c r="R160" s="158">
        <v>2135.8826657818954</v>
      </c>
      <c r="S160" s="158">
        <v>973.54509886519611</v>
      </c>
      <c r="T160" s="158">
        <v>2298.4509087061565</v>
      </c>
      <c r="U160" s="158">
        <v>17312.654134513741</v>
      </c>
      <c r="V160" s="158">
        <v>1072344.565297541</v>
      </c>
      <c r="W160" s="158">
        <v>336897.35002507002</v>
      </c>
      <c r="X160" s="159">
        <f t="shared" si="5"/>
        <v>1025.1429891050514</v>
      </c>
    </row>
    <row r="161" spans="1:24" x14ac:dyDescent="0.35">
      <c r="A161" s="330"/>
      <c r="B161" s="160" t="s">
        <v>192</v>
      </c>
      <c r="C161" s="161">
        <v>88150.899043314697</v>
      </c>
      <c r="D161" s="162">
        <v>7364.6578076721671</v>
      </c>
      <c r="E161" s="162">
        <v>6775.4851830583948</v>
      </c>
      <c r="F161" s="162">
        <v>3124.1634475770311</v>
      </c>
      <c r="G161" s="162">
        <v>7358.977075932502</v>
      </c>
      <c r="H161" s="162">
        <v>54637.585379904398</v>
      </c>
      <c r="I161" s="162">
        <v>3367132.0507518868</v>
      </c>
      <c r="J161" s="162">
        <v>1057848.5864756161</v>
      </c>
      <c r="K161" s="163">
        <f t="shared" si="4"/>
        <v>3289.7441102986136</v>
      </c>
      <c r="L161" s="162">
        <v>54637.585379904398</v>
      </c>
      <c r="N161" s="330"/>
      <c r="O161" s="160" t="s">
        <v>192</v>
      </c>
      <c r="P161" s="161">
        <v>90947.663302632718</v>
      </c>
      <c r="Q161" s="162">
        <v>7364.6578076721671</v>
      </c>
      <c r="R161" s="162">
        <v>6775.4851830583948</v>
      </c>
      <c r="S161" s="162">
        <v>3124.1634475770306</v>
      </c>
      <c r="T161" s="162">
        <v>7358.977075932502</v>
      </c>
      <c r="U161" s="162">
        <v>54637.585379904398</v>
      </c>
      <c r="V161" s="162">
        <v>3367132.0507518868</v>
      </c>
      <c r="W161" s="162">
        <v>1057848.5864756161</v>
      </c>
      <c r="X161" s="163">
        <f t="shared" si="5"/>
        <v>3289.7441102986131</v>
      </c>
    </row>
    <row r="162" spans="1:24" x14ac:dyDescent="0.35">
      <c r="A162" s="330"/>
      <c r="B162" s="164" t="s">
        <v>193</v>
      </c>
      <c r="C162" s="165">
        <v>315026.73442799028</v>
      </c>
      <c r="D162" s="166">
        <v>4650.3678616866482</v>
      </c>
      <c r="E162" s="166">
        <v>4249.2334292822597</v>
      </c>
      <c r="F162" s="166">
        <v>14223.658274100775</v>
      </c>
      <c r="G162" s="166">
        <v>33674.488858120363</v>
      </c>
      <c r="H162" s="147">
        <v>9149.5273418532925</v>
      </c>
      <c r="I162" s="166">
        <v>15099547.102773879</v>
      </c>
      <c r="J162" s="166">
        <v>4744182.9374370379</v>
      </c>
      <c r="K162" s="167">
        <f t="shared" si="4"/>
        <v>14977.512162628116</v>
      </c>
      <c r="L162" s="166">
        <v>10118.405851206102</v>
      </c>
      <c r="M162" s="149"/>
      <c r="N162" s="330"/>
      <c r="O162" s="160" t="s">
        <v>193</v>
      </c>
      <c r="P162" s="161">
        <v>390446.02110204345</v>
      </c>
      <c r="Q162" s="162">
        <v>34203.459076671592</v>
      </c>
      <c r="R162" s="162">
        <v>31505.869691404674</v>
      </c>
      <c r="S162" s="162">
        <v>14223.658274100775</v>
      </c>
      <c r="T162" s="162">
        <v>33674.488858120363</v>
      </c>
      <c r="U162" s="150">
        <v>255895.94248046918</v>
      </c>
      <c r="V162" s="162">
        <v>15892009.318821011</v>
      </c>
      <c r="W162" s="162">
        <v>4993169.7475831825</v>
      </c>
      <c r="X162" s="163">
        <f t="shared" si="5"/>
        <v>14977.512162628116</v>
      </c>
    </row>
    <row r="163" spans="1:24" x14ac:dyDescent="0.35">
      <c r="A163" s="330"/>
      <c r="B163" s="160" t="s">
        <v>194</v>
      </c>
      <c r="C163" s="161">
        <v>193720.72124954828</v>
      </c>
      <c r="D163" s="162">
        <v>2938.1068080608575</v>
      </c>
      <c r="E163" s="162">
        <v>2674.8483007779291</v>
      </c>
      <c r="F163" s="162">
        <v>8799.9160154042293</v>
      </c>
      <c r="G163" s="162">
        <v>21671.91717996107</v>
      </c>
      <c r="H163" s="162">
        <v>5740.4371871111243</v>
      </c>
      <c r="I163" s="162">
        <v>9208997.7536288388</v>
      </c>
      <c r="J163" s="162">
        <v>2893204.8783175396</v>
      </c>
      <c r="K163" s="163">
        <f t="shared" si="4"/>
        <v>9266.3115642206521</v>
      </c>
      <c r="L163" s="162">
        <v>5740.4371871111243</v>
      </c>
      <c r="N163" s="330"/>
      <c r="O163" s="160" t="s">
        <v>194</v>
      </c>
      <c r="P163" s="161">
        <v>240523.25702537264</v>
      </c>
      <c r="Q163" s="162">
        <v>21476.146580554319</v>
      </c>
      <c r="R163" s="162">
        <v>19712.872221731232</v>
      </c>
      <c r="S163" s="162">
        <v>8799.9160154042293</v>
      </c>
      <c r="T163" s="162">
        <v>21671.91717996107</v>
      </c>
      <c r="U163" s="162">
        <v>160365.18692710641</v>
      </c>
      <c r="V163" s="162">
        <v>9697357.6967822015</v>
      </c>
      <c r="W163" s="162">
        <v>3046633.6762657249</v>
      </c>
      <c r="X163" s="163">
        <f t="shared" si="5"/>
        <v>9266.3115642206521</v>
      </c>
    </row>
    <row r="164" spans="1:24" x14ac:dyDescent="0.35">
      <c r="A164" s="330"/>
      <c r="B164" s="160" t="s">
        <v>195</v>
      </c>
      <c r="C164" s="161">
        <v>34781.852257014223</v>
      </c>
      <c r="D164" s="162">
        <v>480.30122747494408</v>
      </c>
      <c r="E164" s="162">
        <v>437.54672935152428</v>
      </c>
      <c r="F164" s="162">
        <v>1524.6983278656942</v>
      </c>
      <c r="G164" s="162">
        <v>3595.3559325293872</v>
      </c>
      <c r="H164" s="162">
        <v>1028.3925635238131</v>
      </c>
      <c r="I164" s="162">
        <v>1587062.0355173151</v>
      </c>
      <c r="J164" s="162">
        <v>498605.69696746458</v>
      </c>
      <c r="K164" s="163">
        <f t="shared" si="4"/>
        <v>1605.5073392425759</v>
      </c>
      <c r="L164" s="162">
        <v>1028.3925635238131</v>
      </c>
      <c r="N164" s="330"/>
      <c r="O164" s="160" t="s">
        <v>195</v>
      </c>
      <c r="P164" s="161">
        <v>42213.841990214765</v>
      </c>
      <c r="Q164" s="162">
        <v>3615.6997850356574</v>
      </c>
      <c r="R164" s="162">
        <v>3321.4399200075995</v>
      </c>
      <c r="S164" s="162">
        <v>1524.6983278656942</v>
      </c>
      <c r="T164" s="162">
        <v>3595.3559325293872</v>
      </c>
      <c r="U164" s="162">
        <v>26850.409105634146</v>
      </c>
      <c r="V164" s="162">
        <v>1667827.1814571798</v>
      </c>
      <c r="W164" s="162">
        <v>523979.60231848201</v>
      </c>
      <c r="X164" s="163">
        <f t="shared" si="5"/>
        <v>1605.5073392425759</v>
      </c>
    </row>
    <row r="165" spans="1:24" x14ac:dyDescent="0.35">
      <c r="A165" s="330"/>
      <c r="B165" s="160" t="s">
        <v>196</v>
      </c>
      <c r="C165" s="161">
        <v>54856.024656035072</v>
      </c>
      <c r="D165" s="162">
        <v>5087.2690156214048</v>
      </c>
      <c r="E165" s="162">
        <v>4673.24698807201</v>
      </c>
      <c r="F165" s="162">
        <v>2145.240091691508</v>
      </c>
      <c r="G165" s="162">
        <v>5058.6444273375464</v>
      </c>
      <c r="H165" s="162">
        <v>37778.363276047574</v>
      </c>
      <c r="I165" s="162">
        <v>2346622.8087462033</v>
      </c>
      <c r="J165" s="162">
        <v>737236.19501922803</v>
      </c>
      <c r="K165" s="163">
        <f t="shared" si="4"/>
        <v>2258.937816551158</v>
      </c>
      <c r="L165" s="162">
        <v>37778.363276047574</v>
      </c>
      <c r="N165" s="330"/>
      <c r="O165" s="160" t="s">
        <v>196</v>
      </c>
      <c r="P165" s="161">
        <v>59457.711885704695</v>
      </c>
      <c r="Q165" s="162">
        <v>5087.2690156214048</v>
      </c>
      <c r="R165" s="162">
        <v>4673.24698807201</v>
      </c>
      <c r="S165" s="162">
        <v>2145.240091691508</v>
      </c>
      <c r="T165" s="162">
        <v>5058.6444273375464</v>
      </c>
      <c r="U165" s="162">
        <v>37778.363276047574</v>
      </c>
      <c r="V165" s="162">
        <v>2346622.8087462033</v>
      </c>
      <c r="W165" s="162">
        <v>737236.19501922803</v>
      </c>
      <c r="X165" s="163">
        <f t="shared" si="5"/>
        <v>2258.937816551158</v>
      </c>
    </row>
    <row r="166" spans="1:24" x14ac:dyDescent="0.35">
      <c r="A166" s="330"/>
      <c r="B166" s="160" t="s">
        <v>197</v>
      </c>
      <c r="C166" s="161">
        <v>32279.187927707695</v>
      </c>
      <c r="D166" s="162">
        <v>488.36366331551017</v>
      </c>
      <c r="E166" s="162">
        <v>440.62543563867621</v>
      </c>
      <c r="F166" s="162">
        <v>1542.1497460879266</v>
      </c>
      <c r="G166" s="162">
        <v>3434.906583385572</v>
      </c>
      <c r="H166" s="162">
        <v>974.36383426500367</v>
      </c>
      <c r="I166" s="162">
        <v>1546315.8988868799</v>
      </c>
      <c r="J166" s="162">
        <v>490394.63959999115</v>
      </c>
      <c r="K166" s="163">
        <f t="shared" si="4"/>
        <v>1623.8836826305867</v>
      </c>
      <c r="L166" s="162">
        <v>974.36383426500367</v>
      </c>
      <c r="N166" s="330"/>
      <c r="O166" s="160" t="s">
        <v>197</v>
      </c>
      <c r="P166" s="161">
        <v>39321.974589113321</v>
      </c>
      <c r="Q166" s="162">
        <v>3541.2249808297493</v>
      </c>
      <c r="R166" s="162">
        <v>3213.4962414388683</v>
      </c>
      <c r="S166" s="162">
        <v>1542.1497460879266</v>
      </c>
      <c r="T166" s="162">
        <v>3434.906583385572</v>
      </c>
      <c r="U166" s="162">
        <v>25141.976230694567</v>
      </c>
      <c r="V166" s="162">
        <v>1628000.8216565608</v>
      </c>
      <c r="W166" s="162">
        <v>516302.88127583632</v>
      </c>
      <c r="X166" s="163">
        <f t="shared" si="5"/>
        <v>1623.8836826305867</v>
      </c>
    </row>
    <row r="167" spans="1:24" x14ac:dyDescent="0.35">
      <c r="A167" s="330"/>
      <c r="B167" s="160" t="s">
        <v>198</v>
      </c>
      <c r="C167" s="161">
        <v>163849.95641782082</v>
      </c>
      <c r="D167" s="162">
        <v>2391.6970894591759</v>
      </c>
      <c r="E167" s="162">
        <v>2180.7903410520066</v>
      </c>
      <c r="F167" s="162">
        <v>7321.2918510720465</v>
      </c>
      <c r="G167" s="162">
        <v>17795.881965049903</v>
      </c>
      <c r="H167" s="162">
        <v>5055.4056014530106</v>
      </c>
      <c r="I167" s="162">
        <v>7692385.7709412007</v>
      </c>
      <c r="J167" s="162">
        <v>2416469.2266896982</v>
      </c>
      <c r="K167" s="163">
        <f t="shared" si="4"/>
        <v>7709.3203191788643</v>
      </c>
      <c r="L167" s="162">
        <v>5055.4056014530106</v>
      </c>
      <c r="N167" s="330"/>
      <c r="O167" s="160" t="s">
        <v>198</v>
      </c>
      <c r="P167" s="161">
        <v>203825.13082848937</v>
      </c>
      <c r="Q167" s="162">
        <v>17471.403209509255</v>
      </c>
      <c r="R167" s="162">
        <v>16053.871984947909</v>
      </c>
      <c r="S167" s="162">
        <v>7321.2918510720465</v>
      </c>
      <c r="T167" s="162">
        <v>17795.881965049903</v>
      </c>
      <c r="U167" s="162">
        <v>131554.78299348694</v>
      </c>
      <c r="V167" s="162">
        <v>8096746.4663862232</v>
      </c>
      <c r="W167" s="162">
        <v>2543494.1256001284</v>
      </c>
      <c r="X167" s="163">
        <f t="shared" si="5"/>
        <v>7709.3203191788643</v>
      </c>
    </row>
    <row r="168" spans="1:24" x14ac:dyDescent="0.35">
      <c r="A168" s="330"/>
      <c r="B168" s="160" t="s">
        <v>199</v>
      </c>
      <c r="C168" s="161">
        <v>16603.575171651464</v>
      </c>
      <c r="D168" s="162">
        <v>203.01978988918168</v>
      </c>
      <c r="E168" s="162">
        <v>185.04391203430393</v>
      </c>
      <c r="F168" s="162">
        <v>648.30519385068817</v>
      </c>
      <c r="G168" s="162">
        <v>1527.4678142402354</v>
      </c>
      <c r="H168" s="162">
        <v>402.82492497112747</v>
      </c>
      <c r="I168" s="162">
        <v>669447.76199463732</v>
      </c>
      <c r="J168" s="162">
        <v>210361.2583345696</v>
      </c>
      <c r="K168" s="163">
        <f t="shared" si="4"/>
        <v>682.66536912477466</v>
      </c>
      <c r="L168" s="162">
        <v>402.82492497112747</v>
      </c>
      <c r="N168" s="330"/>
      <c r="O168" s="160" t="s">
        <v>199</v>
      </c>
      <c r="P168" s="161">
        <v>18937.280703412827</v>
      </c>
      <c r="Q168" s="162">
        <v>1533.732032779805</v>
      </c>
      <c r="R168" s="162">
        <v>1411.1550832013154</v>
      </c>
      <c r="S168" s="162">
        <v>648.30519385068817</v>
      </c>
      <c r="T168" s="162">
        <v>1527.4678142402354</v>
      </c>
      <c r="U168" s="162">
        <v>11402.115785556336</v>
      </c>
      <c r="V168" s="162">
        <v>704120.44145531231</v>
      </c>
      <c r="W168" s="162">
        <v>221256.49199028441</v>
      </c>
      <c r="X168" s="163">
        <f t="shared" si="5"/>
        <v>682.66536912477466</v>
      </c>
    </row>
    <row r="169" spans="1:24" ht="15" thickBot="1" x14ac:dyDescent="0.4">
      <c r="A169" s="331"/>
      <c r="B169" s="168" t="s">
        <v>200</v>
      </c>
      <c r="C169" s="169">
        <v>924702.69691884995</v>
      </c>
      <c r="D169" s="170">
        <v>23895.498982458172</v>
      </c>
      <c r="E169" s="170">
        <v>21882.668503098223</v>
      </c>
      <c r="F169" s="170">
        <v>40302.968046515096</v>
      </c>
      <c r="G169" s="170">
        <v>96416.090745262743</v>
      </c>
      <c r="H169" s="170">
        <v>115427.74705993984</v>
      </c>
      <c r="I169" s="170">
        <v>42537121.293911763</v>
      </c>
      <c r="J169" s="170">
        <v>13368633.241423603</v>
      </c>
      <c r="K169" s="171">
        <f t="shared" si="4"/>
        <v>42439.025352980396</v>
      </c>
      <c r="L169" s="170">
        <v>116396.62556929265</v>
      </c>
      <c r="M169" s="155"/>
      <c r="N169" s="331"/>
      <c r="O169" s="168" t="s">
        <v>200</v>
      </c>
      <c r="P169" s="169">
        <v>1114018.6295256522</v>
      </c>
      <c r="Q169" s="170">
        <v>96617.104365126987</v>
      </c>
      <c r="R169" s="170">
        <v>88803.319979643915</v>
      </c>
      <c r="S169" s="170">
        <v>40302.968046515096</v>
      </c>
      <c r="T169" s="170">
        <v>96416.090745262743</v>
      </c>
      <c r="U169" s="170">
        <v>720939.01631341339</v>
      </c>
      <c r="V169" s="170">
        <v>44472161.351354115</v>
      </c>
      <c r="W169" s="170">
        <v>13976818.656553553</v>
      </c>
      <c r="X169" s="171">
        <f t="shared" si="5"/>
        <v>42439.025352980396</v>
      </c>
    </row>
    <row r="170" spans="1:24" ht="15" thickTop="1" x14ac:dyDescent="0.35">
      <c r="A170" s="329">
        <f>A160+1</f>
        <v>2018</v>
      </c>
      <c r="B170" s="156" t="s">
        <v>191</v>
      </c>
      <c r="C170" s="157">
        <v>25581.070835212377</v>
      </c>
      <c r="D170" s="158">
        <v>301.34233801446743</v>
      </c>
      <c r="E170" s="158">
        <v>274.6211738975428</v>
      </c>
      <c r="F170" s="158">
        <v>1005.6720871277473</v>
      </c>
      <c r="G170" s="158">
        <v>2374.2997886934595</v>
      </c>
      <c r="H170" s="158">
        <v>682.6549001872495</v>
      </c>
      <c r="I170" s="158">
        <v>1053257.244323062</v>
      </c>
      <c r="J170" s="158">
        <v>330900.70672767865</v>
      </c>
      <c r="K170" s="159">
        <f t="shared" si="4"/>
        <v>1058.9727077455179</v>
      </c>
      <c r="L170" s="158">
        <v>682.6549001872495</v>
      </c>
      <c r="N170" s="329">
        <f>N160+1</f>
        <v>2018</v>
      </c>
      <c r="O170" s="156" t="s">
        <v>191</v>
      </c>
      <c r="P170" s="157">
        <v>29259.678700110981</v>
      </c>
      <c r="Q170" s="158">
        <v>2400.1877683759762</v>
      </c>
      <c r="R170" s="158">
        <v>2206.3667937526975</v>
      </c>
      <c r="S170" s="158">
        <v>1005.6720871277473</v>
      </c>
      <c r="T170" s="158">
        <v>2374.2997886934595</v>
      </c>
      <c r="U170" s="158">
        <v>17883.97172095269</v>
      </c>
      <c r="V170" s="158">
        <v>1107731.9359523596</v>
      </c>
      <c r="W170" s="158">
        <v>348014.96257589723</v>
      </c>
      <c r="X170" s="159">
        <f t="shared" si="5"/>
        <v>1058.9727077455179</v>
      </c>
    </row>
    <row r="171" spans="1:24" x14ac:dyDescent="0.35">
      <c r="A171" s="330"/>
      <c r="B171" s="160" t="s">
        <v>192</v>
      </c>
      <c r="C171" s="161">
        <v>90582.941930351561</v>
      </c>
      <c r="D171" s="162">
        <v>7607.6915153253476</v>
      </c>
      <c r="E171" s="162">
        <v>6999.0761940993207</v>
      </c>
      <c r="F171" s="162">
        <v>3227.2608413470725</v>
      </c>
      <c r="G171" s="162">
        <v>7601.8233194382728</v>
      </c>
      <c r="H171" s="162">
        <v>56440.625697441232</v>
      </c>
      <c r="I171" s="162">
        <v>3478247.4084266983</v>
      </c>
      <c r="J171" s="162">
        <v>1092757.5898293112</v>
      </c>
      <c r="K171" s="163">
        <f t="shared" si="4"/>
        <v>3398.305665938467</v>
      </c>
      <c r="L171" s="162">
        <v>56440.625697441232</v>
      </c>
      <c r="N171" s="330"/>
      <c r="O171" s="160" t="s">
        <v>192</v>
      </c>
      <c r="P171" s="161">
        <v>93884.058047676663</v>
      </c>
      <c r="Q171" s="162">
        <v>7607.6915153253476</v>
      </c>
      <c r="R171" s="162">
        <v>6999.0761940993207</v>
      </c>
      <c r="S171" s="162">
        <v>3227.2608413470721</v>
      </c>
      <c r="T171" s="162">
        <v>7601.8233194382728</v>
      </c>
      <c r="U171" s="162">
        <v>56440.625697441232</v>
      </c>
      <c r="V171" s="162">
        <v>3478247.4084266983</v>
      </c>
      <c r="W171" s="162">
        <v>1092757.5898293112</v>
      </c>
      <c r="X171" s="163">
        <f t="shared" si="5"/>
        <v>3398.3056659384665</v>
      </c>
    </row>
    <row r="172" spans="1:24" x14ac:dyDescent="0.35">
      <c r="A172" s="330"/>
      <c r="B172" s="164" t="s">
        <v>193</v>
      </c>
      <c r="C172" s="165">
        <v>304950.69924994616</v>
      </c>
      <c r="D172" s="166">
        <v>4859.6344154625458</v>
      </c>
      <c r="E172" s="166">
        <v>4440.4489335999588</v>
      </c>
      <c r="F172" s="166">
        <v>14863.722896435305</v>
      </c>
      <c r="G172" s="166">
        <v>35189.840856735762</v>
      </c>
      <c r="H172" s="147">
        <v>9561.256072236687</v>
      </c>
      <c r="I172" s="166">
        <v>15779026.722398695</v>
      </c>
      <c r="J172" s="166">
        <v>4957671.1696217023</v>
      </c>
      <c r="K172" s="167">
        <f t="shared" si="4"/>
        <v>15651.500209946376</v>
      </c>
      <c r="L172" s="166">
        <v>10573.734114510373</v>
      </c>
      <c r="M172" s="149"/>
      <c r="N172" s="330"/>
      <c r="O172" s="160" t="s">
        <v>193</v>
      </c>
      <c r="P172" s="161">
        <v>407045.96720531525</v>
      </c>
      <c r="Q172" s="162">
        <v>35742.614735121795</v>
      </c>
      <c r="R172" s="162">
        <v>32923.633827517871</v>
      </c>
      <c r="S172" s="162">
        <v>14863.722896435305</v>
      </c>
      <c r="T172" s="162">
        <v>35189.840856735762</v>
      </c>
      <c r="U172" s="150">
        <v>267411.25989209017</v>
      </c>
      <c r="V172" s="162">
        <v>16607149.738167949</v>
      </c>
      <c r="W172" s="162">
        <v>5217862.3862244226</v>
      </c>
      <c r="X172" s="163">
        <f t="shared" si="5"/>
        <v>15651.500209946376</v>
      </c>
    </row>
    <row r="173" spans="1:24" x14ac:dyDescent="0.35">
      <c r="A173" s="330"/>
      <c r="B173" s="160" t="s">
        <v>194</v>
      </c>
      <c r="C173" s="161">
        <v>184931.04212062748</v>
      </c>
      <c r="D173" s="162">
        <v>3023.3119054946219</v>
      </c>
      <c r="E173" s="162">
        <v>2752.4189015004886</v>
      </c>
      <c r="F173" s="162">
        <v>9055.1135798509513</v>
      </c>
      <c r="G173" s="162">
        <v>22300.402778179945</v>
      </c>
      <c r="H173" s="162">
        <v>5906.9098655373473</v>
      </c>
      <c r="I173" s="162">
        <v>9476058.6884840727</v>
      </c>
      <c r="J173" s="162">
        <v>2977107.8197887479</v>
      </c>
      <c r="K173" s="163">
        <f t="shared" si="4"/>
        <v>9535.0345995830503</v>
      </c>
      <c r="L173" s="162">
        <v>5906.9098655373473</v>
      </c>
      <c r="N173" s="330"/>
      <c r="O173" s="160" t="s">
        <v>194</v>
      </c>
      <c r="P173" s="161">
        <v>246852.37919691505</v>
      </c>
      <c r="Q173" s="162">
        <v>22098.954831390398</v>
      </c>
      <c r="R173" s="162">
        <v>20284.545516161437</v>
      </c>
      <c r="S173" s="162">
        <v>9055.1135798509513</v>
      </c>
      <c r="T173" s="162">
        <v>22300.402778179945</v>
      </c>
      <c r="U173" s="162">
        <v>165015.77734799247</v>
      </c>
      <c r="V173" s="162">
        <v>9978581.069988884</v>
      </c>
      <c r="W173" s="162">
        <v>3134986.0528774308</v>
      </c>
      <c r="X173" s="163">
        <f t="shared" si="5"/>
        <v>9535.0345995830503</v>
      </c>
    </row>
    <row r="174" spans="1:24" x14ac:dyDescent="0.35">
      <c r="A174" s="330"/>
      <c r="B174" s="160" t="s">
        <v>195</v>
      </c>
      <c r="C174" s="161">
        <v>33963.751479361315</v>
      </c>
      <c r="D174" s="162">
        <v>504.31628884869133</v>
      </c>
      <c r="E174" s="162">
        <v>459.42406581910052</v>
      </c>
      <c r="F174" s="162">
        <v>1600.9332442589789</v>
      </c>
      <c r="G174" s="162">
        <v>3775.1237291558559</v>
      </c>
      <c r="H174" s="162">
        <v>1079.8121917000037</v>
      </c>
      <c r="I174" s="162">
        <v>1666415.1372931809</v>
      </c>
      <c r="J174" s="162">
        <v>523535.98181583773</v>
      </c>
      <c r="K174" s="163">
        <f t="shared" si="4"/>
        <v>1685.7827062047047</v>
      </c>
      <c r="L174" s="162">
        <v>1079.8121917000037</v>
      </c>
      <c r="N174" s="330"/>
      <c r="O174" s="160" t="s">
        <v>195</v>
      </c>
      <c r="P174" s="161">
        <v>44265.983311715347</v>
      </c>
      <c r="Q174" s="162">
        <v>3796.4847742874394</v>
      </c>
      <c r="R174" s="162">
        <v>3487.5119160079789</v>
      </c>
      <c r="S174" s="162">
        <v>1600.9332442589789</v>
      </c>
      <c r="T174" s="162">
        <v>3775.1237291558559</v>
      </c>
      <c r="U174" s="162">
        <v>28192.929560915847</v>
      </c>
      <c r="V174" s="162">
        <v>1751218.5405300388</v>
      </c>
      <c r="W174" s="162">
        <v>550178.58243440604</v>
      </c>
      <c r="X174" s="163">
        <f t="shared" si="5"/>
        <v>1685.7827062047047</v>
      </c>
    </row>
    <row r="175" spans="1:24" x14ac:dyDescent="0.35">
      <c r="A175" s="330"/>
      <c r="B175" s="160" t="s">
        <v>196</v>
      </c>
      <c r="C175" s="161">
        <v>56791.113808412934</v>
      </c>
      <c r="D175" s="162">
        <v>5341.6324664024751</v>
      </c>
      <c r="E175" s="162">
        <v>4906.9093374756103</v>
      </c>
      <c r="F175" s="162">
        <v>2252.5020962760832</v>
      </c>
      <c r="G175" s="162">
        <v>5311.576648704423</v>
      </c>
      <c r="H175" s="162">
        <v>39667.281439849954</v>
      </c>
      <c r="I175" s="162">
        <v>2463953.9491835134</v>
      </c>
      <c r="J175" s="162">
        <v>774098.00477018941</v>
      </c>
      <c r="K175" s="163">
        <f t="shared" si="4"/>
        <v>2371.8847073787156</v>
      </c>
      <c r="L175" s="162">
        <v>39667.281439849954</v>
      </c>
      <c r="N175" s="330"/>
      <c r="O175" s="160" t="s">
        <v>196</v>
      </c>
      <c r="P175" s="161">
        <v>62355.373831378376</v>
      </c>
      <c r="Q175" s="162">
        <v>5341.6324664024751</v>
      </c>
      <c r="R175" s="162">
        <v>4906.9093374756103</v>
      </c>
      <c r="S175" s="162">
        <v>2252.5020962760832</v>
      </c>
      <c r="T175" s="162">
        <v>5311.576648704423</v>
      </c>
      <c r="U175" s="162">
        <v>39667.281439849954</v>
      </c>
      <c r="V175" s="162">
        <v>2463953.9491835134</v>
      </c>
      <c r="W175" s="162">
        <v>774098.00477018941</v>
      </c>
      <c r="X175" s="163">
        <f t="shared" si="5"/>
        <v>2371.8847073787156</v>
      </c>
    </row>
    <row r="176" spans="1:24" x14ac:dyDescent="0.35">
      <c r="A176" s="330"/>
      <c r="B176" s="160" t="s">
        <v>197</v>
      </c>
      <c r="C176" s="161">
        <v>31234.796983059528</v>
      </c>
      <c r="D176" s="162">
        <v>504.4796642049219</v>
      </c>
      <c r="E176" s="162">
        <v>455.16607501475244</v>
      </c>
      <c r="F176" s="162">
        <v>1593.040687708828</v>
      </c>
      <c r="G176" s="162">
        <v>3548.2585006372951</v>
      </c>
      <c r="H176" s="162">
        <v>1006.5178407957486</v>
      </c>
      <c r="I176" s="162">
        <v>1597344.3235501465</v>
      </c>
      <c r="J176" s="162">
        <v>506577.66270679078</v>
      </c>
      <c r="K176" s="163">
        <f t="shared" si="4"/>
        <v>1677.4718441573959</v>
      </c>
      <c r="L176" s="162">
        <v>1006.5178407957486</v>
      </c>
      <c r="N176" s="330"/>
      <c r="O176" s="160" t="s">
        <v>197</v>
      </c>
      <c r="P176" s="161">
        <v>40520.072740900599</v>
      </c>
      <c r="Q176" s="162">
        <v>3658.0854051971305</v>
      </c>
      <c r="R176" s="162">
        <v>3319.5416174063507</v>
      </c>
      <c r="S176" s="162">
        <v>1593.040687708828</v>
      </c>
      <c r="T176" s="162">
        <v>3548.2585006372951</v>
      </c>
      <c r="U176" s="162">
        <v>25971.66144630748</v>
      </c>
      <c r="V176" s="162">
        <v>1681724.8487712271</v>
      </c>
      <c r="W176" s="162">
        <v>533340.87635793875</v>
      </c>
      <c r="X176" s="163">
        <f t="shared" si="5"/>
        <v>1677.4718441573959</v>
      </c>
    </row>
    <row r="177" spans="1:24" x14ac:dyDescent="0.35">
      <c r="A177" s="330"/>
      <c r="B177" s="160" t="s">
        <v>198</v>
      </c>
      <c r="C177" s="161">
        <v>159576.33008226444</v>
      </c>
      <c r="D177" s="162">
        <v>2519.7519658752776</v>
      </c>
      <c r="E177" s="162">
        <v>2297.5629417727687</v>
      </c>
      <c r="F177" s="162">
        <v>7700.1237781008576</v>
      </c>
      <c r="G177" s="162">
        <v>18716.061757387193</v>
      </c>
      <c r="H177" s="162">
        <v>5331.1180055383338</v>
      </c>
      <c r="I177" s="162">
        <v>8113013.7984386571</v>
      </c>
      <c r="J177" s="162">
        <v>2548601.2674365737</v>
      </c>
      <c r="K177" s="163">
        <f t="shared" si="4"/>
        <v>8108.2303383402023</v>
      </c>
      <c r="L177" s="162">
        <v>5331.1180055383338</v>
      </c>
      <c r="N177" s="330"/>
      <c r="O177" s="160" t="s">
        <v>198</v>
      </c>
      <c r="P177" s="161">
        <v>214202.96047610737</v>
      </c>
      <c r="Q177" s="162">
        <v>18409.835254144713</v>
      </c>
      <c r="R177" s="162">
        <v>16916.19751944079</v>
      </c>
      <c r="S177" s="162">
        <v>7700.1237781008576</v>
      </c>
      <c r="T177" s="162">
        <v>18716.061757387193</v>
      </c>
      <c r="U177" s="162">
        <v>138723.57595388699</v>
      </c>
      <c r="V177" s="162">
        <v>8539119.2012326103</v>
      </c>
      <c r="W177" s="162">
        <v>2682456.831569246</v>
      </c>
      <c r="X177" s="163">
        <f t="shared" si="5"/>
        <v>8108.2303383402023</v>
      </c>
    </row>
    <row r="178" spans="1:24" x14ac:dyDescent="0.35">
      <c r="A178" s="330"/>
      <c r="B178" s="160" t="s">
        <v>199</v>
      </c>
      <c r="C178" s="161">
        <v>16537.52228053561</v>
      </c>
      <c r="D178" s="162">
        <v>206.47112631729777</v>
      </c>
      <c r="E178" s="162">
        <v>188.1896585388871</v>
      </c>
      <c r="F178" s="162">
        <v>659.32638214614985</v>
      </c>
      <c r="G178" s="162">
        <v>1553.434767082319</v>
      </c>
      <c r="H178" s="162">
        <v>409.67294869563665</v>
      </c>
      <c r="I178" s="162">
        <v>680828.37394854613</v>
      </c>
      <c r="J178" s="162">
        <v>213937.39972625728</v>
      </c>
      <c r="K178" s="163">
        <f t="shared" si="4"/>
        <v>694.27068039989581</v>
      </c>
      <c r="L178" s="162">
        <v>409.67294869563665</v>
      </c>
      <c r="N178" s="330"/>
      <c r="O178" s="160" t="s">
        <v>199</v>
      </c>
      <c r="P178" s="161">
        <v>19236.818394346003</v>
      </c>
      <c r="Q178" s="162">
        <v>1559.8054773370616</v>
      </c>
      <c r="R178" s="162">
        <v>1435.1447196157378</v>
      </c>
      <c r="S178" s="162">
        <v>659.32638214614985</v>
      </c>
      <c r="T178" s="162">
        <v>1553.434767082319</v>
      </c>
      <c r="U178" s="162">
        <v>11595.951753910793</v>
      </c>
      <c r="V178" s="162">
        <v>716090.48896005261</v>
      </c>
      <c r="W178" s="162">
        <v>225017.85235411924</v>
      </c>
      <c r="X178" s="163">
        <f t="shared" si="5"/>
        <v>694.27068039989581</v>
      </c>
    </row>
    <row r="179" spans="1:24" ht="15" thickBot="1" x14ac:dyDescent="0.4">
      <c r="A179" s="331"/>
      <c r="B179" s="168" t="s">
        <v>200</v>
      </c>
      <c r="C179" s="169">
        <v>904149.26876977133</v>
      </c>
      <c r="D179" s="170">
        <v>24868.631685945649</v>
      </c>
      <c r="E179" s="170">
        <v>22773.817281718431</v>
      </c>
      <c r="F179" s="170">
        <v>41957.695593251978</v>
      </c>
      <c r="G179" s="170">
        <v>100370.8221460145</v>
      </c>
      <c r="H179" s="170">
        <v>120085.84896198218</v>
      </c>
      <c r="I179" s="170">
        <v>44308145.646046579</v>
      </c>
      <c r="J179" s="170">
        <v>13925187.602423087</v>
      </c>
      <c r="K179" s="171">
        <f t="shared" si="4"/>
        <v>44181.453459694327</v>
      </c>
      <c r="L179" s="170">
        <v>121098.32700425587</v>
      </c>
      <c r="M179" s="155"/>
      <c r="N179" s="331"/>
      <c r="O179" s="168" t="s">
        <v>200</v>
      </c>
      <c r="P179" s="169">
        <v>1157623.2919044655</v>
      </c>
      <c r="Q179" s="170">
        <v>100615.29222758234</v>
      </c>
      <c r="R179" s="170">
        <v>92478.92744147779</v>
      </c>
      <c r="S179" s="170">
        <v>41957.695593251978</v>
      </c>
      <c r="T179" s="170">
        <v>100370.8221460145</v>
      </c>
      <c r="U179" s="170">
        <v>750903.03481334751</v>
      </c>
      <c r="V179" s="170">
        <v>46323817.181213334</v>
      </c>
      <c r="W179" s="170">
        <v>14558713.13899296</v>
      </c>
      <c r="X179" s="171">
        <f t="shared" si="5"/>
        <v>44181.453459694327</v>
      </c>
    </row>
    <row r="180" spans="1:24" ht="15" thickTop="1" x14ac:dyDescent="0.35">
      <c r="A180" s="329">
        <f>A170+1</f>
        <v>2019</v>
      </c>
      <c r="B180" s="156" t="s">
        <v>191</v>
      </c>
      <c r="C180" s="157">
        <v>25802.666756948103</v>
      </c>
      <c r="D180" s="158">
        <v>311.28663516894477</v>
      </c>
      <c r="E180" s="158">
        <v>283.68367263616165</v>
      </c>
      <c r="F180" s="158">
        <v>1038.8592660029628</v>
      </c>
      <c r="G180" s="158">
        <v>2452.6516817203433</v>
      </c>
      <c r="H180" s="158">
        <v>705.18251189342868</v>
      </c>
      <c r="I180" s="158">
        <v>1088014.7333857229</v>
      </c>
      <c r="J180" s="158">
        <v>341820.43004969199</v>
      </c>
      <c r="K180" s="159">
        <f t="shared" si="4"/>
        <v>1093.9188071011199</v>
      </c>
      <c r="L180" s="158">
        <v>705.18251189342868</v>
      </c>
      <c r="N180" s="329">
        <f>N170+1</f>
        <v>2019</v>
      </c>
      <c r="O180" s="156" t="s">
        <v>191</v>
      </c>
      <c r="P180" s="157">
        <v>30206.383627786905</v>
      </c>
      <c r="Q180" s="158">
        <v>2479.3939647323837</v>
      </c>
      <c r="R180" s="158">
        <v>2279.1768979465364</v>
      </c>
      <c r="S180" s="158">
        <v>1038.8592660029628</v>
      </c>
      <c r="T180" s="158">
        <v>2452.6516817203433</v>
      </c>
      <c r="U180" s="158">
        <v>18474.142787744127</v>
      </c>
      <c r="V180" s="158">
        <v>1144287.0898387874</v>
      </c>
      <c r="W180" s="158">
        <v>359499.45634090184</v>
      </c>
      <c r="X180" s="159">
        <f t="shared" si="5"/>
        <v>1093.9188071011199</v>
      </c>
    </row>
    <row r="181" spans="1:24" x14ac:dyDescent="0.35">
      <c r="A181" s="330"/>
      <c r="B181" s="160" t="s">
        <v>192</v>
      </c>
      <c r="C181" s="161">
        <v>93166.173714752658</v>
      </c>
      <c r="D181" s="162">
        <v>7858.745335331083</v>
      </c>
      <c r="E181" s="162">
        <v>7230.0457085045973</v>
      </c>
      <c r="F181" s="162">
        <v>3333.7604491115258</v>
      </c>
      <c r="G181" s="162">
        <v>7852.6834889797356</v>
      </c>
      <c r="H181" s="162">
        <v>58303.16634545679</v>
      </c>
      <c r="I181" s="162">
        <v>3593029.5729047791</v>
      </c>
      <c r="J181" s="162">
        <v>1128818.5902936785</v>
      </c>
      <c r="K181" s="163">
        <f t="shared" si="4"/>
        <v>3510.4497529144364</v>
      </c>
      <c r="L181" s="162">
        <v>58303.16634545679</v>
      </c>
      <c r="N181" s="330"/>
      <c r="O181" s="160" t="s">
        <v>192</v>
      </c>
      <c r="P181" s="161">
        <v>96924.877354932847</v>
      </c>
      <c r="Q181" s="162">
        <v>7858.745335331083</v>
      </c>
      <c r="R181" s="162">
        <v>7230.0457085045973</v>
      </c>
      <c r="S181" s="162">
        <v>3333.7604491115253</v>
      </c>
      <c r="T181" s="162">
        <v>7852.6834889797356</v>
      </c>
      <c r="U181" s="162">
        <v>58303.16634545679</v>
      </c>
      <c r="V181" s="162">
        <v>3593029.5729047791</v>
      </c>
      <c r="W181" s="162">
        <v>1128818.5902936785</v>
      </c>
      <c r="X181" s="163">
        <f t="shared" si="5"/>
        <v>3510.449752914436</v>
      </c>
    </row>
    <row r="182" spans="1:24" x14ac:dyDescent="0.35">
      <c r="A182" s="330"/>
      <c r="B182" s="164" t="s">
        <v>193</v>
      </c>
      <c r="C182" s="165">
        <v>296134.09089685016</v>
      </c>
      <c r="D182" s="166">
        <v>5078.3179641583602</v>
      </c>
      <c r="E182" s="166">
        <v>4640.2691356119576</v>
      </c>
      <c r="F182" s="166">
        <v>15532.590426774896</v>
      </c>
      <c r="G182" s="166">
        <v>36773.383695288874</v>
      </c>
      <c r="H182" s="147">
        <v>9991.5125954873383</v>
      </c>
      <c r="I182" s="166">
        <v>16489082.924906638</v>
      </c>
      <c r="J182" s="166">
        <v>5180766.372254679</v>
      </c>
      <c r="K182" s="167">
        <f t="shared" si="4"/>
        <v>16355.817719393965</v>
      </c>
      <c r="L182" s="166">
        <v>11049.552149663341</v>
      </c>
      <c r="M182" s="149"/>
      <c r="N182" s="330"/>
      <c r="O182" s="160" t="s">
        <v>193</v>
      </c>
      <c r="P182" s="161">
        <v>424521.64042515005</v>
      </c>
      <c r="Q182" s="162">
        <v>37351.032398202282</v>
      </c>
      <c r="R182" s="162">
        <v>34405.197349756178</v>
      </c>
      <c r="S182" s="162">
        <v>15532.590426774896</v>
      </c>
      <c r="T182" s="162">
        <v>36773.383695288874</v>
      </c>
      <c r="U182" s="150">
        <v>279444.76658723428</v>
      </c>
      <c r="V182" s="162">
        <v>17354471.476385508</v>
      </c>
      <c r="W182" s="162">
        <v>5452666.1936045224</v>
      </c>
      <c r="X182" s="163">
        <f t="shared" si="5"/>
        <v>16355.817719393965</v>
      </c>
    </row>
    <row r="183" spans="1:24" x14ac:dyDescent="0.35">
      <c r="A183" s="330"/>
      <c r="B183" s="160" t="s">
        <v>194</v>
      </c>
      <c r="C183" s="161">
        <v>176947.02061068197</v>
      </c>
      <c r="D183" s="162">
        <v>3110.9879507539654</v>
      </c>
      <c r="E183" s="162">
        <v>2832.2390496440025</v>
      </c>
      <c r="F183" s="162">
        <v>9317.7118736666271</v>
      </c>
      <c r="G183" s="162">
        <v>22947.114458747157</v>
      </c>
      <c r="H183" s="162">
        <v>6078.2102516379291</v>
      </c>
      <c r="I183" s="162">
        <v>9750864.3904501088</v>
      </c>
      <c r="J183" s="162">
        <v>3063443.9465626203</v>
      </c>
      <c r="K183" s="163">
        <f t="shared" si="4"/>
        <v>9811.5506029709577</v>
      </c>
      <c r="L183" s="162">
        <v>6078.2102516379291</v>
      </c>
      <c r="N183" s="330"/>
      <c r="O183" s="160" t="s">
        <v>194</v>
      </c>
      <c r="P183" s="161">
        <v>253462.93529623133</v>
      </c>
      <c r="Q183" s="162">
        <v>22739.824521500715</v>
      </c>
      <c r="R183" s="162">
        <v>20872.797336130116</v>
      </c>
      <c r="S183" s="162">
        <v>9317.7118736666271</v>
      </c>
      <c r="T183" s="162">
        <v>22947.114458747157</v>
      </c>
      <c r="U183" s="162">
        <v>169801.23489108423</v>
      </c>
      <c r="V183" s="162">
        <v>10267959.921018559</v>
      </c>
      <c r="W183" s="162">
        <v>3225900.6484108758</v>
      </c>
      <c r="X183" s="163">
        <f t="shared" si="5"/>
        <v>9811.5506029709577</v>
      </c>
    </row>
    <row r="184" spans="1:24" x14ac:dyDescent="0.35">
      <c r="A184" s="330"/>
      <c r="B184" s="160" t="s">
        <v>195</v>
      </c>
      <c r="C184" s="161">
        <v>33373.06406994292</v>
      </c>
      <c r="D184" s="162">
        <v>529.53210329112585</v>
      </c>
      <c r="E184" s="162">
        <v>482.39526911005555</v>
      </c>
      <c r="F184" s="162">
        <v>1680.9799064719277</v>
      </c>
      <c r="G184" s="162">
        <v>3963.8799156136497</v>
      </c>
      <c r="H184" s="162">
        <v>1133.8028012850041</v>
      </c>
      <c r="I184" s="162">
        <v>1749735.8941578399</v>
      </c>
      <c r="J184" s="162">
        <v>549712.78090662975</v>
      </c>
      <c r="K184" s="163">
        <f t="shared" si="4"/>
        <v>1770.0718415149397</v>
      </c>
      <c r="L184" s="162">
        <v>1133.8028012850041</v>
      </c>
      <c r="N184" s="330"/>
      <c r="O184" s="160" t="s">
        <v>195</v>
      </c>
      <c r="P184" s="161">
        <v>46425.49635728517</v>
      </c>
      <c r="Q184" s="162">
        <v>3986.3090130018118</v>
      </c>
      <c r="R184" s="162">
        <v>3661.8875118083783</v>
      </c>
      <c r="S184" s="162">
        <v>1680.9799064719277</v>
      </c>
      <c r="T184" s="162">
        <v>3963.8799156136497</v>
      </c>
      <c r="U184" s="162">
        <v>29602.576038961644</v>
      </c>
      <c r="V184" s="162">
        <v>1838779.4675565409</v>
      </c>
      <c r="W184" s="162">
        <v>577687.51155612641</v>
      </c>
      <c r="X184" s="163">
        <f t="shared" si="5"/>
        <v>1770.0718415149397</v>
      </c>
    </row>
    <row r="185" spans="1:24" x14ac:dyDescent="0.35">
      <c r="A185" s="330"/>
      <c r="B185" s="160" t="s">
        <v>196</v>
      </c>
      <c r="C185" s="161">
        <v>58913.674346934931</v>
      </c>
      <c r="D185" s="162">
        <v>5608.7140897225991</v>
      </c>
      <c r="E185" s="162">
        <v>5152.2548043493907</v>
      </c>
      <c r="F185" s="162">
        <v>2365.1272010898879</v>
      </c>
      <c r="G185" s="162">
        <v>5577.1554811396445</v>
      </c>
      <c r="H185" s="162">
        <v>41650.645511842456</v>
      </c>
      <c r="I185" s="162">
        <v>2587151.6466426896</v>
      </c>
      <c r="J185" s="162">
        <v>812802.90500869905</v>
      </c>
      <c r="K185" s="163">
        <f t="shared" si="4"/>
        <v>2490.4789427476517</v>
      </c>
      <c r="L185" s="162">
        <v>41650.645511842456</v>
      </c>
      <c r="N185" s="330"/>
      <c r="O185" s="160" t="s">
        <v>196</v>
      </c>
      <c r="P185" s="161">
        <v>65402.559111806753</v>
      </c>
      <c r="Q185" s="162">
        <v>5608.7140897225991</v>
      </c>
      <c r="R185" s="162">
        <v>5152.2548043493907</v>
      </c>
      <c r="S185" s="162">
        <v>2365.1272010898879</v>
      </c>
      <c r="T185" s="162">
        <v>5577.1554811396445</v>
      </c>
      <c r="U185" s="162">
        <v>41650.645511842456</v>
      </c>
      <c r="V185" s="162">
        <v>2587151.6466426896</v>
      </c>
      <c r="W185" s="162">
        <v>812802.90500869905</v>
      </c>
      <c r="X185" s="163">
        <f t="shared" si="5"/>
        <v>2490.4789427476517</v>
      </c>
    </row>
    <row r="186" spans="1:24" x14ac:dyDescent="0.35">
      <c r="A186" s="330"/>
      <c r="B186" s="160" t="s">
        <v>197</v>
      </c>
      <c r="C186" s="161">
        <v>30295.898075269841</v>
      </c>
      <c r="D186" s="162">
        <v>521.1274931236843</v>
      </c>
      <c r="E186" s="162">
        <v>470.18655549023919</v>
      </c>
      <c r="F186" s="162">
        <v>1645.611030403219</v>
      </c>
      <c r="G186" s="162">
        <v>3665.3510311583259</v>
      </c>
      <c r="H186" s="162">
        <v>1039.7329295420084</v>
      </c>
      <c r="I186" s="162">
        <v>1650056.6862273011</v>
      </c>
      <c r="J186" s="162">
        <v>523294.72557611472</v>
      </c>
      <c r="K186" s="163">
        <f t="shared" si="4"/>
        <v>1732.8284150145896</v>
      </c>
      <c r="L186" s="162">
        <v>1039.7329295420084</v>
      </c>
      <c r="N186" s="330"/>
      <c r="O186" s="160" t="s">
        <v>197</v>
      </c>
      <c r="P186" s="161">
        <v>41773.06836159982</v>
      </c>
      <c r="Q186" s="162">
        <v>3778.8022235686358</v>
      </c>
      <c r="R186" s="162">
        <v>3429.08649078076</v>
      </c>
      <c r="S186" s="162">
        <v>1645.611030403219</v>
      </c>
      <c r="T186" s="162">
        <v>3665.3510311583254</v>
      </c>
      <c r="U186" s="162">
        <v>26828.726274035631</v>
      </c>
      <c r="V186" s="162">
        <v>1737221.7687806771</v>
      </c>
      <c r="W186" s="162">
        <v>550941.12527775078</v>
      </c>
      <c r="X186" s="163">
        <f t="shared" si="5"/>
        <v>1732.8284150145896</v>
      </c>
    </row>
    <row r="187" spans="1:24" x14ac:dyDescent="0.35">
      <c r="A187" s="330"/>
      <c r="B187" s="160" t="s">
        <v>198</v>
      </c>
      <c r="C187" s="161">
        <v>155868.65691840433</v>
      </c>
      <c r="D187" s="162">
        <v>2655.0758384363166</v>
      </c>
      <c r="E187" s="162">
        <v>2420.965058242527</v>
      </c>
      <c r="F187" s="162">
        <v>8099.2536277175868</v>
      </c>
      <c r="G187" s="162">
        <v>19685.494063218714</v>
      </c>
      <c r="H187" s="162">
        <v>5622.9370803244037</v>
      </c>
      <c r="I187" s="162">
        <v>8558318.6254349109</v>
      </c>
      <c r="J187" s="162">
        <v>2688484.7416767888</v>
      </c>
      <c r="K187" s="163">
        <f t="shared" si="4"/>
        <v>8528.5140699866188</v>
      </c>
      <c r="L187" s="162">
        <v>5622.9370803244037</v>
      </c>
      <c r="N187" s="330"/>
      <c r="O187" s="160" t="s">
        <v>198</v>
      </c>
      <c r="P187" s="161">
        <v>225241.07136901346</v>
      </c>
      <c r="Q187" s="162">
        <v>19401.88142948088</v>
      </c>
      <c r="R187" s="162">
        <v>17827.798016814828</v>
      </c>
      <c r="S187" s="162">
        <v>8099.2536277175868</v>
      </c>
      <c r="T187" s="162">
        <v>19685.494063218714</v>
      </c>
      <c r="U187" s="162">
        <v>146310.98348637292</v>
      </c>
      <c r="V187" s="162">
        <v>9007411.8080099188</v>
      </c>
      <c r="W187" s="162">
        <v>2829561.4417399298</v>
      </c>
      <c r="X187" s="163">
        <f t="shared" si="5"/>
        <v>8528.5140699866188</v>
      </c>
    </row>
    <row r="188" spans="1:24" x14ac:dyDescent="0.35">
      <c r="A188" s="330"/>
      <c r="B188" s="160" t="s">
        <v>199</v>
      </c>
      <c r="C188" s="161">
        <v>16470.609415122861</v>
      </c>
      <c r="D188" s="162">
        <v>209.98113546469182</v>
      </c>
      <c r="E188" s="162">
        <v>191.38888273404817</v>
      </c>
      <c r="F188" s="162">
        <v>670.53493064263432</v>
      </c>
      <c r="G188" s="162">
        <v>1579.8431581227183</v>
      </c>
      <c r="H188" s="162">
        <v>416.6373888234624</v>
      </c>
      <c r="I188" s="162">
        <v>692402.45630567137</v>
      </c>
      <c r="J188" s="162">
        <v>217574.33552160361</v>
      </c>
      <c r="K188" s="163">
        <f t="shared" si="4"/>
        <v>706.07328196669391</v>
      </c>
      <c r="L188" s="162">
        <v>416.6373888234624</v>
      </c>
      <c r="N188" s="330"/>
      <c r="O188" s="160" t="s">
        <v>199</v>
      </c>
      <c r="P188" s="161">
        <v>19549.656707334212</v>
      </c>
      <c r="Q188" s="162">
        <v>1586.3221704517914</v>
      </c>
      <c r="R188" s="162">
        <v>1459.542179849205</v>
      </c>
      <c r="S188" s="162">
        <v>670.53493064263432</v>
      </c>
      <c r="T188" s="162">
        <v>1579.8431581227183</v>
      </c>
      <c r="U188" s="162">
        <v>11793.082933727275</v>
      </c>
      <c r="V188" s="162">
        <v>728264.02727237355</v>
      </c>
      <c r="W188" s="162">
        <v>228843.15584413926</v>
      </c>
      <c r="X188" s="163">
        <f t="shared" si="5"/>
        <v>706.07328196669391</v>
      </c>
    </row>
    <row r="189" spans="1:24" ht="15" thickBot="1" x14ac:dyDescent="0.4">
      <c r="A189" s="331"/>
      <c r="B189" s="168" t="s">
        <v>200</v>
      </c>
      <c r="C189" s="169">
        <v>886971.85480490781</v>
      </c>
      <c r="D189" s="170">
        <v>25883.768545450774</v>
      </c>
      <c r="E189" s="170">
        <v>23703.428136322978</v>
      </c>
      <c r="F189" s="170">
        <v>43684.428711881272</v>
      </c>
      <c r="G189" s="170">
        <v>104497.55697398917</v>
      </c>
      <c r="H189" s="170">
        <v>124941.82741629283</v>
      </c>
      <c r="I189" s="170">
        <v>46158656.93041566</v>
      </c>
      <c r="J189" s="170">
        <v>14506718.827850504</v>
      </c>
      <c r="K189" s="171">
        <f t="shared" si="4"/>
        <v>45999.703433610979</v>
      </c>
      <c r="L189" s="170">
        <v>125999.86697046881</v>
      </c>
      <c r="M189" s="155"/>
      <c r="N189" s="331"/>
      <c r="O189" s="168" t="s">
        <v>200</v>
      </c>
      <c r="P189" s="169">
        <v>1203507.6886111405</v>
      </c>
      <c r="Q189" s="170">
        <v>104791.0251459922</v>
      </c>
      <c r="R189" s="170">
        <v>96317.786295939994</v>
      </c>
      <c r="S189" s="170">
        <v>43684.428711881272</v>
      </c>
      <c r="T189" s="170">
        <v>104497.55697398917</v>
      </c>
      <c r="U189" s="170">
        <v>782209.32485645928</v>
      </c>
      <c r="V189" s="170">
        <v>48258576.778409839</v>
      </c>
      <c r="W189" s="170">
        <v>15166721.028076623</v>
      </c>
      <c r="X189" s="171">
        <f t="shared" si="5"/>
        <v>45999.703433610979</v>
      </c>
    </row>
    <row r="190" spans="1:24" ht="15" thickTop="1" x14ac:dyDescent="0.35">
      <c r="A190" s="332">
        <f>A180+1</f>
        <v>2020</v>
      </c>
      <c r="B190" s="136" t="s">
        <v>191</v>
      </c>
      <c r="C190" s="137">
        <v>25978</v>
      </c>
      <c r="D190" s="138">
        <v>321.74700000000001</v>
      </c>
      <c r="E190" s="138">
        <v>296.00724000000002</v>
      </c>
      <c r="F190" s="138">
        <v>1072.481</v>
      </c>
      <c r="G190" s="138">
        <v>2533.5230000000001</v>
      </c>
      <c r="H190" s="138">
        <v>728.04300000000001</v>
      </c>
      <c r="I190" s="138">
        <v>1124652.18</v>
      </c>
      <c r="J190" s="138">
        <v>353330.876531574</v>
      </c>
      <c r="K190" s="139">
        <f t="shared" si="4"/>
        <v>1129.3224929999999</v>
      </c>
      <c r="L190" s="138">
        <v>728.04300000000001</v>
      </c>
      <c r="N190" s="332">
        <f>N180+1</f>
        <v>2020</v>
      </c>
      <c r="O190" s="136" t="s">
        <v>191</v>
      </c>
      <c r="P190" s="137">
        <v>29242</v>
      </c>
      <c r="Q190" s="138">
        <v>2561</v>
      </c>
      <c r="R190" s="138">
        <v>2356</v>
      </c>
      <c r="S190" s="172">
        <v>1072.481</v>
      </c>
      <c r="T190" s="172">
        <v>2533.5230000000001</v>
      </c>
      <c r="U190" s="138">
        <v>19084</v>
      </c>
      <c r="V190" s="138">
        <v>1182047</v>
      </c>
      <c r="W190" s="138">
        <v>371363</v>
      </c>
      <c r="X190" s="139">
        <f t="shared" si="5"/>
        <v>1129.3224929999999</v>
      </c>
    </row>
    <row r="191" spans="1:24" x14ac:dyDescent="0.35">
      <c r="A191" s="333"/>
      <c r="B191" s="140" t="s">
        <v>192</v>
      </c>
      <c r="C191" s="141">
        <v>90787</v>
      </c>
      <c r="D191" s="142">
        <v>1851.0783293131678</v>
      </c>
      <c r="E191" s="142">
        <v>1702.9920629681144</v>
      </c>
      <c r="F191" s="142">
        <v>3443.7710000000006</v>
      </c>
      <c r="G191" s="142">
        <v>8111.8129999999992</v>
      </c>
      <c r="H191" s="142">
        <v>10926.941245942469</v>
      </c>
      <c r="I191" s="142">
        <v>3529504.6310000001</v>
      </c>
      <c r="J191" s="142">
        <v>1108861.0213634935</v>
      </c>
      <c r="K191" s="143">
        <f t="shared" si="4"/>
        <v>3626.2908630000006</v>
      </c>
      <c r="L191" s="142">
        <v>10926.941245942469</v>
      </c>
      <c r="N191" s="333"/>
      <c r="O191" s="140" t="s">
        <v>192</v>
      </c>
      <c r="P191" s="141">
        <v>93685</v>
      </c>
      <c r="Q191" s="142">
        <v>8118</v>
      </c>
      <c r="R191" s="142">
        <v>7469</v>
      </c>
      <c r="S191" s="173">
        <v>3443.7710000000006</v>
      </c>
      <c r="T191" s="173">
        <v>8111.8129999999992</v>
      </c>
      <c r="U191" s="142">
        <v>60227</v>
      </c>
      <c r="V191" s="142">
        <v>3711596</v>
      </c>
      <c r="W191" s="142">
        <v>1166068</v>
      </c>
      <c r="X191" s="143">
        <f t="shared" si="5"/>
        <v>3626.2908630000006</v>
      </c>
    </row>
    <row r="192" spans="1:24" x14ac:dyDescent="0.35">
      <c r="A192" s="333"/>
      <c r="B192" s="144" t="s">
        <v>193</v>
      </c>
      <c r="C192" s="145">
        <v>289671</v>
      </c>
      <c r="D192" s="146">
        <v>5285.643</v>
      </c>
      <c r="E192" s="146">
        <v>4862.7915600000006</v>
      </c>
      <c r="F192" s="146">
        <v>16231.036</v>
      </c>
      <c r="G192" s="146">
        <v>38420.82</v>
      </c>
      <c r="H192" s="147">
        <v>10441.130662284266</v>
      </c>
      <c r="I192" s="146">
        <v>17233799.649</v>
      </c>
      <c r="J192" s="146">
        <v>5414325.9971724795</v>
      </c>
      <c r="K192" s="148">
        <f t="shared" si="4"/>
        <v>17091.280908000001</v>
      </c>
      <c r="L192" s="146">
        <v>11514.295</v>
      </c>
      <c r="M192" s="149"/>
      <c r="N192" s="333"/>
      <c r="O192" s="140" t="s">
        <v>193</v>
      </c>
      <c r="P192" s="141">
        <v>439604</v>
      </c>
      <c r="Q192" s="142">
        <v>39003</v>
      </c>
      <c r="R192" s="142">
        <v>35882</v>
      </c>
      <c r="S192" s="173">
        <v>16231.036</v>
      </c>
      <c r="T192" s="173">
        <v>38420.82</v>
      </c>
      <c r="U192" s="150">
        <v>292019.78108365973</v>
      </c>
      <c r="V192" s="142">
        <v>18121202</v>
      </c>
      <c r="W192" s="142">
        <v>5693120</v>
      </c>
      <c r="X192" s="143">
        <f t="shared" si="5"/>
        <v>17091.280908000001</v>
      </c>
    </row>
    <row r="193" spans="1:24" x14ac:dyDescent="0.35">
      <c r="A193" s="333"/>
      <c r="B193" s="140" t="s">
        <v>194</v>
      </c>
      <c r="C193" s="141">
        <v>170860.64499999999</v>
      </c>
      <c r="D193" s="142">
        <v>3200.7570000000001</v>
      </c>
      <c r="E193" s="142">
        <v>2944.6964400000002</v>
      </c>
      <c r="F193" s="142">
        <v>9581.1560000000009</v>
      </c>
      <c r="G193" s="142">
        <v>23615.307000000001</v>
      </c>
      <c r="H193" s="142">
        <v>6254.54</v>
      </c>
      <c r="I193" s="142">
        <v>10034945.76</v>
      </c>
      <c r="J193" s="142">
        <v>3152669.1046182849</v>
      </c>
      <c r="K193" s="143">
        <f t="shared" si="4"/>
        <v>10088.957268</v>
      </c>
      <c r="L193" s="142">
        <v>6254.54</v>
      </c>
      <c r="M193" s="34"/>
      <c r="N193" s="333"/>
      <c r="O193" s="140" t="s">
        <v>194</v>
      </c>
      <c r="P193" s="141">
        <v>259295</v>
      </c>
      <c r="Q193" s="142">
        <v>23403</v>
      </c>
      <c r="R193" s="142">
        <v>21531</v>
      </c>
      <c r="S193" s="173">
        <v>9581.1560000000009</v>
      </c>
      <c r="T193" s="173">
        <v>23615.307000000001</v>
      </c>
      <c r="U193" s="142">
        <v>174751</v>
      </c>
      <c r="V193" s="142">
        <v>10567512</v>
      </c>
      <c r="W193" s="142">
        <v>3319985</v>
      </c>
      <c r="X193" s="143">
        <f t="shared" si="5"/>
        <v>10088.957268</v>
      </c>
    </row>
    <row r="194" spans="1:24" x14ac:dyDescent="0.35">
      <c r="A194" s="333"/>
      <c r="B194" s="140" t="s">
        <v>195</v>
      </c>
      <c r="C194" s="141">
        <v>32951.948180149091</v>
      </c>
      <c r="D194" s="142">
        <v>551.04541570526987</v>
      </c>
      <c r="E194" s="142">
        <v>506.96178244884828</v>
      </c>
      <c r="F194" s="142">
        <v>1764.3139242859304</v>
      </c>
      <c r="G194" s="142">
        <v>4162.323657838313</v>
      </c>
      <c r="H194" s="142">
        <v>1186.6942834475922</v>
      </c>
      <c r="I194" s="142">
        <v>1838832.301258086</v>
      </c>
      <c r="J194" s="142">
        <v>577704.14742635447</v>
      </c>
      <c r="K194" s="143">
        <f t="shared" si="4"/>
        <v>1857.8225622730845</v>
      </c>
      <c r="L194" s="142">
        <v>1186.6942834475922</v>
      </c>
      <c r="N194" s="333"/>
      <c r="O194" s="140" t="s">
        <v>195</v>
      </c>
      <c r="P194" s="141">
        <v>48026</v>
      </c>
      <c r="Q194" s="142">
        <v>4185</v>
      </c>
      <c r="R194" s="142">
        <v>3850</v>
      </c>
      <c r="S194" s="173">
        <v>1764.3139242859304</v>
      </c>
      <c r="T194" s="173">
        <v>4162.323657838313</v>
      </c>
      <c r="U194" s="142">
        <v>31075</v>
      </c>
      <c r="V194" s="142">
        <v>1930172</v>
      </c>
      <c r="W194" s="142">
        <v>606400</v>
      </c>
      <c r="X194" s="143">
        <f t="shared" si="5"/>
        <v>1857.8225622730845</v>
      </c>
    </row>
    <row r="195" spans="1:24" x14ac:dyDescent="0.35">
      <c r="A195" s="333"/>
      <c r="B195" s="140" t="s">
        <v>196</v>
      </c>
      <c r="C195" s="141">
        <v>57406.049638389515</v>
      </c>
      <c r="D195" s="142">
        <v>1322.6394333212377</v>
      </c>
      <c r="E195" s="142">
        <v>1216.8282786555387</v>
      </c>
      <c r="F195" s="142">
        <v>2482.7824111005084</v>
      </c>
      <c r="G195" s="142">
        <v>5854.63</v>
      </c>
      <c r="H195" s="142">
        <v>8277.0295928642572</v>
      </c>
      <c r="I195" s="142">
        <v>2585222.3166187094</v>
      </c>
      <c r="J195" s="142">
        <v>812196.76928014751</v>
      </c>
      <c r="K195" s="143">
        <f t="shared" si="4"/>
        <v>2614.369878888835</v>
      </c>
      <c r="L195" s="142">
        <v>8277.0295928642572</v>
      </c>
      <c r="N195" s="333"/>
      <c r="O195" s="140" t="s">
        <v>196</v>
      </c>
      <c r="P195" s="141">
        <v>67573</v>
      </c>
      <c r="Q195" s="142">
        <v>5888</v>
      </c>
      <c r="R195" s="142">
        <v>5417</v>
      </c>
      <c r="S195" s="173">
        <v>2482.7824111005084</v>
      </c>
      <c r="T195" s="173">
        <v>5854.63</v>
      </c>
      <c r="U195" s="142">
        <v>43722</v>
      </c>
      <c r="V195" s="142">
        <v>2715741</v>
      </c>
      <c r="W195" s="142">
        <v>853202</v>
      </c>
      <c r="X195" s="143">
        <f t="shared" si="5"/>
        <v>2614.369878888835</v>
      </c>
    </row>
    <row r="196" spans="1:24" x14ac:dyDescent="0.35">
      <c r="A196" s="333"/>
      <c r="B196" s="140" t="s">
        <v>197</v>
      </c>
      <c r="C196" s="141">
        <v>29105.187999999998</v>
      </c>
      <c r="D196" s="142">
        <v>539.11699999999996</v>
      </c>
      <c r="E196" s="142">
        <v>495.98764</v>
      </c>
      <c r="F196" s="142">
        <v>1709.3920000000001</v>
      </c>
      <c r="G196" s="142">
        <v>3803.2060000000001</v>
      </c>
      <c r="H196" s="142">
        <v>1075.5999999999999</v>
      </c>
      <c r="I196" s="142">
        <v>1715209.865</v>
      </c>
      <c r="J196" s="142">
        <v>538865.80741438898</v>
      </c>
      <c r="K196" s="143">
        <f t="shared" si="4"/>
        <v>1799.9897759999999</v>
      </c>
      <c r="L196" s="142">
        <v>1075.5999999999999</v>
      </c>
      <c r="N196" s="333"/>
      <c r="O196" s="140" t="s">
        <v>197</v>
      </c>
      <c r="P196" s="141">
        <v>42644</v>
      </c>
      <c r="Q196" s="142">
        <v>3916</v>
      </c>
      <c r="R196" s="142">
        <v>3603</v>
      </c>
      <c r="S196" s="173">
        <v>1709.3920000000001</v>
      </c>
      <c r="T196" s="173">
        <v>3803.2060000000001</v>
      </c>
      <c r="U196" s="142">
        <v>27807</v>
      </c>
      <c r="V196" s="142">
        <v>1800743</v>
      </c>
      <c r="W196" s="142">
        <v>565738</v>
      </c>
      <c r="X196" s="143">
        <f t="shared" si="5"/>
        <v>1799.9897759999999</v>
      </c>
    </row>
    <row r="197" spans="1:24" x14ac:dyDescent="0.35">
      <c r="A197" s="333"/>
      <c r="B197" s="140" t="s">
        <v>198</v>
      </c>
      <c r="C197" s="141">
        <v>150461.299</v>
      </c>
      <c r="D197" s="142">
        <v>2753.2939999999999</v>
      </c>
      <c r="E197" s="142">
        <v>2533.0304799999999</v>
      </c>
      <c r="F197" s="142">
        <v>8546.3230000000003</v>
      </c>
      <c r="G197" s="142">
        <v>20584.735000000001</v>
      </c>
      <c r="H197" s="142">
        <v>5785.52</v>
      </c>
      <c r="I197" s="142">
        <v>9009985.9079999998</v>
      </c>
      <c r="J197" s="142">
        <v>2830658.4693685202</v>
      </c>
      <c r="K197" s="143">
        <f t="shared" si="4"/>
        <v>8999.2781190000005</v>
      </c>
      <c r="L197" s="142">
        <v>5785.52</v>
      </c>
      <c r="N197" s="333"/>
      <c r="O197" s="140" t="s">
        <v>198</v>
      </c>
      <c r="P197" s="141">
        <v>234968</v>
      </c>
      <c r="Q197" s="142">
        <v>20148</v>
      </c>
      <c r="R197" s="142">
        <v>18536</v>
      </c>
      <c r="S197" s="173">
        <v>8546.3230000000003</v>
      </c>
      <c r="T197" s="173">
        <v>20584.735000000001</v>
      </c>
      <c r="U197" s="142">
        <v>149751</v>
      </c>
      <c r="V197" s="142">
        <v>9490502</v>
      </c>
      <c r="W197" s="142">
        <v>2981622</v>
      </c>
      <c r="X197" s="143">
        <f t="shared" si="5"/>
        <v>8999.2781190000005</v>
      </c>
    </row>
    <row r="198" spans="1:24" x14ac:dyDescent="0.35">
      <c r="A198" s="333"/>
      <c r="B198" s="140" t="s">
        <v>199</v>
      </c>
      <c r="C198" s="141">
        <v>16420.207999999999</v>
      </c>
      <c r="D198" s="142">
        <v>207.04300000000001</v>
      </c>
      <c r="E198" s="142">
        <v>190.47956000000002</v>
      </c>
      <c r="F198" s="142">
        <v>675.68200000000002</v>
      </c>
      <c r="G198" s="142">
        <v>1601.5250000000001</v>
      </c>
      <c r="H198" s="142">
        <v>419.613</v>
      </c>
      <c r="I198" s="142">
        <v>704389.57900000003</v>
      </c>
      <c r="J198" s="142">
        <v>221297.38579956017</v>
      </c>
      <c r="K198" s="143">
        <f t="shared" si="4"/>
        <v>711.49314600000002</v>
      </c>
      <c r="L198" s="142">
        <v>419.613</v>
      </c>
      <c r="N198" s="333"/>
      <c r="O198" s="140" t="s">
        <v>199</v>
      </c>
      <c r="P198" s="141">
        <v>19842</v>
      </c>
      <c r="Q198" s="142">
        <v>1613</v>
      </c>
      <c r="R198" s="142">
        <v>1484</v>
      </c>
      <c r="S198" s="173">
        <v>675.68200000000002</v>
      </c>
      <c r="T198" s="173">
        <v>1601.5250000000001</v>
      </c>
      <c r="U198" s="142">
        <v>11993</v>
      </c>
      <c r="V198" s="142">
        <v>740624</v>
      </c>
      <c r="W198" s="142">
        <v>232681</v>
      </c>
      <c r="X198" s="143">
        <f t="shared" si="5"/>
        <v>711.49314600000002</v>
      </c>
    </row>
    <row r="199" spans="1:24" ht="15" thickBot="1" x14ac:dyDescent="0.4">
      <c r="A199" s="334"/>
      <c r="B199" s="151" t="s">
        <v>200</v>
      </c>
      <c r="C199" s="152">
        <v>863641.97436964593</v>
      </c>
      <c r="D199" s="153">
        <v>16032.364178339674</v>
      </c>
      <c r="E199" s="153">
        <v>14749.775044072501</v>
      </c>
      <c r="F199" s="153">
        <v>45506.937335386436</v>
      </c>
      <c r="G199" s="153">
        <v>108687.88265783832</v>
      </c>
      <c r="H199" s="153">
        <f>SUM(H190:H198)</f>
        <v>45095.111784538589</v>
      </c>
      <c r="I199" s="153">
        <v>47776542.189876802</v>
      </c>
      <c r="J199" s="153">
        <v>15009909.578974802</v>
      </c>
      <c r="K199" s="154">
        <f t="shared" si="4"/>
        <v>47918.805014161917</v>
      </c>
      <c r="L199" s="153">
        <v>46168.276122254319</v>
      </c>
      <c r="M199" s="155"/>
      <c r="N199" s="334"/>
      <c r="O199" s="151" t="s">
        <v>200</v>
      </c>
      <c r="P199" s="152">
        <v>1234879</v>
      </c>
      <c r="Q199" s="153">
        <v>108835</v>
      </c>
      <c r="R199" s="153">
        <v>100128</v>
      </c>
      <c r="S199" s="174">
        <v>45506.937335386436</v>
      </c>
      <c r="T199" s="174">
        <v>108687.88265783832</v>
      </c>
      <c r="U199" s="153">
        <f>SUM(U190:U198)</f>
        <v>810429.78108365973</v>
      </c>
      <c r="V199" s="153">
        <v>50260140</v>
      </c>
      <c r="W199" s="153">
        <v>15790179</v>
      </c>
      <c r="X199" s="154">
        <f t="shared" si="5"/>
        <v>47918.805014161917</v>
      </c>
    </row>
    <row r="200" spans="1:24" ht="15" thickTop="1" x14ac:dyDescent="0.35">
      <c r="A200" s="329">
        <f>A190+1</f>
        <v>2021</v>
      </c>
      <c r="B200" s="156" t="s">
        <v>191</v>
      </c>
      <c r="C200" s="157">
        <v>26456.039157633266</v>
      </c>
      <c r="D200" s="158">
        <v>332.17054423579413</v>
      </c>
      <c r="E200" s="158">
        <v>302.71572654964905</v>
      </c>
      <c r="F200" s="158">
        <v>1108.5552952998357</v>
      </c>
      <c r="G200" s="158">
        <v>2617.1976303952788</v>
      </c>
      <c r="H200" s="158">
        <v>752.49250143384688</v>
      </c>
      <c r="I200" s="158">
        <v>1161008.5538338374</v>
      </c>
      <c r="J200" s="158">
        <v>364752.82088129572</v>
      </c>
      <c r="K200" s="159">
        <f t="shared" si="4"/>
        <v>1167.308725950727</v>
      </c>
      <c r="L200" s="158">
        <v>752.49250143384688</v>
      </c>
      <c r="N200" s="329">
        <f>N190+1</f>
        <v>2021</v>
      </c>
      <c r="O200" s="156" t="s">
        <v>191</v>
      </c>
      <c r="P200" s="157">
        <v>32187.311227993781</v>
      </c>
      <c r="Q200" s="158">
        <v>2645.7340264323143</v>
      </c>
      <c r="R200" s="158">
        <v>2432.0845968528711</v>
      </c>
      <c r="S200" s="158">
        <v>1108.5552952998357</v>
      </c>
      <c r="T200" s="158">
        <v>2617.1976303952788</v>
      </c>
      <c r="U200" s="158">
        <v>19713.554553231093</v>
      </c>
      <c r="V200" s="158">
        <v>1221056.1664089817</v>
      </c>
      <c r="W200" s="158">
        <v>383617.9153673565</v>
      </c>
      <c r="X200" s="159">
        <f t="shared" si="5"/>
        <v>1167.308725950727</v>
      </c>
    </row>
    <row r="201" spans="1:24" x14ac:dyDescent="0.35">
      <c r="A201" s="330"/>
      <c r="B201" s="160" t="s">
        <v>192</v>
      </c>
      <c r="C201" s="161">
        <v>93481.230206348002</v>
      </c>
      <c r="D201" s="162">
        <v>1998.7009288504682</v>
      </c>
      <c r="E201" s="162">
        <v>1821.8312712697318</v>
      </c>
      <c r="F201" s="162">
        <v>3557.4191038819681</v>
      </c>
      <c r="G201" s="162">
        <v>8379.512171571896</v>
      </c>
      <c r="H201" s="162">
        <v>11829.731040647366</v>
      </c>
      <c r="I201" s="162">
        <v>3645336.5163446837</v>
      </c>
      <c r="J201" s="162">
        <v>1145251.8116068752</v>
      </c>
      <c r="K201" s="163">
        <f t="shared" si="4"/>
        <v>3745.9623163877122</v>
      </c>
      <c r="L201" s="162">
        <v>11829.731040647366</v>
      </c>
      <c r="N201" s="330"/>
      <c r="O201" s="160" t="s">
        <v>192</v>
      </c>
      <c r="P201" s="161">
        <v>103290.52237717867</v>
      </c>
      <c r="Q201" s="162">
        <v>8385.9807011331086</v>
      </c>
      <c r="R201" s="162">
        <v>7715.1022450424607</v>
      </c>
      <c r="S201" s="162">
        <v>3557.4191038819677</v>
      </c>
      <c r="T201" s="162">
        <v>8379.512171571896</v>
      </c>
      <c r="U201" s="162">
        <v>62214.667472407127</v>
      </c>
      <c r="V201" s="162">
        <v>3834082.3339213869</v>
      </c>
      <c r="W201" s="162">
        <v>1204549.9006978909</v>
      </c>
      <c r="X201" s="163">
        <f t="shared" si="5"/>
        <v>3745.9623163877118</v>
      </c>
    </row>
    <row r="202" spans="1:24" x14ac:dyDescent="0.35">
      <c r="A202" s="330"/>
      <c r="B202" s="164" t="s">
        <v>193</v>
      </c>
      <c r="C202" s="165">
        <v>283719.58361786348</v>
      </c>
      <c r="D202" s="166">
        <v>5545.6501748100309</v>
      </c>
      <c r="E202" s="166">
        <v>5067.2899028166466</v>
      </c>
      <c r="F202" s="166">
        <v>16961.97706079885</v>
      </c>
      <c r="G202" s="166">
        <v>40157.454329847817</v>
      </c>
      <c r="H202" s="147">
        <v>10910.981542087058</v>
      </c>
      <c r="I202" s="166">
        <v>18006490.781071167</v>
      </c>
      <c r="J202" s="166">
        <v>5657526.3976614149</v>
      </c>
      <c r="K202" s="167">
        <f t="shared" si="4"/>
        <v>17860.961845021189</v>
      </c>
      <c r="L202" s="166">
        <v>12066.387186236105</v>
      </c>
      <c r="M202" s="149"/>
      <c r="N202" s="330"/>
      <c r="O202" s="160" t="s">
        <v>193</v>
      </c>
      <c r="P202" s="161">
        <v>461313.76519384194</v>
      </c>
      <c r="Q202" s="162">
        <v>40788.261154646832</v>
      </c>
      <c r="R202" s="162">
        <v>37571.335635867479</v>
      </c>
      <c r="S202" s="162">
        <v>16961.97706079885</v>
      </c>
      <c r="T202" s="162">
        <v>40157.454329847817</v>
      </c>
      <c r="U202" s="150">
        <v>305160.67123242444</v>
      </c>
      <c r="V202" s="162">
        <v>18951516.713999879</v>
      </c>
      <c r="W202" s="162">
        <v>5954447.8000709768</v>
      </c>
      <c r="X202" s="163">
        <f t="shared" si="5"/>
        <v>17860.961845021189</v>
      </c>
    </row>
    <row r="203" spans="1:24" x14ac:dyDescent="0.35">
      <c r="A203" s="330"/>
      <c r="B203" s="160" t="s">
        <v>194</v>
      </c>
      <c r="C203" s="161">
        <v>164786.98934819459</v>
      </c>
      <c r="D203" s="162">
        <v>3294.0415927642798</v>
      </c>
      <c r="E203" s="162">
        <v>2998.8908275641052</v>
      </c>
      <c r="F203" s="162">
        <v>9865.9753580250454</v>
      </c>
      <c r="G203" s="162">
        <v>24297.345620614298</v>
      </c>
      <c r="H203" s="162">
        <v>6435.8582210545565</v>
      </c>
      <c r="I203" s="162">
        <v>10324615.002048584</v>
      </c>
      <c r="J203" s="162">
        <v>3243700.0518223117</v>
      </c>
      <c r="K203" s="163">
        <f t="shared" ref="K203:K266" si="6">F203*1.053</f>
        <v>10388.872052000372</v>
      </c>
      <c r="L203" s="162">
        <v>6435.8582210545565</v>
      </c>
      <c r="N203" s="330"/>
      <c r="O203" s="160" t="s">
        <v>194</v>
      </c>
      <c r="P203" s="161">
        <v>266897.2702588308</v>
      </c>
      <c r="Q203" s="162">
        <v>24077.858536170337</v>
      </c>
      <c r="R203" s="162">
        <v>22100.973604185347</v>
      </c>
      <c r="S203" s="162">
        <v>9865.9753580250454</v>
      </c>
      <c r="T203" s="162">
        <v>24297.345620614298</v>
      </c>
      <c r="U203" s="162">
        <v>179792.50935331051</v>
      </c>
      <c r="V203" s="162">
        <v>10872136.950731214</v>
      </c>
      <c r="W203" s="162">
        <v>3415715.8684640201</v>
      </c>
      <c r="X203" s="163">
        <f t="shared" ref="X203:X266" si="7">S203*1.053</f>
        <v>10388.872052000372</v>
      </c>
    </row>
    <row r="204" spans="1:24" x14ac:dyDescent="0.35">
      <c r="A204" s="330"/>
      <c r="B204" s="160" t="s">
        <v>195</v>
      </c>
      <c r="C204" s="161">
        <v>32633.243732512492</v>
      </c>
      <c r="D204" s="162">
        <v>583.80914387846633</v>
      </c>
      <c r="E204" s="162">
        <v>531.84078419383627</v>
      </c>
      <c r="F204" s="162">
        <v>1853.2803468853003</v>
      </c>
      <c r="G204" s="162">
        <v>4370.1776069640491</v>
      </c>
      <c r="H204" s="162">
        <v>1250.017588416717</v>
      </c>
      <c r="I204" s="162">
        <v>1929083.8233090187</v>
      </c>
      <c r="J204" s="162">
        <v>606058.34094955924</v>
      </c>
      <c r="K204" s="163">
        <f t="shared" si="6"/>
        <v>1951.5042052702211</v>
      </c>
      <c r="L204" s="162">
        <v>1250.017588416717</v>
      </c>
      <c r="N204" s="330"/>
      <c r="O204" s="160" t="s">
        <v>195</v>
      </c>
      <c r="P204" s="161">
        <v>51067.364493311718</v>
      </c>
      <c r="Q204" s="162">
        <v>4394.9056868344978</v>
      </c>
      <c r="R204" s="162">
        <v>4037.2309817687369</v>
      </c>
      <c r="S204" s="162">
        <v>1853.2803468853003</v>
      </c>
      <c r="T204" s="162">
        <v>4370.1776069640491</v>
      </c>
      <c r="U204" s="162">
        <v>32636.840082955216</v>
      </c>
      <c r="V204" s="162">
        <v>2027254.3629810861</v>
      </c>
      <c r="W204" s="162">
        <v>636900.48149062938</v>
      </c>
      <c r="X204" s="163">
        <f t="shared" si="7"/>
        <v>1951.5042052702211</v>
      </c>
    </row>
    <row r="205" spans="1:24" x14ac:dyDescent="0.35">
      <c r="A205" s="330"/>
      <c r="B205" s="160" t="s">
        <v>196</v>
      </c>
      <c r="C205" s="161">
        <v>59781.667320487017</v>
      </c>
      <c r="D205" s="162">
        <v>1397.1206506826229</v>
      </c>
      <c r="E205" s="162">
        <v>1271.5705285113702</v>
      </c>
      <c r="F205" s="162">
        <v>2607.5527392016011</v>
      </c>
      <c r="G205" s="162">
        <v>6148.8139179564587</v>
      </c>
      <c r="H205" s="162">
        <v>8740.1241163407485</v>
      </c>
      <c r="I205" s="162">
        <v>2713873.6385596595</v>
      </c>
      <c r="J205" s="162">
        <v>852615.02939354663</v>
      </c>
      <c r="K205" s="163">
        <f t="shared" si="6"/>
        <v>2745.753034379286</v>
      </c>
      <c r="L205" s="162">
        <v>8740.1241163407485</v>
      </c>
      <c r="N205" s="330"/>
      <c r="O205" s="160" t="s">
        <v>196</v>
      </c>
      <c r="P205" s="161">
        <v>71962.361328557236</v>
      </c>
      <c r="Q205" s="162">
        <v>6183.6072839191656</v>
      </c>
      <c r="R205" s="162">
        <v>5680.3609217952035</v>
      </c>
      <c r="S205" s="162">
        <v>2607.5527392016011</v>
      </c>
      <c r="T205" s="162">
        <v>6148.8139179564587</v>
      </c>
      <c r="U205" s="162">
        <v>45919.836676806306</v>
      </c>
      <c r="V205" s="162">
        <v>2852334.690423565</v>
      </c>
      <c r="W205" s="162">
        <v>896115.20277209068</v>
      </c>
      <c r="X205" s="163">
        <f t="shared" si="7"/>
        <v>2745.753034379286</v>
      </c>
    </row>
    <row r="206" spans="1:24" x14ac:dyDescent="0.35">
      <c r="A206" s="330"/>
      <c r="B206" s="160" t="s">
        <v>197</v>
      </c>
      <c r="C206" s="161">
        <v>28953.024591381374</v>
      </c>
      <c r="D206" s="162">
        <v>556.08941550985901</v>
      </c>
      <c r="E206" s="162">
        <v>501.73090131152378</v>
      </c>
      <c r="F206" s="162">
        <v>1756.0134288219404</v>
      </c>
      <c r="G206" s="162">
        <v>3911.2557664877058</v>
      </c>
      <c r="H206" s="162">
        <v>1109.4875720520517</v>
      </c>
      <c r="I206" s="162">
        <v>1760757.3392496044</v>
      </c>
      <c r="J206" s="162">
        <v>558402.04542029067</v>
      </c>
      <c r="K206" s="163">
        <f t="shared" si="6"/>
        <v>1849.082140549503</v>
      </c>
      <c r="L206" s="162">
        <v>1109.4875720520517</v>
      </c>
      <c r="N206" s="330"/>
      <c r="O206" s="160" t="s">
        <v>197</v>
      </c>
      <c r="P206" s="161">
        <v>44342.686036525134</v>
      </c>
      <c r="Q206" s="162">
        <v>4032.318285945631</v>
      </c>
      <c r="R206" s="162">
        <v>3659.1404743607495</v>
      </c>
      <c r="S206" s="162">
        <v>1756.0134288219404</v>
      </c>
      <c r="T206" s="162">
        <v>3911.2557664877058</v>
      </c>
      <c r="U206" s="162">
        <v>28628.638691034397</v>
      </c>
      <c r="V206" s="162">
        <v>1853770.2400264037</v>
      </c>
      <c r="W206" s="162">
        <v>587903.21443150961</v>
      </c>
      <c r="X206" s="163">
        <f t="shared" si="7"/>
        <v>1849.082140549503</v>
      </c>
    </row>
    <row r="207" spans="1:24" x14ac:dyDescent="0.35">
      <c r="A207" s="330"/>
      <c r="B207" s="160" t="s">
        <v>198</v>
      </c>
      <c r="C207" s="161">
        <v>150999.72393112013</v>
      </c>
      <c r="D207" s="162">
        <v>2949.364275219099</v>
      </c>
      <c r="E207" s="162">
        <v>2689.3305754681628</v>
      </c>
      <c r="F207" s="162">
        <v>8963.1289849575569</v>
      </c>
      <c r="G207" s="162">
        <v>21783.572086202315</v>
      </c>
      <c r="H207" s="162">
        <v>6259.104738862301</v>
      </c>
      <c r="I207" s="162">
        <v>9529446.216953788</v>
      </c>
      <c r="J207" s="162">
        <v>2993543.734653444</v>
      </c>
      <c r="K207" s="163">
        <f t="shared" si="6"/>
        <v>9438.1748211603062</v>
      </c>
      <c r="L207" s="162">
        <v>6259.104738862301</v>
      </c>
      <c r="N207" s="330"/>
      <c r="O207" s="160" t="s">
        <v>198</v>
      </c>
      <c r="P207" s="161">
        <v>248978.84445287418</v>
      </c>
      <c r="Q207" s="162">
        <v>21560.49228558502</v>
      </c>
      <c r="R207" s="162">
        <v>19811.399358124454</v>
      </c>
      <c r="S207" s="162">
        <v>8963.1289849575569</v>
      </c>
      <c r="T207" s="162">
        <v>21783.572086202315</v>
      </c>
      <c r="U207" s="162">
        <v>162851.18719086054</v>
      </c>
      <c r="V207" s="162">
        <v>10028560.694573462</v>
      </c>
      <c r="W207" s="162">
        <v>3150333.5368895843</v>
      </c>
      <c r="X207" s="163">
        <f t="shared" si="7"/>
        <v>9438.1748211603062</v>
      </c>
    </row>
    <row r="208" spans="1:24" x14ac:dyDescent="0.35">
      <c r="A208" s="330"/>
      <c r="B208" s="160" t="s">
        <v>199</v>
      </c>
      <c r="C208" s="161">
        <v>16326.551969580712</v>
      </c>
      <c r="D208" s="162">
        <v>217.18117861864056</v>
      </c>
      <c r="E208" s="162">
        <v>197.95141613411587</v>
      </c>
      <c r="F208" s="162">
        <v>693.52690287943938</v>
      </c>
      <c r="G208" s="162">
        <v>1634.0144001715878</v>
      </c>
      <c r="H208" s="162">
        <v>430.92346824883003</v>
      </c>
      <c r="I208" s="162">
        <v>716144.24412993644</v>
      </c>
      <c r="J208" s="162">
        <v>225034.74191230381</v>
      </c>
      <c r="K208" s="163">
        <f t="shared" si="6"/>
        <v>730.28382873204964</v>
      </c>
      <c r="L208" s="162">
        <v>430.92346824883003</v>
      </c>
      <c r="N208" s="330"/>
      <c r="O208" s="160" t="s">
        <v>199</v>
      </c>
      <c r="P208" s="161">
        <v>20092.07962648807</v>
      </c>
      <c r="Q208" s="162">
        <v>1640.7155713544123</v>
      </c>
      <c r="R208" s="162">
        <v>1509.5884216540539</v>
      </c>
      <c r="S208" s="162">
        <v>693.52690287943938</v>
      </c>
      <c r="T208" s="162">
        <v>1634.0144001715878</v>
      </c>
      <c r="U208" s="162">
        <v>12197.455954441848</v>
      </c>
      <c r="V208" s="162">
        <v>753235.47250351566</v>
      </c>
      <c r="W208" s="162">
        <v>236689.95881487886</v>
      </c>
      <c r="X208" s="163">
        <f t="shared" si="7"/>
        <v>730.28382873204964</v>
      </c>
    </row>
    <row r="209" spans="1:25" ht="15" thickBot="1" x14ac:dyDescent="0.4">
      <c r="A209" s="331"/>
      <c r="B209" s="168" t="s">
        <v>200</v>
      </c>
      <c r="C209" s="169">
        <v>857138.05387512106</v>
      </c>
      <c r="D209" s="170">
        <v>16874.127904569261</v>
      </c>
      <c r="E209" s="170">
        <v>15383.151933819145</v>
      </c>
      <c r="F209" s="170">
        <v>47367.429220751539</v>
      </c>
      <c r="G209" s="170">
        <v>113299.34353021141</v>
      </c>
      <c r="H209" s="170">
        <v>47718.720789143481</v>
      </c>
      <c r="I209" s="170">
        <v>49786756.115500279</v>
      </c>
      <c r="J209" s="170">
        <v>15646884.974301042</v>
      </c>
      <c r="K209" s="171">
        <f t="shared" si="6"/>
        <v>49877.902969451367</v>
      </c>
      <c r="L209" s="170">
        <v>48874.12643329252</v>
      </c>
      <c r="M209" s="155"/>
      <c r="N209" s="331"/>
      <c r="O209" s="168" t="s">
        <v>200</v>
      </c>
      <c r="P209" s="169">
        <v>1300132.2049956017</v>
      </c>
      <c r="Q209" s="170">
        <v>113709.87353202129</v>
      </c>
      <c r="R209" s="170">
        <v>104517.21623965137</v>
      </c>
      <c r="S209" s="170">
        <v>47367.429220751539</v>
      </c>
      <c r="T209" s="170">
        <v>113299.34353021141</v>
      </c>
      <c r="U209" s="170">
        <v>849115.36120747146</v>
      </c>
      <c r="V209" s="170">
        <v>52393947.625569493</v>
      </c>
      <c r="W209" s="170">
        <v>16466273.878998935</v>
      </c>
      <c r="X209" s="171">
        <f t="shared" si="7"/>
        <v>49877.902969451367</v>
      </c>
    </row>
    <row r="210" spans="1:25" ht="15" thickTop="1" x14ac:dyDescent="0.35">
      <c r="A210" s="329">
        <f>A200+1</f>
        <v>2022</v>
      </c>
      <c r="B210" s="156" t="s">
        <v>191</v>
      </c>
      <c r="C210" s="157">
        <v>26901.923265340614</v>
      </c>
      <c r="D210" s="158">
        <v>343.13217219557521</v>
      </c>
      <c r="E210" s="158">
        <v>312.70534552578744</v>
      </c>
      <c r="F210" s="158">
        <v>1145.1376200447298</v>
      </c>
      <c r="G210" s="158">
        <v>2703.5651521983227</v>
      </c>
      <c r="H210" s="158">
        <v>777.32475398116367</v>
      </c>
      <c r="I210" s="158">
        <v>1199321.8361103539</v>
      </c>
      <c r="J210" s="158">
        <v>376789.6639703784</v>
      </c>
      <c r="K210" s="159">
        <f t="shared" si="6"/>
        <v>1205.8299139071005</v>
      </c>
      <c r="L210" s="158">
        <v>777.32475398116367</v>
      </c>
      <c r="N210" s="329">
        <f>N200+1</f>
        <v>2022</v>
      </c>
      <c r="O210" s="156" t="s">
        <v>191</v>
      </c>
      <c r="P210" s="157">
        <v>33231.598659694049</v>
      </c>
      <c r="Q210" s="158">
        <v>2733.0432493045801</v>
      </c>
      <c r="R210" s="158">
        <v>2512.3433885490158</v>
      </c>
      <c r="S210" s="158">
        <v>1145.1376200447298</v>
      </c>
      <c r="T210" s="158">
        <v>2703.5651521983227</v>
      </c>
      <c r="U210" s="158">
        <v>20364.101853487715</v>
      </c>
      <c r="V210" s="158">
        <v>1261351.0199004777</v>
      </c>
      <c r="W210" s="158">
        <v>396277.30657447927</v>
      </c>
      <c r="X210" s="159">
        <f t="shared" si="7"/>
        <v>1205.8299139071005</v>
      </c>
    </row>
    <row r="211" spans="1:25" x14ac:dyDescent="0.35">
      <c r="A211" s="330"/>
      <c r="B211" s="160" t="s">
        <v>192</v>
      </c>
      <c r="C211" s="161">
        <v>96318.909596426456</v>
      </c>
      <c r="D211" s="162">
        <v>2064.6580595025334</v>
      </c>
      <c r="E211" s="162">
        <v>1881.9517032216329</v>
      </c>
      <c r="F211" s="162">
        <v>3674.8139343100725</v>
      </c>
      <c r="G211" s="162">
        <v>8656.0360732337667</v>
      </c>
      <c r="H211" s="162">
        <v>12220.112164988726</v>
      </c>
      <c r="I211" s="162">
        <v>3765632.6213840577</v>
      </c>
      <c r="J211" s="162">
        <v>1183045.121389902</v>
      </c>
      <c r="K211" s="163">
        <f t="shared" si="6"/>
        <v>3869.579072828506</v>
      </c>
      <c r="L211" s="162">
        <v>12220.112164988726</v>
      </c>
      <c r="N211" s="330"/>
      <c r="O211" s="160" t="s">
        <v>192</v>
      </c>
      <c r="P211" s="161">
        <v>106645.15823037074</v>
      </c>
      <c r="Q211" s="162">
        <v>8662.7180642705007</v>
      </c>
      <c r="R211" s="162">
        <v>7969.700619128861</v>
      </c>
      <c r="S211" s="162">
        <v>3674.813934310072</v>
      </c>
      <c r="T211" s="162">
        <v>8656.0360732337667</v>
      </c>
      <c r="U211" s="162">
        <v>64267.751498996557</v>
      </c>
      <c r="V211" s="162">
        <v>3960607.0509407921</v>
      </c>
      <c r="W211" s="162">
        <v>1244300.047420921</v>
      </c>
      <c r="X211" s="163">
        <f t="shared" si="7"/>
        <v>3869.5790728285056</v>
      </c>
    </row>
    <row r="212" spans="1:25" x14ac:dyDescent="0.35">
      <c r="A212" s="330"/>
      <c r="B212" s="164" t="s">
        <v>193</v>
      </c>
      <c r="C212" s="165">
        <v>280895.97447918198</v>
      </c>
      <c r="D212" s="166">
        <v>5795.2044326764817</v>
      </c>
      <c r="E212" s="166">
        <v>5295.317948443394</v>
      </c>
      <c r="F212" s="166">
        <v>17725.266028534796</v>
      </c>
      <c r="G212" s="166">
        <v>41964.539774690958</v>
      </c>
      <c r="H212" s="147">
        <v>11401.975711480973</v>
      </c>
      <c r="I212" s="166">
        <v>18816782.866219364</v>
      </c>
      <c r="J212" s="166">
        <v>5912115.0855561765</v>
      </c>
      <c r="K212" s="167">
        <f t="shared" si="6"/>
        <v>18664.705128047139</v>
      </c>
      <c r="L212" s="166">
        <v>12609.374609616727</v>
      </c>
      <c r="M212" s="149"/>
      <c r="N212" s="330"/>
      <c r="O212" s="160" t="s">
        <v>193</v>
      </c>
      <c r="P212" s="161">
        <v>481196.04360726674</v>
      </c>
      <c r="Q212" s="162">
        <v>42623.732906605932</v>
      </c>
      <c r="R212" s="162">
        <v>39262.045739481509</v>
      </c>
      <c r="S212" s="162">
        <v>17725.266028534796</v>
      </c>
      <c r="T212" s="162">
        <v>41964.539774690958</v>
      </c>
      <c r="U212" s="150">
        <v>318892.90143788344</v>
      </c>
      <c r="V212" s="162">
        <v>19804334.966129869</v>
      </c>
      <c r="W212" s="162">
        <v>6222397.951074169</v>
      </c>
      <c r="X212" s="163">
        <f t="shared" si="7"/>
        <v>18664.705128047139</v>
      </c>
    </row>
    <row r="213" spans="1:25" x14ac:dyDescent="0.35">
      <c r="A213" s="330"/>
      <c r="B213" s="160" t="s">
        <v>194</v>
      </c>
      <c r="C213" s="161">
        <v>160874.91819974146</v>
      </c>
      <c r="D213" s="162">
        <v>3389.568798954444</v>
      </c>
      <c r="E213" s="162">
        <v>3085.8586615634649</v>
      </c>
      <c r="F213" s="162">
        <v>10152.088643407773</v>
      </c>
      <c r="G213" s="162">
        <v>25001.968643612112</v>
      </c>
      <c r="H213" s="162">
        <v>6622.4981094651394</v>
      </c>
      <c r="I213" s="162">
        <v>10624028.837107994</v>
      </c>
      <c r="J213" s="162">
        <v>3337767.3533251588</v>
      </c>
      <c r="K213" s="163">
        <f t="shared" si="6"/>
        <v>10690.149341508384</v>
      </c>
      <c r="L213" s="162">
        <v>6622.4981094651394</v>
      </c>
      <c r="N213" s="330"/>
      <c r="O213" s="160" t="s">
        <v>194</v>
      </c>
      <c r="P213" s="161">
        <v>274080.96152259462</v>
      </c>
      <c r="Q213" s="162">
        <v>24776.116433719279</v>
      </c>
      <c r="R213" s="162">
        <v>22741.901838706723</v>
      </c>
      <c r="S213" s="162">
        <v>10152.088643407773</v>
      </c>
      <c r="T213" s="162">
        <v>25001.968643612112</v>
      </c>
      <c r="U213" s="162">
        <v>185006.49212455651</v>
      </c>
      <c r="V213" s="162">
        <v>11187428.922302419</v>
      </c>
      <c r="W213" s="162">
        <v>3514771.6286494769</v>
      </c>
      <c r="X213" s="163">
        <f t="shared" si="7"/>
        <v>10690.149341508384</v>
      </c>
    </row>
    <row r="214" spans="1:25" x14ac:dyDescent="0.35">
      <c r="A214" s="330"/>
      <c r="B214" s="160" t="s">
        <v>195</v>
      </c>
      <c r="C214" s="161">
        <v>32574.481347989153</v>
      </c>
      <c r="D214" s="162">
        <v>612.99960107238962</v>
      </c>
      <c r="E214" s="162">
        <v>558.432823403528</v>
      </c>
      <c r="F214" s="162">
        <v>1945.9443642295655</v>
      </c>
      <c r="G214" s="162">
        <v>4588.6864873122504</v>
      </c>
      <c r="H214" s="162">
        <v>1312.5184678375526</v>
      </c>
      <c r="I214" s="162">
        <v>2025538.0144744697</v>
      </c>
      <c r="J214" s="162">
        <v>636361.25799703714</v>
      </c>
      <c r="K214" s="163">
        <f t="shared" si="6"/>
        <v>2049.0794155337326</v>
      </c>
      <c r="L214" s="162">
        <v>1312.5184678375526</v>
      </c>
      <c r="N214" s="330"/>
      <c r="O214" s="160" t="s">
        <v>195</v>
      </c>
      <c r="P214" s="161">
        <v>53571.718989253874</v>
      </c>
      <c r="Q214" s="162">
        <v>4614.6509711762219</v>
      </c>
      <c r="R214" s="162">
        <v>4239.0925308571732</v>
      </c>
      <c r="S214" s="162">
        <v>1945.9443642295655</v>
      </c>
      <c r="T214" s="162">
        <v>4588.6864873122504</v>
      </c>
      <c r="U214" s="162">
        <v>34268.682087102978</v>
      </c>
      <c r="V214" s="162">
        <v>2128617.0811301405</v>
      </c>
      <c r="W214" s="162">
        <v>668745.50556516077</v>
      </c>
      <c r="X214" s="163">
        <f t="shared" si="7"/>
        <v>2049.0794155337326</v>
      </c>
    </row>
    <row r="215" spans="1:25" x14ac:dyDescent="0.35">
      <c r="A215" s="330"/>
      <c r="B215" s="160" t="s">
        <v>196</v>
      </c>
      <c r="C215" s="161">
        <v>62355.868127179398</v>
      </c>
      <c r="D215" s="162">
        <v>1466.9766832167541</v>
      </c>
      <c r="E215" s="162">
        <v>1335.1490549369387</v>
      </c>
      <c r="F215" s="162">
        <v>2737.9303761616811</v>
      </c>
      <c r="G215" s="162">
        <v>6456.2546138542812</v>
      </c>
      <c r="H215" s="162">
        <v>9177.1303221577855</v>
      </c>
      <c r="I215" s="162">
        <v>2849567.3204876427</v>
      </c>
      <c r="J215" s="162">
        <v>895245.78086322395</v>
      </c>
      <c r="K215" s="163">
        <f t="shared" si="6"/>
        <v>2883.0406860982503</v>
      </c>
      <c r="L215" s="162">
        <v>9177.1303221577855</v>
      </c>
      <c r="N215" s="330"/>
      <c r="O215" s="160" t="s">
        <v>196</v>
      </c>
      <c r="P215" s="161">
        <v>75498.647371958272</v>
      </c>
      <c r="Q215" s="162">
        <v>6492.7876481151234</v>
      </c>
      <c r="R215" s="162">
        <v>5964.3789678849635</v>
      </c>
      <c r="S215" s="162">
        <v>2737.9303761616811</v>
      </c>
      <c r="T215" s="162">
        <v>6456.2546138542812</v>
      </c>
      <c r="U215" s="162">
        <v>48215.828510646621</v>
      </c>
      <c r="V215" s="162">
        <v>2994951.424944743</v>
      </c>
      <c r="W215" s="162">
        <v>940920.96291069512</v>
      </c>
      <c r="X215" s="163">
        <f t="shared" si="7"/>
        <v>2883.0406860982503</v>
      </c>
    </row>
    <row r="216" spans="1:25" x14ac:dyDescent="0.35">
      <c r="A216" s="330"/>
      <c r="B216" s="160" t="s">
        <v>197</v>
      </c>
      <c r="C216" s="161">
        <v>28619.789165576611</v>
      </c>
      <c r="D216" s="162">
        <v>574.44036622168426</v>
      </c>
      <c r="E216" s="162">
        <v>518.28802105480406</v>
      </c>
      <c r="F216" s="162">
        <v>1813.9618719730643</v>
      </c>
      <c r="G216" s="162">
        <v>4040.3272067817998</v>
      </c>
      <c r="H216" s="162">
        <v>1146.1006619297696</v>
      </c>
      <c r="I216" s="162">
        <v>1818862.3314448409</v>
      </c>
      <c r="J216" s="162">
        <v>576829.31291916012</v>
      </c>
      <c r="K216" s="163">
        <f t="shared" si="6"/>
        <v>1910.1018511876366</v>
      </c>
      <c r="L216" s="162">
        <v>1146.1006619297696</v>
      </c>
      <c r="N216" s="330"/>
      <c r="O216" s="160" t="s">
        <v>197</v>
      </c>
      <c r="P216" s="161">
        <v>45718.533424847381</v>
      </c>
      <c r="Q216" s="162">
        <v>4165.3847893818365</v>
      </c>
      <c r="R216" s="162">
        <v>3779.8921100146536</v>
      </c>
      <c r="S216" s="162">
        <v>1813.9618719730643</v>
      </c>
      <c r="T216" s="162">
        <v>4040.3272067817993</v>
      </c>
      <c r="U216" s="162">
        <v>29573.383767838532</v>
      </c>
      <c r="V216" s="162">
        <v>1914944.6579472749</v>
      </c>
      <c r="W216" s="162">
        <v>607304.0205077494</v>
      </c>
      <c r="X216" s="163">
        <f t="shared" si="7"/>
        <v>1910.1018511876366</v>
      </c>
    </row>
    <row r="217" spans="1:25" x14ac:dyDescent="0.35">
      <c r="A217" s="330"/>
      <c r="B217" s="160" t="s">
        <v>198</v>
      </c>
      <c r="C217" s="161">
        <v>149556.72584783801</v>
      </c>
      <c r="D217" s="162">
        <v>3094.3456868738617</v>
      </c>
      <c r="E217" s="162">
        <v>2821.5280535886086</v>
      </c>
      <c r="F217" s="162">
        <v>9386.1345424096035</v>
      </c>
      <c r="G217" s="162">
        <v>22796.435501383909</v>
      </c>
      <c r="H217" s="162">
        <v>6574.0417858271885</v>
      </c>
      <c r="I217" s="162">
        <v>10008658.882912237</v>
      </c>
      <c r="J217" s="162">
        <v>3144082.3630312816</v>
      </c>
      <c r="K217" s="163">
        <f t="shared" si="6"/>
        <v>9883.5996731573123</v>
      </c>
      <c r="L217" s="162">
        <v>6574.0417858271885</v>
      </c>
      <c r="N217" s="330"/>
      <c r="O217" s="160" t="s">
        <v>198</v>
      </c>
      <c r="P217" s="161">
        <v>260815.79522160071</v>
      </c>
      <c r="Q217" s="162">
        <v>22631.132202417979</v>
      </c>
      <c r="R217" s="162">
        <v>20795.663960688311</v>
      </c>
      <c r="S217" s="162">
        <v>9386.1345424096016</v>
      </c>
      <c r="T217" s="162">
        <v>22796.435501383909</v>
      </c>
      <c r="U217" s="162">
        <v>171068.93786203244</v>
      </c>
      <c r="V217" s="162">
        <v>10532408.17389759</v>
      </c>
      <c r="W217" s="162">
        <v>3308610.879767146</v>
      </c>
      <c r="X217" s="163">
        <f t="shared" si="7"/>
        <v>9883.5996731573105</v>
      </c>
    </row>
    <row r="218" spans="1:25" x14ac:dyDescent="0.35">
      <c r="A218" s="330"/>
      <c r="B218" s="160" t="s">
        <v>199</v>
      </c>
      <c r="C218" s="161">
        <v>16354.443711634489</v>
      </c>
      <c r="D218" s="162">
        <v>220.87325865515746</v>
      </c>
      <c r="E218" s="162">
        <v>201.31659020839584</v>
      </c>
      <c r="F218" s="162">
        <v>705.31686022838994</v>
      </c>
      <c r="G218" s="162">
        <v>1661.7926449745048</v>
      </c>
      <c r="H218" s="162">
        <v>438.24916720906015</v>
      </c>
      <c r="I218" s="162">
        <v>728318.6962801452</v>
      </c>
      <c r="J218" s="162">
        <v>228860.33252481298</v>
      </c>
      <c r="K218" s="163">
        <f t="shared" si="6"/>
        <v>742.69865382049454</v>
      </c>
      <c r="L218" s="162">
        <v>438.24916720906015</v>
      </c>
      <c r="N218" s="330"/>
      <c r="O218" s="160" t="s">
        <v>199</v>
      </c>
      <c r="P218" s="161">
        <v>20374.418771793957</v>
      </c>
      <c r="Q218" s="162">
        <v>1668.6077360674374</v>
      </c>
      <c r="R218" s="162">
        <v>1535.2514248221728</v>
      </c>
      <c r="S218" s="162">
        <v>705.31686022838994</v>
      </c>
      <c r="T218" s="162">
        <v>1661.7926449745048</v>
      </c>
      <c r="U218" s="162">
        <v>12404.812705667357</v>
      </c>
      <c r="V218" s="162">
        <v>766040.47553607542</v>
      </c>
      <c r="W218" s="162">
        <v>240713.68811473181</v>
      </c>
      <c r="X218" s="163">
        <f t="shared" si="7"/>
        <v>742.69865382049454</v>
      </c>
    </row>
    <row r="219" spans="1:25" ht="15" thickBot="1" x14ac:dyDescent="0.4">
      <c r="A219" s="331"/>
      <c r="B219" s="168" t="s">
        <v>200</v>
      </c>
      <c r="C219" s="169">
        <v>854453.03374090826</v>
      </c>
      <c r="D219" s="170">
        <v>17562.199059368879</v>
      </c>
      <c r="E219" s="170">
        <v>16010.548201946556</v>
      </c>
      <c r="F219" s="170">
        <v>49286.594241299674</v>
      </c>
      <c r="G219" s="170">
        <v>117869.60609804191</v>
      </c>
      <c r="H219" s="170">
        <v>49669.951144877356</v>
      </c>
      <c r="I219" s="170">
        <v>51836711.406421088</v>
      </c>
      <c r="J219" s="170">
        <v>16291096.271577133</v>
      </c>
      <c r="K219" s="171">
        <f t="shared" si="6"/>
        <v>51898.783736088553</v>
      </c>
      <c r="L219" s="170">
        <v>50877.35004301311</v>
      </c>
      <c r="M219" s="155"/>
      <c r="N219" s="331"/>
      <c r="O219" s="168" t="s">
        <v>200</v>
      </c>
      <c r="P219" s="169">
        <v>1351132.8757993805</v>
      </c>
      <c r="Q219" s="170">
        <v>118368.17400105888</v>
      </c>
      <c r="R219" s="170">
        <v>108800.27058013338</v>
      </c>
      <c r="S219" s="170">
        <v>49286.594241299674</v>
      </c>
      <c r="T219" s="170">
        <v>117869.60609804191</v>
      </c>
      <c r="U219" s="170">
        <v>884062.89184821211</v>
      </c>
      <c r="V219" s="170">
        <v>54550683.772729382</v>
      </c>
      <c r="W219" s="170">
        <v>17144041.99058453</v>
      </c>
      <c r="X219" s="171">
        <f t="shared" si="7"/>
        <v>51898.783736088553</v>
      </c>
    </row>
    <row r="220" spans="1:25" ht="15" thickTop="1" x14ac:dyDescent="0.35">
      <c r="A220" s="329">
        <f>A210+1</f>
        <v>2023</v>
      </c>
      <c r="B220" s="156" t="s">
        <v>191</v>
      </c>
      <c r="C220" s="157">
        <v>27146.290841863709</v>
      </c>
      <c r="D220" s="158">
        <v>354.4555338780292</v>
      </c>
      <c r="E220" s="158">
        <v>323.0246219281384</v>
      </c>
      <c r="F220" s="158">
        <v>1182.9271615062059</v>
      </c>
      <c r="G220" s="158">
        <v>2792.7828022208673</v>
      </c>
      <c r="H220" s="158">
        <v>802.97647086254199</v>
      </c>
      <c r="I220" s="158">
        <v>1238899.4567019956</v>
      </c>
      <c r="J220" s="158">
        <v>389223.7228814009</v>
      </c>
      <c r="K220" s="159">
        <f t="shared" si="6"/>
        <v>1245.6223010660349</v>
      </c>
      <c r="L220" s="158">
        <v>802.97647086254199</v>
      </c>
      <c r="N220" s="329">
        <f>N210+1</f>
        <v>2023</v>
      </c>
      <c r="O220" s="156" t="s">
        <v>191</v>
      </c>
      <c r="P220" s="157">
        <v>34314.70289919831</v>
      </c>
      <c r="Q220" s="158">
        <v>2823.2336765316313</v>
      </c>
      <c r="R220" s="158">
        <v>2595.250720371133</v>
      </c>
      <c r="S220" s="158">
        <v>1182.9271615062059</v>
      </c>
      <c r="T220" s="158">
        <v>2792.7828022208673</v>
      </c>
      <c r="U220" s="158">
        <v>21036.117214652808</v>
      </c>
      <c r="V220" s="158">
        <v>1302975.6035571934</v>
      </c>
      <c r="W220" s="158">
        <v>409354.45769143704</v>
      </c>
      <c r="X220" s="159">
        <f t="shared" si="7"/>
        <v>1245.6223010660349</v>
      </c>
    </row>
    <row r="221" spans="1:25" x14ac:dyDescent="0.35">
      <c r="A221" s="330"/>
      <c r="B221" s="160" t="s">
        <v>192</v>
      </c>
      <c r="C221" s="161">
        <v>99180.96753408073</v>
      </c>
      <c r="D221" s="162">
        <v>2132.7917754661171</v>
      </c>
      <c r="E221" s="162">
        <v>1944.0561094279467</v>
      </c>
      <c r="F221" s="162">
        <v>3796.0827941423049</v>
      </c>
      <c r="G221" s="162">
        <v>8941.6852636504809</v>
      </c>
      <c r="H221" s="162">
        <v>12623.375866433355</v>
      </c>
      <c r="I221" s="162">
        <v>3889898.4978897315</v>
      </c>
      <c r="J221" s="162">
        <v>1222085.6103957687</v>
      </c>
      <c r="K221" s="163">
        <f t="shared" si="6"/>
        <v>3997.2751822318469</v>
      </c>
      <c r="L221" s="162">
        <v>12623.375866433355</v>
      </c>
      <c r="N221" s="330"/>
      <c r="O221" s="160" t="s">
        <v>192</v>
      </c>
      <c r="P221" s="161">
        <v>110123.16745491028</v>
      </c>
      <c r="Q221" s="162">
        <v>8948.5877603914269</v>
      </c>
      <c r="R221" s="162">
        <v>8232.7007395601122</v>
      </c>
      <c r="S221" s="162">
        <v>3796.0827941423045</v>
      </c>
      <c r="T221" s="162">
        <v>8941.6852636504809</v>
      </c>
      <c r="U221" s="162">
        <v>66388.587298463433</v>
      </c>
      <c r="V221" s="162">
        <v>4091307.0836218381</v>
      </c>
      <c r="W221" s="162">
        <v>1285361.9489858113</v>
      </c>
      <c r="X221" s="163">
        <f t="shared" si="7"/>
        <v>3997.2751822318464</v>
      </c>
      <c r="Y221" s="1" t="s">
        <v>247</v>
      </c>
    </row>
    <row r="222" spans="1:25" x14ac:dyDescent="0.35">
      <c r="A222" s="330"/>
      <c r="B222" s="164" t="s">
        <v>193</v>
      </c>
      <c r="C222" s="165">
        <v>268668.37406449008</v>
      </c>
      <c r="D222" s="166">
        <v>6055.9886321469239</v>
      </c>
      <c r="E222" s="166">
        <v>5533.6072561233477</v>
      </c>
      <c r="F222" s="166">
        <v>18522.90299981886</v>
      </c>
      <c r="G222" s="166">
        <v>43852.944064552059</v>
      </c>
      <c r="H222" s="147">
        <v>11915.064618497618</v>
      </c>
      <c r="I222" s="166">
        <v>19663538.095199239</v>
      </c>
      <c r="J222" s="166">
        <v>6178160.2644062061</v>
      </c>
      <c r="K222" s="167">
        <f t="shared" si="6"/>
        <v>19504.616858809259</v>
      </c>
      <c r="L222" s="166">
        <v>13176.79646704948</v>
      </c>
      <c r="M222" s="149"/>
      <c r="N222" s="330"/>
      <c r="O222" s="160" t="s">
        <v>193</v>
      </c>
      <c r="P222" s="165">
        <v>502263.31463692244</v>
      </c>
      <c r="Q222" s="162">
        <v>44541.800887403202</v>
      </c>
      <c r="R222" s="162">
        <v>41028.837797758177</v>
      </c>
      <c r="S222" s="162">
        <v>18522.90299981886</v>
      </c>
      <c r="T222" s="162">
        <v>43852.944064552059</v>
      </c>
      <c r="U222" s="150">
        <v>333243.0820025882</v>
      </c>
      <c r="V222" s="162">
        <v>20695530.039605714</v>
      </c>
      <c r="W222" s="162">
        <v>6502405.8588725077</v>
      </c>
      <c r="X222" s="163">
        <f t="shared" si="7"/>
        <v>19504.616858809259</v>
      </c>
      <c r="Y222" s="1">
        <f>W222/W162</f>
        <v>1.3022601248475145</v>
      </c>
    </row>
    <row r="223" spans="1:25" x14ac:dyDescent="0.35">
      <c r="A223" s="330"/>
      <c r="B223" s="160" t="s">
        <v>194</v>
      </c>
      <c r="C223" s="161">
        <v>151538.34296735688</v>
      </c>
      <c r="D223" s="162">
        <v>3487.8662941241223</v>
      </c>
      <c r="E223" s="162">
        <v>3175.3485627488049</v>
      </c>
      <c r="F223" s="162">
        <v>10446.499214066596</v>
      </c>
      <c r="G223" s="162">
        <v>25727.025734276864</v>
      </c>
      <c r="H223" s="162">
        <v>6814.5505546396271</v>
      </c>
      <c r="I223" s="162">
        <v>10932125.673384123</v>
      </c>
      <c r="J223" s="162">
        <v>3434562.6065715877</v>
      </c>
      <c r="K223" s="163">
        <f t="shared" si="6"/>
        <v>11000.163672412125</v>
      </c>
      <c r="L223" s="162">
        <v>6814.5505546396271</v>
      </c>
      <c r="N223" s="330"/>
      <c r="O223" s="160" t="s">
        <v>194</v>
      </c>
      <c r="P223" s="161">
        <v>281681.26586947631</v>
      </c>
      <c r="Q223" s="162">
        <v>25494.623810297137</v>
      </c>
      <c r="R223" s="162">
        <v>23401.416992029215</v>
      </c>
      <c r="S223" s="162">
        <v>10446.499214066596</v>
      </c>
      <c r="T223" s="162">
        <v>25727.025734276864</v>
      </c>
      <c r="U223" s="162">
        <v>190371.68039616861</v>
      </c>
      <c r="V223" s="162">
        <v>11511864.361049188</v>
      </c>
      <c r="W223" s="162">
        <v>3616700.0058803111</v>
      </c>
      <c r="X223" s="163">
        <f t="shared" si="7"/>
        <v>11000.163672412125</v>
      </c>
    </row>
    <row r="224" spans="1:25" x14ac:dyDescent="0.35">
      <c r="A224" s="330"/>
      <c r="B224" s="160" t="s">
        <v>195</v>
      </c>
      <c r="C224" s="161">
        <v>31731.685733328079</v>
      </c>
      <c r="D224" s="162">
        <v>643.64958112600914</v>
      </c>
      <c r="E224" s="162">
        <v>586.35446457370438</v>
      </c>
      <c r="F224" s="162">
        <v>2043.2415824410436</v>
      </c>
      <c r="G224" s="162">
        <v>4818.1208116778635</v>
      </c>
      <c r="H224" s="162">
        <v>1378.1443912294303</v>
      </c>
      <c r="I224" s="162">
        <v>2126814.9151981929</v>
      </c>
      <c r="J224" s="162">
        <v>668179.32089688897</v>
      </c>
      <c r="K224" s="163">
        <f t="shared" si="6"/>
        <v>2151.5333863104188</v>
      </c>
      <c r="L224" s="162">
        <v>1378.1443912294303</v>
      </c>
      <c r="N224" s="330"/>
      <c r="O224" s="160" t="s">
        <v>195</v>
      </c>
      <c r="P224" s="161">
        <v>56204.428973427581</v>
      </c>
      <c r="Q224" s="162">
        <v>4845.3835197350336</v>
      </c>
      <c r="R224" s="162">
        <v>4451.0471574000321</v>
      </c>
      <c r="S224" s="162">
        <v>2043.2415824410436</v>
      </c>
      <c r="T224" s="162">
        <v>4818.1208116778635</v>
      </c>
      <c r="U224" s="162">
        <v>35982.116191458117</v>
      </c>
      <c r="V224" s="162">
        <v>2235047.9351866473</v>
      </c>
      <c r="W224" s="162">
        <v>702182.78084341879</v>
      </c>
      <c r="X224" s="163">
        <f t="shared" si="7"/>
        <v>2151.5333863104188</v>
      </c>
    </row>
    <row r="225" spans="1:24" x14ac:dyDescent="0.35">
      <c r="A225" s="330"/>
      <c r="B225" s="160" t="s">
        <v>196</v>
      </c>
      <c r="C225" s="161">
        <v>64881.195825557872</v>
      </c>
      <c r="D225" s="162">
        <v>1540.3255173775917</v>
      </c>
      <c r="E225" s="162">
        <v>1401.9065076837855</v>
      </c>
      <c r="F225" s="162">
        <v>2874.8268949697654</v>
      </c>
      <c r="G225" s="162">
        <v>6779.0673445469947</v>
      </c>
      <c r="H225" s="162">
        <v>9635.986838265675</v>
      </c>
      <c r="I225" s="162">
        <v>2992045.6865120246</v>
      </c>
      <c r="J225" s="162">
        <v>940008.06990638515</v>
      </c>
      <c r="K225" s="163">
        <f t="shared" si="6"/>
        <v>3027.1927204031626</v>
      </c>
      <c r="L225" s="162">
        <v>9635.986838265675</v>
      </c>
      <c r="N225" s="330"/>
      <c r="O225" s="160" t="s">
        <v>196</v>
      </c>
      <c r="P225" s="161">
        <v>79211.847139743157</v>
      </c>
      <c r="Q225" s="162">
        <v>6817.4270305208793</v>
      </c>
      <c r="R225" s="162">
        <v>6262.5979162792119</v>
      </c>
      <c r="S225" s="162">
        <v>2874.8268949697654</v>
      </c>
      <c r="T225" s="162">
        <v>6779.0673445469947</v>
      </c>
      <c r="U225" s="162">
        <v>50626.619936178948</v>
      </c>
      <c r="V225" s="162">
        <v>3144698.9961919803</v>
      </c>
      <c r="W225" s="162">
        <v>987967.01105622982</v>
      </c>
      <c r="X225" s="163">
        <f t="shared" si="7"/>
        <v>3027.1927204031626</v>
      </c>
    </row>
    <row r="226" spans="1:24" x14ac:dyDescent="0.35">
      <c r="A226" s="330"/>
      <c r="B226" s="160" t="s">
        <v>197</v>
      </c>
      <c r="C226" s="161">
        <v>27459.525587694137</v>
      </c>
      <c r="D226" s="162">
        <v>593.3968983069999</v>
      </c>
      <c r="E226" s="162">
        <v>535.39152574961258</v>
      </c>
      <c r="F226" s="162">
        <v>1873.8226137481752</v>
      </c>
      <c r="G226" s="162">
        <v>4173.6580046055988</v>
      </c>
      <c r="H226" s="162">
        <v>1183.9219837734518</v>
      </c>
      <c r="I226" s="162">
        <v>1878884.7883825209</v>
      </c>
      <c r="J226" s="162">
        <v>595864.68024549237</v>
      </c>
      <c r="K226" s="163">
        <f t="shared" si="6"/>
        <v>1973.1352122768283</v>
      </c>
      <c r="L226" s="162">
        <v>1183.9219837734518</v>
      </c>
      <c r="N226" s="330"/>
      <c r="O226" s="160" t="s">
        <v>197</v>
      </c>
      <c r="P226" s="161">
        <v>47173.606261007168</v>
      </c>
      <c r="Q226" s="162">
        <v>4302.8424874314369</v>
      </c>
      <c r="R226" s="162">
        <v>3904.6285496451369</v>
      </c>
      <c r="S226" s="162">
        <v>1873.8226137481752</v>
      </c>
      <c r="T226" s="162">
        <v>4173.6580046055988</v>
      </c>
      <c r="U226" s="162">
        <v>30549.3054321772</v>
      </c>
      <c r="V226" s="162">
        <v>1978137.8316595347</v>
      </c>
      <c r="W226" s="162">
        <v>627345.05318450509</v>
      </c>
      <c r="X226" s="163">
        <f t="shared" si="7"/>
        <v>1973.1352122768283</v>
      </c>
    </row>
    <row r="227" spans="1:24" x14ac:dyDescent="0.35">
      <c r="A227" s="330"/>
      <c r="B227" s="160" t="s">
        <v>198</v>
      </c>
      <c r="C227" s="161">
        <v>144243.8953437992</v>
      </c>
      <c r="D227" s="162">
        <v>3278.6332927308808</v>
      </c>
      <c r="E227" s="162">
        <v>2989.6005573916104</v>
      </c>
      <c r="F227" s="162">
        <v>9923.4029235651615</v>
      </c>
      <c r="G227" s="162">
        <v>24115.66281787699</v>
      </c>
      <c r="H227" s="162">
        <v>6973.2466978748171</v>
      </c>
      <c r="I227" s="162">
        <v>10620174.997998601</v>
      </c>
      <c r="J227" s="162">
        <v>3336171.2487826026</v>
      </c>
      <c r="K227" s="163">
        <f t="shared" si="6"/>
        <v>10449.343278514114</v>
      </c>
      <c r="L227" s="162">
        <v>6973.2466978748171</v>
      </c>
      <c r="N227" s="330"/>
      <c r="O227" s="160" t="s">
        <v>198</v>
      </c>
      <c r="P227" s="161">
        <v>275966.49285211897</v>
      </c>
      <c r="Q227" s="162">
        <v>23977.571062459036</v>
      </c>
      <c r="R227" s="162">
        <v>22032.568777554596</v>
      </c>
      <c r="S227" s="162">
        <v>9923.4029235651615</v>
      </c>
      <c r="T227" s="162">
        <v>24115.66281787699</v>
      </c>
      <c r="U227" s="162">
        <v>181418.29717686796</v>
      </c>
      <c r="V227" s="162">
        <v>11175302.440860227</v>
      </c>
      <c r="W227" s="162">
        <v>3510556.2208016654</v>
      </c>
      <c r="X227" s="163">
        <f t="shared" si="7"/>
        <v>10449.343278514114</v>
      </c>
    </row>
    <row r="228" spans="1:24" x14ac:dyDescent="0.35">
      <c r="A228" s="330"/>
      <c r="B228" s="160" t="s">
        <v>199</v>
      </c>
      <c r="C228" s="161">
        <v>16401.540270168563</v>
      </c>
      <c r="D228" s="162">
        <v>224.62810405229513</v>
      </c>
      <c r="E228" s="162">
        <v>204.73897224193857</v>
      </c>
      <c r="F228" s="162">
        <v>717.30724685227244</v>
      </c>
      <c r="G228" s="162">
        <v>1690.0431199390714</v>
      </c>
      <c r="H228" s="162">
        <v>445.69940305161413</v>
      </c>
      <c r="I228" s="162">
        <v>740700.1141169077</v>
      </c>
      <c r="J228" s="162">
        <v>232750.95817773481</v>
      </c>
      <c r="K228" s="163">
        <f t="shared" si="6"/>
        <v>755.32453093544279</v>
      </c>
      <c r="L228" s="162">
        <v>445.69940305161413</v>
      </c>
      <c r="N228" s="330"/>
      <c r="O228" s="160" t="s">
        <v>199</v>
      </c>
      <c r="P228" s="161">
        <v>20650.994564116259</v>
      </c>
      <c r="Q228" s="162">
        <v>1696.974067580584</v>
      </c>
      <c r="R228" s="162">
        <v>1561.3506990441497</v>
      </c>
      <c r="S228" s="162">
        <v>717.30724685227244</v>
      </c>
      <c r="T228" s="162">
        <v>1690.0431199390714</v>
      </c>
      <c r="U228" s="162">
        <v>12615.694521663701</v>
      </c>
      <c r="V228" s="162">
        <v>779063.16362018872</v>
      </c>
      <c r="W228" s="162">
        <v>244805.82081268224</v>
      </c>
      <c r="X228" s="163">
        <f t="shared" si="7"/>
        <v>755.32453093544279</v>
      </c>
    </row>
    <row r="229" spans="1:24" ht="15" thickBot="1" x14ac:dyDescent="0.4">
      <c r="A229" s="331"/>
      <c r="B229" s="168" t="s">
        <v>200</v>
      </c>
      <c r="C229" s="169">
        <v>831251.81816833932</v>
      </c>
      <c r="D229" s="170">
        <v>18311.735629208968</v>
      </c>
      <c r="E229" s="170">
        <v>16694.028577868889</v>
      </c>
      <c r="F229" s="170">
        <v>51381.01343111039</v>
      </c>
      <c r="G229" s="170">
        <v>122890.98996334679</v>
      </c>
      <c r="H229" s="170">
        <v>51772.966824628129</v>
      </c>
      <c r="I229" s="170">
        <v>54083082.225383334</v>
      </c>
      <c r="J229" s="170">
        <v>16997006.482264068</v>
      </c>
      <c r="K229" s="171">
        <f t="shared" si="6"/>
        <v>54104.20714295924</v>
      </c>
      <c r="L229" s="170">
        <v>53034.698673179992</v>
      </c>
      <c r="M229" s="155"/>
      <c r="N229" s="331"/>
      <c r="O229" s="168" t="s">
        <v>200</v>
      </c>
      <c r="P229" s="169">
        <v>1407589.8206509205</v>
      </c>
      <c r="Q229" s="170">
        <v>123448.44430235036</v>
      </c>
      <c r="R229" s="170">
        <v>113470.39934964175</v>
      </c>
      <c r="S229" s="170">
        <v>51381.01343111039</v>
      </c>
      <c r="T229" s="170">
        <v>122890.98996334679</v>
      </c>
      <c r="U229" s="170">
        <v>922231.50017021887</v>
      </c>
      <c r="V229" s="170">
        <v>56913927.455352508</v>
      </c>
      <c r="W229" s="170">
        <v>17886679.158128571</v>
      </c>
      <c r="X229" s="171">
        <f t="shared" si="7"/>
        <v>54104.20714295924</v>
      </c>
    </row>
    <row r="230" spans="1:24" ht="15" thickTop="1" x14ac:dyDescent="0.35">
      <c r="A230" s="329">
        <f>A220+1</f>
        <v>2024</v>
      </c>
      <c r="B230" s="156" t="s">
        <v>191</v>
      </c>
      <c r="C230" s="157">
        <v>27502.879913560162</v>
      </c>
      <c r="D230" s="158">
        <v>366.15256649600406</v>
      </c>
      <c r="E230" s="158">
        <v>333.68443445176689</v>
      </c>
      <c r="F230" s="158">
        <v>1221.9637578359104</v>
      </c>
      <c r="G230" s="158">
        <v>2884.9446346941554</v>
      </c>
      <c r="H230" s="158">
        <v>829.47469440100576</v>
      </c>
      <c r="I230" s="158">
        <v>1279783.1387731612</v>
      </c>
      <c r="J230" s="158">
        <v>402068.10573648702</v>
      </c>
      <c r="K230" s="159">
        <f t="shared" si="6"/>
        <v>1286.7278370012136</v>
      </c>
      <c r="L230" s="158">
        <v>829.47469440100576</v>
      </c>
      <c r="N230" s="329">
        <f>N220+1</f>
        <v>2024</v>
      </c>
      <c r="O230" s="156" t="s">
        <v>191</v>
      </c>
      <c r="P230" s="157">
        <v>35434.100981123709</v>
      </c>
      <c r="Q230" s="158">
        <v>2916.4003878571743</v>
      </c>
      <c r="R230" s="158">
        <v>2680.89399414338</v>
      </c>
      <c r="S230" s="158">
        <v>1221.9637578359104</v>
      </c>
      <c r="T230" s="158">
        <v>2884.9446346941554</v>
      </c>
      <c r="U230" s="158">
        <v>21730.309082736349</v>
      </c>
      <c r="V230" s="158">
        <v>1345973.7984745805</v>
      </c>
      <c r="W230" s="158">
        <v>422863.15479525435</v>
      </c>
      <c r="X230" s="159">
        <f t="shared" si="7"/>
        <v>1286.7278370012136</v>
      </c>
    </row>
    <row r="231" spans="1:24" x14ac:dyDescent="0.35">
      <c r="A231" s="330"/>
      <c r="B231" s="160" t="s">
        <v>192</v>
      </c>
      <c r="C231" s="161">
        <v>102209.16085168654</v>
      </c>
      <c r="D231" s="162">
        <v>2203.1739040564985</v>
      </c>
      <c r="E231" s="162">
        <v>2008.2099610390683</v>
      </c>
      <c r="F231" s="162">
        <v>3921.3535263490003</v>
      </c>
      <c r="G231" s="162">
        <v>9236.7608773509455</v>
      </c>
      <c r="H231" s="162">
        <v>13039.947270025652</v>
      </c>
      <c r="I231" s="162">
        <v>4018265.1483200919</v>
      </c>
      <c r="J231" s="162">
        <v>1262414.4355388286</v>
      </c>
      <c r="K231" s="163">
        <f t="shared" si="6"/>
        <v>4129.1852632454975</v>
      </c>
      <c r="L231" s="162">
        <v>13039.947270025652</v>
      </c>
      <c r="N231" s="330"/>
      <c r="O231" s="160" t="s">
        <v>192</v>
      </c>
      <c r="P231" s="161">
        <v>113717.72267244401</v>
      </c>
      <c r="Q231" s="162">
        <v>9243.891156484342</v>
      </c>
      <c r="R231" s="162">
        <v>8504.3798639655943</v>
      </c>
      <c r="S231" s="162">
        <v>3921.3535263489994</v>
      </c>
      <c r="T231" s="162">
        <v>9236.7608773509455</v>
      </c>
      <c r="U231" s="162">
        <v>68579.410679312714</v>
      </c>
      <c r="V231" s="162">
        <v>4226320.2173813581</v>
      </c>
      <c r="W231" s="162">
        <v>1327778.8933023429</v>
      </c>
      <c r="X231" s="163">
        <f t="shared" si="7"/>
        <v>4129.1852632454957</v>
      </c>
    </row>
    <row r="232" spans="1:24" x14ac:dyDescent="0.35">
      <c r="A232" s="330"/>
      <c r="B232" s="164" t="s">
        <v>193</v>
      </c>
      <c r="C232" s="165">
        <v>260081.19280748832</v>
      </c>
      <c r="D232" s="166">
        <v>6328.508120593533</v>
      </c>
      <c r="E232" s="166">
        <v>5782.6195826488965</v>
      </c>
      <c r="F232" s="166">
        <v>19356.433634810703</v>
      </c>
      <c r="G232" s="166">
        <v>45826.326547456883</v>
      </c>
      <c r="H232" s="147">
        <v>12451.242526330005</v>
      </c>
      <c r="I232" s="166">
        <v>20548397.309483197</v>
      </c>
      <c r="J232" s="166">
        <v>6456177.4763044827</v>
      </c>
      <c r="K232" s="167">
        <f t="shared" si="6"/>
        <v>20382.32461745567</v>
      </c>
      <c r="L232" s="166">
        <v>13769.752308066703</v>
      </c>
      <c r="M232" s="149"/>
      <c r="N232" s="330"/>
      <c r="O232" s="160" t="s">
        <v>193</v>
      </c>
      <c r="P232" s="161">
        <v>524270.55889308912</v>
      </c>
      <c r="Q232" s="162">
        <v>46546.181927336329</v>
      </c>
      <c r="R232" s="162">
        <v>42875.135498657284</v>
      </c>
      <c r="S232" s="162">
        <v>19356.433634810703</v>
      </c>
      <c r="T232" s="162">
        <v>45826.326547456883</v>
      </c>
      <c r="U232" s="150">
        <v>348239.02069270454</v>
      </c>
      <c r="V232" s="162">
        <v>21626828.891387966</v>
      </c>
      <c r="W232" s="162">
        <v>6795014.1225217683</v>
      </c>
      <c r="X232" s="163">
        <f t="shared" si="7"/>
        <v>20382.32461745567</v>
      </c>
    </row>
    <row r="233" spans="1:24" x14ac:dyDescent="0.35">
      <c r="A233" s="330"/>
      <c r="B233" s="160" t="s">
        <v>194</v>
      </c>
      <c r="C233" s="161">
        <v>144577.76502781751</v>
      </c>
      <c r="D233" s="162">
        <v>3589.014416653722</v>
      </c>
      <c r="E233" s="162">
        <v>3267.4336710685197</v>
      </c>
      <c r="F233" s="162">
        <v>10749.447691274527</v>
      </c>
      <c r="G233" s="162">
        <v>26473.109480570889</v>
      </c>
      <c r="H233" s="162">
        <v>7012.1725207241743</v>
      </c>
      <c r="I233" s="162">
        <v>11249157.317912262</v>
      </c>
      <c r="J233" s="162">
        <v>3534164.9221621635</v>
      </c>
      <c r="K233" s="163">
        <f t="shared" si="6"/>
        <v>11319.168418912075</v>
      </c>
      <c r="L233" s="162">
        <v>7012.1725207241743</v>
      </c>
      <c r="N233" s="330"/>
      <c r="O233" s="160" t="s">
        <v>194</v>
      </c>
      <c r="P233" s="161">
        <v>289496.131297076</v>
      </c>
      <c r="Q233" s="162">
        <v>26233.967900795749</v>
      </c>
      <c r="R233" s="162">
        <v>24080.05808479806</v>
      </c>
      <c r="S233" s="162">
        <v>10749.447691274527</v>
      </c>
      <c r="T233" s="162">
        <v>26473.109480570889</v>
      </c>
      <c r="U233" s="162">
        <v>195892.45912765752</v>
      </c>
      <c r="V233" s="162">
        <v>11845708.427519612</v>
      </c>
      <c r="W233" s="162">
        <v>3721584.3060508398</v>
      </c>
      <c r="X233" s="163">
        <f t="shared" si="7"/>
        <v>11319.168418912075</v>
      </c>
    </row>
    <row r="234" spans="1:24" x14ac:dyDescent="0.35">
      <c r="A234" s="330"/>
      <c r="B234" s="160" t="s">
        <v>195</v>
      </c>
      <c r="C234" s="161">
        <v>31174.248029787919</v>
      </c>
      <c r="D234" s="162">
        <v>675.83206018230953</v>
      </c>
      <c r="E234" s="162">
        <v>615.67218780238954</v>
      </c>
      <c r="F234" s="162">
        <v>2145.4036615630957</v>
      </c>
      <c r="G234" s="162">
        <v>5059.0268522617562</v>
      </c>
      <c r="H234" s="162">
        <v>1447.0516107909018</v>
      </c>
      <c r="I234" s="162">
        <v>2233155.6609581024</v>
      </c>
      <c r="J234" s="162">
        <v>701588.28694173344</v>
      </c>
      <c r="K234" s="163">
        <f t="shared" si="6"/>
        <v>2259.1100556259398</v>
      </c>
      <c r="L234" s="162">
        <v>1447.0516107909018</v>
      </c>
      <c r="N234" s="330"/>
      <c r="O234" s="160" t="s">
        <v>195</v>
      </c>
      <c r="P234" s="161">
        <v>58972.473524914174</v>
      </c>
      <c r="Q234" s="162">
        <v>5087.6526957217848</v>
      </c>
      <c r="R234" s="162">
        <v>4673.5995152700334</v>
      </c>
      <c r="S234" s="162">
        <v>2145.4036615630957</v>
      </c>
      <c r="T234" s="162">
        <v>5059.0268522617562</v>
      </c>
      <c r="U234" s="162">
        <v>37781.222001031027</v>
      </c>
      <c r="V234" s="162">
        <v>2346800.3319459795</v>
      </c>
      <c r="W234" s="162">
        <v>737291.91988558986</v>
      </c>
      <c r="X234" s="163">
        <f t="shared" si="7"/>
        <v>2259.1100556259398</v>
      </c>
    </row>
    <row r="235" spans="1:24" x14ac:dyDescent="0.35">
      <c r="A235" s="330"/>
      <c r="B235" s="160" t="s">
        <v>196</v>
      </c>
      <c r="C235" s="161">
        <v>67643.033211546455</v>
      </c>
      <c r="D235" s="162">
        <v>1617.3417932464711</v>
      </c>
      <c r="E235" s="162">
        <v>1472.0018330679748</v>
      </c>
      <c r="F235" s="162">
        <v>3018.5682397182532</v>
      </c>
      <c r="G235" s="162">
        <v>7118.0207117743439</v>
      </c>
      <c r="H235" s="162">
        <v>10117.786180178959</v>
      </c>
      <c r="I235" s="162">
        <v>3141647.9708376257</v>
      </c>
      <c r="J235" s="162">
        <v>987008.47340170434</v>
      </c>
      <c r="K235" s="163">
        <f t="shared" si="6"/>
        <v>3178.5523564233204</v>
      </c>
      <c r="L235" s="162">
        <v>10117.786180178959</v>
      </c>
      <c r="N235" s="330"/>
      <c r="O235" s="160" t="s">
        <v>196</v>
      </c>
      <c r="P235" s="161">
        <v>83116.516781799161</v>
      </c>
      <c r="Q235" s="162">
        <v>7158.2983820469235</v>
      </c>
      <c r="R235" s="162">
        <v>6575.7278120931715</v>
      </c>
      <c r="S235" s="162">
        <v>3018.5682397182532</v>
      </c>
      <c r="T235" s="162">
        <v>7118.0207117743439</v>
      </c>
      <c r="U235" s="162">
        <v>53157.950932987893</v>
      </c>
      <c r="V235" s="162">
        <v>3301933.9460015791</v>
      </c>
      <c r="W235" s="162">
        <v>1037365.3616090413</v>
      </c>
      <c r="X235" s="163">
        <f t="shared" si="7"/>
        <v>3178.5523564233204</v>
      </c>
    </row>
    <row r="236" spans="1:24" x14ac:dyDescent="0.35">
      <c r="A236" s="330"/>
      <c r="B236" s="160" t="s">
        <v>197</v>
      </c>
      <c r="C236" s="161">
        <v>26661.476045378873</v>
      </c>
      <c r="D236" s="162">
        <v>612.97899595113074</v>
      </c>
      <c r="E236" s="162">
        <v>553.05944609934954</v>
      </c>
      <c r="F236" s="162">
        <v>1935.6587600018647</v>
      </c>
      <c r="G236" s="162">
        <v>4311.3887187575829</v>
      </c>
      <c r="H236" s="162">
        <v>1222.9914092379754</v>
      </c>
      <c r="I236" s="162">
        <v>1940887.9863991435</v>
      </c>
      <c r="J236" s="162">
        <v>615528.21469359356</v>
      </c>
      <c r="K236" s="163">
        <f t="shared" si="6"/>
        <v>2038.2486742819635</v>
      </c>
      <c r="L236" s="162">
        <v>1222.9914092379754</v>
      </c>
      <c r="N236" s="330"/>
      <c r="O236" s="160" t="s">
        <v>197</v>
      </c>
      <c r="P236" s="161">
        <v>48675.169342347457</v>
      </c>
      <c r="Q236" s="162">
        <v>4444.8362895166738</v>
      </c>
      <c r="R236" s="162">
        <v>4033.4812917834261</v>
      </c>
      <c r="S236" s="162">
        <v>1935.6587600018647</v>
      </c>
      <c r="T236" s="162">
        <v>4311.3887187575829</v>
      </c>
      <c r="U236" s="162">
        <v>31557.432511439041</v>
      </c>
      <c r="V236" s="162">
        <v>2043416.3801042992</v>
      </c>
      <c r="W236" s="162">
        <v>648047.43993959355</v>
      </c>
      <c r="X236" s="163">
        <f t="shared" si="7"/>
        <v>2038.2486742819635</v>
      </c>
    </row>
    <row r="237" spans="1:24" x14ac:dyDescent="0.35">
      <c r="A237" s="330"/>
      <c r="B237" s="160" t="s">
        <v>198</v>
      </c>
      <c r="C237" s="161">
        <v>140071.47982483651</v>
      </c>
      <c r="D237" s="162">
        <v>3457.0452523292574</v>
      </c>
      <c r="E237" s="162">
        <v>3152.3048061180516</v>
      </c>
      <c r="F237" s="162">
        <v>10443.483787597346</v>
      </c>
      <c r="G237" s="162">
        <v>25378.764041769984</v>
      </c>
      <c r="H237" s="162">
        <v>7369.7817487528337</v>
      </c>
      <c r="I237" s="162">
        <v>11215593.06341441</v>
      </c>
      <c r="J237" s="162">
        <v>3523207.5068720933</v>
      </c>
      <c r="K237" s="163">
        <f t="shared" si="6"/>
        <v>10996.988428340004</v>
      </c>
      <c r="L237" s="162">
        <v>7369.7817487528337</v>
      </c>
      <c r="N237" s="330"/>
      <c r="O237" s="160" t="s">
        <v>198</v>
      </c>
      <c r="P237" s="161">
        <v>290734.17676926486</v>
      </c>
      <c r="Q237" s="162">
        <v>25293.981283665915</v>
      </c>
      <c r="R237" s="162">
        <v>23242.305032173659</v>
      </c>
      <c r="S237" s="162">
        <v>10443.483787597344</v>
      </c>
      <c r="T237" s="162">
        <v>25378.764041769984</v>
      </c>
      <c r="U237" s="162">
        <v>191549.50106603745</v>
      </c>
      <c r="V237" s="162">
        <v>11801227.850058023</v>
      </c>
      <c r="W237" s="162">
        <v>3707175.6138945762</v>
      </c>
      <c r="X237" s="163">
        <f t="shared" si="7"/>
        <v>10996.988428340002</v>
      </c>
    </row>
    <row r="238" spans="1:24" x14ac:dyDescent="0.35">
      <c r="A238" s="330"/>
      <c r="B238" s="160" t="s">
        <v>199</v>
      </c>
      <c r="C238" s="161">
        <v>16264.694097244563</v>
      </c>
      <c r="D238" s="162">
        <v>228.44678182118412</v>
      </c>
      <c r="E238" s="162">
        <v>208.2195347700515</v>
      </c>
      <c r="F238" s="162">
        <v>729.50147004876101</v>
      </c>
      <c r="G238" s="162">
        <v>1718.7738529780354</v>
      </c>
      <c r="H238" s="162">
        <v>453.27629290349148</v>
      </c>
      <c r="I238" s="162">
        <v>753292.01605689502</v>
      </c>
      <c r="J238" s="162">
        <v>236707.72446675625</v>
      </c>
      <c r="K238" s="163">
        <f t="shared" si="6"/>
        <v>768.16504796134529</v>
      </c>
      <c r="L238" s="162">
        <v>453.27629290349148</v>
      </c>
      <c r="N238" s="330"/>
      <c r="O238" s="160" t="s">
        <v>199</v>
      </c>
      <c r="P238" s="161">
        <v>20897.138030567421</v>
      </c>
      <c r="Q238" s="162">
        <v>1725.8226267294535</v>
      </c>
      <c r="R238" s="162">
        <v>1587.8936609279001</v>
      </c>
      <c r="S238" s="162">
        <v>729.50147004876101</v>
      </c>
      <c r="T238" s="162">
        <v>1718.7738529780354</v>
      </c>
      <c r="U238" s="162">
        <v>12830.161328531984</v>
      </c>
      <c r="V238" s="162">
        <v>792307.23740173178</v>
      </c>
      <c r="W238" s="162">
        <v>248967.5197664978</v>
      </c>
      <c r="X238" s="163">
        <f t="shared" si="7"/>
        <v>768.16504796134529</v>
      </c>
    </row>
    <row r="239" spans="1:24" ht="15" thickBot="1" x14ac:dyDescent="0.4">
      <c r="A239" s="331"/>
      <c r="B239" s="168" t="s">
        <v>200</v>
      </c>
      <c r="C239" s="169">
        <v>816185.9298093468</v>
      </c>
      <c r="D239" s="170">
        <v>19078.493891330108</v>
      </c>
      <c r="E239" s="170">
        <v>17393.205457066066</v>
      </c>
      <c r="F239" s="170">
        <v>53521.814529199466</v>
      </c>
      <c r="G239" s="170">
        <v>128007.11571761458</v>
      </c>
      <c r="H239" s="170">
        <v>53943.724253345004</v>
      </c>
      <c r="I239" s="170">
        <v>56380179.612154886</v>
      </c>
      <c r="J239" s="170">
        <v>17718865.146117844</v>
      </c>
      <c r="K239" s="171">
        <f t="shared" si="6"/>
        <v>56358.470699247031</v>
      </c>
      <c r="L239" s="170">
        <v>55262.234035081696</v>
      </c>
      <c r="M239" s="155"/>
      <c r="N239" s="331"/>
      <c r="O239" s="168" t="s">
        <v>200</v>
      </c>
      <c r="P239" s="169">
        <v>1465313.9882926259</v>
      </c>
      <c r="Q239" s="170">
        <v>128651.03265015435</v>
      </c>
      <c r="R239" s="170">
        <v>118253.47475381249</v>
      </c>
      <c r="S239" s="170">
        <v>53521.814529199451</v>
      </c>
      <c r="T239" s="170">
        <v>128007.11571761458</v>
      </c>
      <c r="U239" s="170">
        <v>961317.46742243867</v>
      </c>
      <c r="V239" s="170">
        <v>59330517.080275126</v>
      </c>
      <c r="W239" s="170">
        <v>18646088.331765506</v>
      </c>
      <c r="X239" s="171">
        <f t="shared" si="7"/>
        <v>56358.470699247016</v>
      </c>
    </row>
    <row r="240" spans="1:24" ht="15" thickTop="1" x14ac:dyDescent="0.35">
      <c r="A240" s="329">
        <f>A230+1</f>
        <v>2025</v>
      </c>
      <c r="B240" s="156" t="s">
        <v>191</v>
      </c>
      <c r="C240" s="157">
        <v>27974.864061032844</v>
      </c>
      <c r="D240" s="158">
        <v>378.23560119037222</v>
      </c>
      <c r="E240" s="158">
        <v>344.69602078867518</v>
      </c>
      <c r="F240" s="158">
        <v>1262.2885618444955</v>
      </c>
      <c r="G240" s="158">
        <v>2980.1478076390622</v>
      </c>
      <c r="H240" s="158">
        <v>856.84735931623879</v>
      </c>
      <c r="I240" s="158">
        <v>1322015.9823526754</v>
      </c>
      <c r="J240" s="158">
        <v>415336.35322579107</v>
      </c>
      <c r="K240" s="159">
        <f t="shared" si="6"/>
        <v>1329.1898556222536</v>
      </c>
      <c r="L240" s="158">
        <v>856.84735931623879</v>
      </c>
      <c r="N240" s="329">
        <f>N230+1</f>
        <v>2025</v>
      </c>
      <c r="O240" s="156" t="s">
        <v>191</v>
      </c>
      <c r="P240" s="157">
        <v>36584.625165856778</v>
      </c>
      <c r="Q240" s="158">
        <v>3012.6416006564609</v>
      </c>
      <c r="R240" s="158">
        <v>2769.3634959501114</v>
      </c>
      <c r="S240" s="158">
        <v>1262.2885618444955</v>
      </c>
      <c r="T240" s="158">
        <v>2980.1478076390622</v>
      </c>
      <c r="U240" s="158">
        <v>22447.409282466644</v>
      </c>
      <c r="V240" s="158">
        <v>1390390.9338242416</v>
      </c>
      <c r="W240" s="158">
        <v>436817.63890349778</v>
      </c>
      <c r="X240" s="159">
        <f t="shared" si="7"/>
        <v>1329.1898556222536</v>
      </c>
    </row>
    <row r="241" spans="1:24" x14ac:dyDescent="0.35">
      <c r="A241" s="330"/>
      <c r="B241" s="160" t="s">
        <v>192</v>
      </c>
      <c r="C241" s="161">
        <v>105308.59833893564</v>
      </c>
      <c r="D241" s="162">
        <v>2275.8786428903627</v>
      </c>
      <c r="E241" s="162">
        <v>2074.4808897533576</v>
      </c>
      <c r="F241" s="162">
        <v>4050.758192718517</v>
      </c>
      <c r="G241" s="162">
        <v>9541.5739863035251</v>
      </c>
      <c r="H241" s="162">
        <v>13470.265529936498</v>
      </c>
      <c r="I241" s="162">
        <v>4150867.8982146541</v>
      </c>
      <c r="J241" s="162">
        <v>1304074.1119116098</v>
      </c>
      <c r="K241" s="163">
        <f t="shared" si="6"/>
        <v>4265.448376932598</v>
      </c>
      <c r="L241" s="162">
        <v>13470.265529936498</v>
      </c>
      <c r="N241" s="330"/>
      <c r="O241" s="160" t="s">
        <v>192</v>
      </c>
      <c r="P241" s="161">
        <v>117413.06992340941</v>
      </c>
      <c r="Q241" s="162">
        <v>9548.9395646483244</v>
      </c>
      <c r="R241" s="162">
        <v>8785.0243994764587</v>
      </c>
      <c r="S241" s="162">
        <v>4050.7581927185165</v>
      </c>
      <c r="T241" s="162">
        <v>9541.5739863035251</v>
      </c>
      <c r="U241" s="162">
        <v>70842.531231730041</v>
      </c>
      <c r="V241" s="162">
        <v>4365788.7845549425</v>
      </c>
      <c r="W241" s="162">
        <v>1371595.5967813202</v>
      </c>
      <c r="X241" s="163">
        <f t="shared" si="7"/>
        <v>4265.448376932598</v>
      </c>
    </row>
    <row r="242" spans="1:24" x14ac:dyDescent="0.35">
      <c r="A242" s="330"/>
      <c r="B242" s="164" t="s">
        <v>193</v>
      </c>
      <c r="C242" s="165">
        <v>254081.15887464833</v>
      </c>
      <c r="D242" s="166">
        <v>6613.2909860202417</v>
      </c>
      <c r="E242" s="166">
        <v>6042.8374638680962</v>
      </c>
      <c r="F242" s="166">
        <v>20227.473148377183</v>
      </c>
      <c r="G242" s="166">
        <v>47888.511242092442</v>
      </c>
      <c r="H242" s="147">
        <v>13011.548440014856</v>
      </c>
      <c r="I242" s="166">
        <v>21473075.188409939</v>
      </c>
      <c r="J242" s="166">
        <v>6746705.4627381843</v>
      </c>
      <c r="K242" s="167">
        <f t="shared" si="6"/>
        <v>21299.529225241171</v>
      </c>
      <c r="L242" s="166">
        <v>14389.391161929707</v>
      </c>
      <c r="M242" s="149"/>
      <c r="N242" s="330"/>
      <c r="O242" s="160" t="s">
        <v>193</v>
      </c>
      <c r="P242" s="161">
        <v>547116.07480008993</v>
      </c>
      <c r="Q242" s="162">
        <v>48640.76011406647</v>
      </c>
      <c r="R242" s="162">
        <v>44804.516596096859</v>
      </c>
      <c r="S242" s="162">
        <v>20227.473148377183</v>
      </c>
      <c r="T242" s="162">
        <v>47888.511242092449</v>
      </c>
      <c r="U242" s="150">
        <v>363909.7766238763</v>
      </c>
      <c r="V242" s="162">
        <v>22600036.191500425</v>
      </c>
      <c r="W242" s="162">
        <v>7100789.7580352481</v>
      </c>
      <c r="X242" s="163">
        <f t="shared" si="7"/>
        <v>21299.529225241171</v>
      </c>
    </row>
    <row r="243" spans="1:24" x14ac:dyDescent="0.35">
      <c r="A243" s="330"/>
      <c r="B243" s="160" t="s">
        <v>194</v>
      </c>
      <c r="C243" s="161">
        <v>138978.91367890436</v>
      </c>
      <c r="D243" s="162">
        <v>3693.0958347366795</v>
      </c>
      <c r="E243" s="162">
        <v>3362.1892475295072</v>
      </c>
      <c r="F243" s="162">
        <v>11061.181674321488</v>
      </c>
      <c r="G243" s="162">
        <v>27240.829655507445</v>
      </c>
      <c r="H243" s="162">
        <v>7215.5255238251766</v>
      </c>
      <c r="I243" s="162">
        <v>11575382.880131718</v>
      </c>
      <c r="J243" s="162">
        <v>3636655.7049048664</v>
      </c>
      <c r="K243" s="163">
        <f t="shared" si="6"/>
        <v>11647.424303060527</v>
      </c>
      <c r="L243" s="162">
        <v>7215.5255238251766</v>
      </c>
      <c r="N243" s="330"/>
      <c r="O243" s="160" t="s">
        <v>194</v>
      </c>
      <c r="P243" s="161">
        <v>297485.25540245295</v>
      </c>
      <c r="Q243" s="162">
        <v>26994.752969918824</v>
      </c>
      <c r="R243" s="162">
        <v>24778.379769257204</v>
      </c>
      <c r="S243" s="162">
        <v>11061.181674321488</v>
      </c>
      <c r="T243" s="162">
        <v>27240.829655507445</v>
      </c>
      <c r="U243" s="162">
        <v>201573.34044235956</v>
      </c>
      <c r="V243" s="162">
        <v>12189233.971917681</v>
      </c>
      <c r="W243" s="162">
        <v>3829510.2509263139</v>
      </c>
      <c r="X243" s="163">
        <f t="shared" si="7"/>
        <v>11647.424303060527</v>
      </c>
    </row>
    <row r="244" spans="1:24" x14ac:dyDescent="0.35">
      <c r="A244" s="330"/>
      <c r="B244" s="160" t="s">
        <v>195</v>
      </c>
      <c r="C244" s="161">
        <v>31049.695931941293</v>
      </c>
      <c r="D244" s="162">
        <v>709.62366319142507</v>
      </c>
      <c r="E244" s="162">
        <v>646.45579719250918</v>
      </c>
      <c r="F244" s="162">
        <v>2252.673844641251</v>
      </c>
      <c r="G244" s="162">
        <v>5311.978194874845</v>
      </c>
      <c r="H244" s="162">
        <v>1519.404191330447</v>
      </c>
      <c r="I244" s="162">
        <v>2344813.4440060081</v>
      </c>
      <c r="J244" s="162">
        <v>736667.70128882024</v>
      </c>
      <c r="K244" s="163">
        <f t="shared" si="6"/>
        <v>2372.0655584072369</v>
      </c>
      <c r="L244" s="162">
        <v>1519.404191330447</v>
      </c>
      <c r="N244" s="330"/>
      <c r="O244" s="160" t="s">
        <v>195</v>
      </c>
      <c r="P244" s="161">
        <v>61845.941839720363</v>
      </c>
      <c r="Q244" s="162">
        <v>5342.0353305078752</v>
      </c>
      <c r="R244" s="162">
        <v>4907.279491033536</v>
      </c>
      <c r="S244" s="162">
        <v>2252.673844641251</v>
      </c>
      <c r="T244" s="162">
        <v>5311.978194874845</v>
      </c>
      <c r="U244" s="162">
        <v>39670.283101082583</v>
      </c>
      <c r="V244" s="162">
        <v>2464140.3485432789</v>
      </c>
      <c r="W244" s="162">
        <v>774156.51587986946</v>
      </c>
      <c r="X244" s="163">
        <f t="shared" si="7"/>
        <v>2372.0655584072369</v>
      </c>
    </row>
    <row r="245" spans="1:24" x14ac:dyDescent="0.35">
      <c r="A245" s="330"/>
      <c r="B245" s="160" t="s">
        <v>196</v>
      </c>
      <c r="C245" s="161">
        <v>70462.360187820726</v>
      </c>
      <c r="D245" s="162">
        <v>1698.208882908795</v>
      </c>
      <c r="E245" s="162">
        <v>1545.601924721374</v>
      </c>
      <c r="F245" s="162">
        <v>3169.4966517041667</v>
      </c>
      <c r="G245" s="162">
        <v>7473.9217473630633</v>
      </c>
      <c r="H245" s="162">
        <v>10623.675489187908</v>
      </c>
      <c r="I245" s="162">
        <v>3298730.3693795074</v>
      </c>
      <c r="J245" s="162">
        <v>1036358.8970717897</v>
      </c>
      <c r="K245" s="163">
        <f t="shared" si="6"/>
        <v>3337.4799742444875</v>
      </c>
      <c r="L245" s="162">
        <v>10623.675489187908</v>
      </c>
      <c r="N245" s="330"/>
      <c r="O245" s="160" t="s">
        <v>196</v>
      </c>
      <c r="P245" s="161">
        <v>87169.154083257701</v>
      </c>
      <c r="Q245" s="162">
        <v>7516.2133011492706</v>
      </c>
      <c r="R245" s="162">
        <v>6904.5142026978319</v>
      </c>
      <c r="S245" s="162">
        <v>3169.4966517041667</v>
      </c>
      <c r="T245" s="162">
        <v>7473.9217473630633</v>
      </c>
      <c r="U245" s="162">
        <v>55815.848479637294</v>
      </c>
      <c r="V245" s="162">
        <v>3467030.6433016588</v>
      </c>
      <c r="W245" s="162">
        <v>1089233.6296894937</v>
      </c>
      <c r="X245" s="163">
        <f t="shared" si="7"/>
        <v>3337.4799742444875</v>
      </c>
    </row>
    <row r="246" spans="1:24" x14ac:dyDescent="0.35">
      <c r="A246" s="330"/>
      <c r="B246" s="160" t="s">
        <v>197</v>
      </c>
      <c r="C246" s="161">
        <v>26047.643640414259</v>
      </c>
      <c r="D246" s="162">
        <v>633.20730281751798</v>
      </c>
      <c r="E246" s="162">
        <v>571.31040782062814</v>
      </c>
      <c r="F246" s="162">
        <v>1999.535499081926</v>
      </c>
      <c r="G246" s="162">
        <v>4453.6645464765825</v>
      </c>
      <c r="H246" s="162">
        <v>1263.3501257428286</v>
      </c>
      <c r="I246" s="162">
        <v>2004937.2899503149</v>
      </c>
      <c r="J246" s="162">
        <v>635840.64577848208</v>
      </c>
      <c r="K246" s="163">
        <f t="shared" si="6"/>
        <v>2105.5108805332679</v>
      </c>
      <c r="L246" s="162">
        <v>1263.3501257428286</v>
      </c>
      <c r="N246" s="330"/>
      <c r="O246" s="160" t="s">
        <v>197</v>
      </c>
      <c r="P246" s="161">
        <v>50219.448321165735</v>
      </c>
      <c r="Q246" s="162">
        <v>4591.5158870707228</v>
      </c>
      <c r="R246" s="162">
        <v>4166.5861744122785</v>
      </c>
      <c r="S246" s="162">
        <v>1999.535499081926</v>
      </c>
      <c r="T246" s="162">
        <v>4453.6645464765825</v>
      </c>
      <c r="U246" s="162">
        <v>32598.827784316527</v>
      </c>
      <c r="V246" s="162">
        <v>2110849.120647741</v>
      </c>
      <c r="W246" s="162">
        <v>669433.00545760011</v>
      </c>
      <c r="X246" s="163">
        <f t="shared" si="7"/>
        <v>2105.5108805332679</v>
      </c>
    </row>
    <row r="247" spans="1:24" x14ac:dyDescent="0.35">
      <c r="A247" s="330"/>
      <c r="B247" s="160" t="s">
        <v>198</v>
      </c>
      <c r="C247" s="161">
        <v>137439.65763396127</v>
      </c>
      <c r="D247" s="162">
        <v>3647.6952580546713</v>
      </c>
      <c r="E247" s="162">
        <v>3326.1653003060146</v>
      </c>
      <c r="F247" s="162">
        <v>10992.497836470535</v>
      </c>
      <c r="G247" s="162">
        <v>26712.247553190122</v>
      </c>
      <c r="H247" s="162">
        <v>7776.379015527983</v>
      </c>
      <c r="I247" s="162">
        <v>11847527.416051231</v>
      </c>
      <c r="J247" s="162">
        <v>3721713.9308902826</v>
      </c>
      <c r="K247" s="163">
        <f t="shared" si="6"/>
        <v>11575.100221803472</v>
      </c>
      <c r="L247" s="162">
        <v>7776.379015527983</v>
      </c>
      <c r="N247" s="330"/>
      <c r="O247" s="160" t="s">
        <v>198</v>
      </c>
      <c r="P247" s="161">
        <v>306271.94729115244</v>
      </c>
      <c r="Q247" s="162">
        <v>26688.923673119447</v>
      </c>
      <c r="R247" s="162">
        <v>24524.227082743506</v>
      </c>
      <c r="S247" s="162">
        <v>10992.497836470535</v>
      </c>
      <c r="T247" s="162">
        <v>26712.247553190122</v>
      </c>
      <c r="U247" s="162">
        <v>202298.67657624363</v>
      </c>
      <c r="V247" s="162">
        <v>12465490.562192816</v>
      </c>
      <c r="W247" s="162">
        <v>3915837.1720533944</v>
      </c>
      <c r="X247" s="163">
        <f t="shared" si="7"/>
        <v>11575.100221803472</v>
      </c>
    </row>
    <row r="248" spans="1:24" x14ac:dyDescent="0.35">
      <c r="A248" s="330"/>
      <c r="B248" s="160" t="s">
        <v>199</v>
      </c>
      <c r="C248" s="161">
        <v>16070.451878173855</v>
      </c>
      <c r="D248" s="162">
        <v>232.33037711214419</v>
      </c>
      <c r="E248" s="162">
        <v>211.75926686114232</v>
      </c>
      <c r="F248" s="162">
        <v>741.90299503958977</v>
      </c>
      <c r="G248" s="162">
        <v>1747.9930084786615</v>
      </c>
      <c r="H248" s="162">
        <v>460.98198988285071</v>
      </c>
      <c r="I248" s="162">
        <v>766097.98032986198</v>
      </c>
      <c r="J248" s="162">
        <v>240731.75578269103</v>
      </c>
      <c r="K248" s="163">
        <f t="shared" si="6"/>
        <v>781.22385377668797</v>
      </c>
      <c r="L248" s="162">
        <v>460.98198988285071</v>
      </c>
      <c r="N248" s="330"/>
      <c r="O248" s="160" t="s">
        <v>199</v>
      </c>
      <c r="P248" s="161">
        <v>21161.827295498442</v>
      </c>
      <c r="Q248" s="162">
        <v>1755.1616113838538</v>
      </c>
      <c r="R248" s="162">
        <v>1614.887853163674</v>
      </c>
      <c r="S248" s="162">
        <v>741.90299503958977</v>
      </c>
      <c r="T248" s="162">
        <v>1747.9930084786615</v>
      </c>
      <c r="U248" s="162">
        <v>13048.274071117025</v>
      </c>
      <c r="V248" s="162">
        <v>805776.46043756104</v>
      </c>
      <c r="W248" s="162">
        <v>253199.96760252822</v>
      </c>
      <c r="X248" s="163">
        <f t="shared" si="7"/>
        <v>781.22385377668797</v>
      </c>
    </row>
    <row r="249" spans="1:24" ht="15" thickBot="1" x14ac:dyDescent="0.4">
      <c r="A249" s="331"/>
      <c r="B249" s="168" t="s">
        <v>200</v>
      </c>
      <c r="C249" s="169">
        <v>807413.34422583249</v>
      </c>
      <c r="D249" s="170">
        <v>19881.566548922208</v>
      </c>
      <c r="E249" s="170">
        <v>18125.496318841306</v>
      </c>
      <c r="F249" s="170">
        <v>55757.808404199153</v>
      </c>
      <c r="G249" s="170">
        <v>133350.86774192576</v>
      </c>
      <c r="H249" s="170">
        <v>56197.977664764789</v>
      </c>
      <c r="I249" s="170">
        <v>58783448.448825911</v>
      </c>
      <c r="J249" s="170">
        <v>18474084.563592516</v>
      </c>
      <c r="K249" s="171">
        <f t="shared" si="6"/>
        <v>58712.972249621707</v>
      </c>
      <c r="L249" s="170">
        <v>57575.820386679639</v>
      </c>
      <c r="M249" s="155"/>
      <c r="N249" s="331"/>
      <c r="O249" s="168" t="s">
        <v>200</v>
      </c>
      <c r="P249" s="169">
        <v>1525267.344122604</v>
      </c>
      <c r="Q249" s="170">
        <v>134090.94405252126</v>
      </c>
      <c r="R249" s="170">
        <v>123254.77906483147</v>
      </c>
      <c r="S249" s="170">
        <v>55757.808404199153</v>
      </c>
      <c r="T249" s="170">
        <v>133350.86774192576</v>
      </c>
      <c r="U249" s="170">
        <v>1002204.9675928296</v>
      </c>
      <c r="V249" s="170">
        <v>61858737.01692035</v>
      </c>
      <c r="W249" s="170">
        <v>19440573.535329267</v>
      </c>
      <c r="X249" s="171">
        <f t="shared" si="7"/>
        <v>58712.972249621707</v>
      </c>
    </row>
    <row r="250" spans="1:24" ht="15" thickTop="1" x14ac:dyDescent="0.35">
      <c r="A250" s="329">
        <f>A240+1</f>
        <v>2026</v>
      </c>
      <c r="B250" s="156" t="s">
        <v>191</v>
      </c>
      <c r="C250" s="157">
        <v>28484.380528381083</v>
      </c>
      <c r="D250" s="158">
        <v>390.71737602965436</v>
      </c>
      <c r="E250" s="158">
        <v>356.07098947470138</v>
      </c>
      <c r="F250" s="158">
        <v>1303.9440843853636</v>
      </c>
      <c r="G250" s="158">
        <v>3078.4926852911503</v>
      </c>
      <c r="H250" s="158">
        <v>885.12332217367452</v>
      </c>
      <c r="I250" s="158">
        <v>1365642.5097703133</v>
      </c>
      <c r="J250" s="158">
        <v>429042.4528822421</v>
      </c>
      <c r="K250" s="159">
        <f t="shared" si="6"/>
        <v>1373.0531208577877</v>
      </c>
      <c r="L250" s="158">
        <v>885.12332217367452</v>
      </c>
      <c r="N250" s="329">
        <f>N240+1</f>
        <v>2026</v>
      </c>
      <c r="O250" s="156" t="s">
        <v>191</v>
      </c>
      <c r="P250" s="157">
        <v>37776.017687155829</v>
      </c>
      <c r="Q250" s="158">
        <v>3112.0587734781229</v>
      </c>
      <c r="R250" s="158">
        <v>2860.7524913164643</v>
      </c>
      <c r="S250" s="158">
        <v>1303.9440843853636</v>
      </c>
      <c r="T250" s="158">
        <v>3078.4926852911503</v>
      </c>
      <c r="U250" s="158">
        <v>23188.173788788034</v>
      </c>
      <c r="V250" s="158">
        <v>1436273.8346404412</v>
      </c>
      <c r="W250" s="158">
        <v>451232.62098731304</v>
      </c>
      <c r="X250" s="159">
        <f t="shared" si="7"/>
        <v>1373.0531208577877</v>
      </c>
    </row>
    <row r="251" spans="1:24" x14ac:dyDescent="0.35">
      <c r="A251" s="330"/>
      <c r="B251" s="160" t="s">
        <v>192</v>
      </c>
      <c r="C251" s="161">
        <v>108591.61731867029</v>
      </c>
      <c r="D251" s="162">
        <v>2350.9826381057437</v>
      </c>
      <c r="E251" s="162">
        <v>2142.9387591152176</v>
      </c>
      <c r="F251" s="162">
        <v>4184.4332130782268</v>
      </c>
      <c r="G251" s="162">
        <v>9856.4459278515387</v>
      </c>
      <c r="H251" s="162">
        <v>13914.784292424398</v>
      </c>
      <c r="I251" s="162">
        <v>4287846.5388557371</v>
      </c>
      <c r="J251" s="162">
        <v>1347108.5576046926</v>
      </c>
      <c r="K251" s="163">
        <f t="shared" si="6"/>
        <v>4406.2081733713721</v>
      </c>
      <c r="L251" s="162">
        <v>13914.784292424398</v>
      </c>
      <c r="N251" s="330"/>
      <c r="O251" s="160" t="s">
        <v>192</v>
      </c>
      <c r="P251" s="161">
        <v>121239.7023913775</v>
      </c>
      <c r="Q251" s="162">
        <v>9864.0545702817162</v>
      </c>
      <c r="R251" s="162">
        <v>9074.9302046591802</v>
      </c>
      <c r="S251" s="162">
        <v>4184.4332130782259</v>
      </c>
      <c r="T251" s="162">
        <v>9856.4459278515387</v>
      </c>
      <c r="U251" s="162">
        <v>73180.334762377111</v>
      </c>
      <c r="V251" s="162">
        <v>4509859.8144452544</v>
      </c>
      <c r="W251" s="162">
        <v>1416858.2514751032</v>
      </c>
      <c r="X251" s="163">
        <f t="shared" si="7"/>
        <v>4406.2081733713712</v>
      </c>
    </row>
    <row r="252" spans="1:24" x14ac:dyDescent="0.35">
      <c r="A252" s="330"/>
      <c r="B252" s="160" t="s">
        <v>193</v>
      </c>
      <c r="C252" s="161">
        <v>248509.78313730811</v>
      </c>
      <c r="D252" s="162">
        <v>6910.8890803911518</v>
      </c>
      <c r="E252" s="162">
        <v>6314.7651497421593</v>
      </c>
      <c r="F252" s="162">
        <v>21137.709440054154</v>
      </c>
      <c r="G252" s="162">
        <v>50043.4942479866</v>
      </c>
      <c r="H252" s="150">
        <v>13597.068119815522</v>
      </c>
      <c r="I252" s="162">
        <v>22439363.571888383</v>
      </c>
      <c r="J252" s="162">
        <v>7050307.2085614009</v>
      </c>
      <c r="K252" s="163">
        <f t="shared" si="6"/>
        <v>22258.008040377023</v>
      </c>
      <c r="L252" s="162">
        <v>15036.913764216539</v>
      </c>
      <c r="M252" s="155"/>
      <c r="N252" s="330"/>
      <c r="O252" s="160" t="s">
        <v>193</v>
      </c>
      <c r="P252" s="161">
        <v>571047.03514520568</v>
      </c>
      <c r="Q252" s="162">
        <v>50829.594319199445</v>
      </c>
      <c r="R252" s="162">
        <v>46820.719842921208</v>
      </c>
      <c r="S252" s="162">
        <v>21137.709440054154</v>
      </c>
      <c r="T252" s="162">
        <v>50043.4942479866</v>
      </c>
      <c r="U252" s="150">
        <v>380285.71657195059</v>
      </c>
      <c r="V252" s="162">
        <v>23617037.820117939</v>
      </c>
      <c r="W252" s="162">
        <v>7420325.2971468326</v>
      </c>
      <c r="X252" s="163">
        <f t="shared" si="7"/>
        <v>22258.008040377023</v>
      </c>
    </row>
    <row r="253" spans="1:24" x14ac:dyDescent="0.35">
      <c r="A253" s="330"/>
      <c r="B253" s="160" t="s">
        <v>194</v>
      </c>
      <c r="C253" s="161">
        <v>133745.9827992722</v>
      </c>
      <c r="D253" s="162">
        <v>3800.1956139440435</v>
      </c>
      <c r="E253" s="162">
        <v>3459.6927357078625</v>
      </c>
      <c r="F253" s="162">
        <v>11381.955942876812</v>
      </c>
      <c r="G253" s="162">
        <v>28030.813715517161</v>
      </c>
      <c r="H253" s="162">
        <v>7424.7757640161071</v>
      </c>
      <c r="I253" s="162">
        <v>11911068.983655538</v>
      </c>
      <c r="J253" s="162">
        <v>3742118.7203471079</v>
      </c>
      <c r="K253" s="163">
        <f t="shared" si="6"/>
        <v>11985.199607849281</v>
      </c>
      <c r="L253" s="162">
        <v>7424.7757640161071</v>
      </c>
      <c r="N253" s="330"/>
      <c r="O253" s="160" t="s">
        <v>194</v>
      </c>
      <c r="P253" s="161">
        <v>305730.63698618318</v>
      </c>
      <c r="Q253" s="162">
        <v>27777.600806046474</v>
      </c>
      <c r="R253" s="162">
        <v>25496.952782565662</v>
      </c>
      <c r="S253" s="162">
        <v>11381.955942876813</v>
      </c>
      <c r="T253" s="162">
        <v>28030.813715517161</v>
      </c>
      <c r="U253" s="162">
        <v>207418.967315188</v>
      </c>
      <c r="V253" s="162">
        <v>12542721.757103294</v>
      </c>
      <c r="W253" s="162">
        <v>3940566.0482031773</v>
      </c>
      <c r="X253" s="163">
        <f t="shared" si="7"/>
        <v>11985.199607849283</v>
      </c>
    </row>
    <row r="254" spans="1:24" x14ac:dyDescent="0.35">
      <c r="A254" s="330"/>
      <c r="B254" s="160" t="s">
        <v>195</v>
      </c>
      <c r="C254" s="161">
        <v>30978.233329129314</v>
      </c>
      <c r="D254" s="162">
        <v>745.10484635099624</v>
      </c>
      <c r="E254" s="162">
        <v>678.77858705213464</v>
      </c>
      <c r="F254" s="162">
        <v>2365.3075368733134</v>
      </c>
      <c r="G254" s="162">
        <v>5577.5771046185873</v>
      </c>
      <c r="H254" s="162">
        <v>1595.3744008969693</v>
      </c>
      <c r="I254" s="162">
        <v>2462054.1162063084</v>
      </c>
      <c r="J254" s="162">
        <v>773501.08635326126</v>
      </c>
      <c r="K254" s="163">
        <f t="shared" si="6"/>
        <v>2490.6688363275989</v>
      </c>
      <c r="L254" s="162">
        <v>1595.3744008969693</v>
      </c>
      <c r="N254" s="330"/>
      <c r="O254" s="160" t="s">
        <v>195</v>
      </c>
      <c r="P254" s="161">
        <v>64878.161640476072</v>
      </c>
      <c r="Q254" s="162">
        <v>5609.1370970332682</v>
      </c>
      <c r="R254" s="162">
        <v>5152.6434655852127</v>
      </c>
      <c r="S254" s="162">
        <v>2365.3075368733134</v>
      </c>
      <c r="T254" s="162">
        <v>5577.5771046185873</v>
      </c>
      <c r="U254" s="162">
        <v>41653.797256136706</v>
      </c>
      <c r="V254" s="162">
        <v>2587347.3659704425</v>
      </c>
      <c r="W254" s="162">
        <v>812864.34167386277</v>
      </c>
      <c r="X254" s="163">
        <f t="shared" si="7"/>
        <v>2490.6688363275989</v>
      </c>
    </row>
    <row r="255" spans="1:24" x14ac:dyDescent="0.35">
      <c r="A255" s="330"/>
      <c r="B255" s="160" t="s">
        <v>196</v>
      </c>
      <c r="C255" s="161">
        <v>73557.345043998459</v>
      </c>
      <c r="D255" s="162">
        <v>1783.1193270542346</v>
      </c>
      <c r="E255" s="162">
        <v>1622.8820209574424</v>
      </c>
      <c r="F255" s="162">
        <v>3327.9714842893745</v>
      </c>
      <c r="G255" s="162">
        <v>7847.6178347312152</v>
      </c>
      <c r="H255" s="162">
        <v>11154.859263647302</v>
      </c>
      <c r="I255" s="162">
        <v>3463666.8878484834</v>
      </c>
      <c r="J255" s="162">
        <v>1088176.8419253794</v>
      </c>
      <c r="K255" s="163">
        <f t="shared" si="6"/>
        <v>3504.353972956711</v>
      </c>
      <c r="L255" s="162">
        <v>11154.859263647302</v>
      </c>
      <c r="N255" s="330"/>
      <c r="O255" s="160" t="s">
        <v>196</v>
      </c>
      <c r="P255" s="161">
        <v>91447.545498924141</v>
      </c>
      <c r="Q255" s="162">
        <v>7892.0239662067333</v>
      </c>
      <c r="R255" s="162">
        <v>7249.7399128327224</v>
      </c>
      <c r="S255" s="162">
        <v>3327.9714842893745</v>
      </c>
      <c r="T255" s="162">
        <v>7847.6178347312152</v>
      </c>
      <c r="U255" s="162">
        <v>58606.640903619154</v>
      </c>
      <c r="V255" s="162">
        <v>3640382.175466741</v>
      </c>
      <c r="W255" s="162">
        <v>1143695.311173968</v>
      </c>
      <c r="X255" s="163">
        <f t="shared" si="7"/>
        <v>3504.353972956711</v>
      </c>
    </row>
    <row r="256" spans="1:24" x14ac:dyDescent="0.35">
      <c r="A256" s="330"/>
      <c r="B256" s="160" t="s">
        <v>197</v>
      </c>
      <c r="C256" s="161">
        <v>25489.186977534489</v>
      </c>
      <c r="D256" s="162">
        <v>654.10314381049591</v>
      </c>
      <c r="E256" s="162">
        <v>590.1636512787087</v>
      </c>
      <c r="F256" s="162">
        <v>2065.5201705516288</v>
      </c>
      <c r="G256" s="162">
        <v>4600.6354765103088</v>
      </c>
      <c r="H256" s="162">
        <v>1305.0406798923414</v>
      </c>
      <c r="I256" s="162">
        <v>2071100.2205186749</v>
      </c>
      <c r="J256" s="162">
        <v>656823.38708917168</v>
      </c>
      <c r="K256" s="163">
        <f t="shared" si="6"/>
        <v>2174.9927395908649</v>
      </c>
      <c r="L256" s="162">
        <v>1305.0406798923414</v>
      </c>
      <c r="N256" s="330"/>
      <c r="O256" s="160" t="s">
        <v>197</v>
      </c>
      <c r="P256" s="161">
        <v>51816.97834832254</v>
      </c>
      <c r="Q256" s="162">
        <v>4743.0359113440554</v>
      </c>
      <c r="R256" s="162">
        <v>4304.0835181678831</v>
      </c>
      <c r="S256" s="162">
        <v>2065.5201705516288</v>
      </c>
      <c r="T256" s="162">
        <v>4600.6354765103079</v>
      </c>
      <c r="U256" s="162">
        <v>33674.589101198966</v>
      </c>
      <c r="V256" s="162">
        <v>2180507.1416291157</v>
      </c>
      <c r="W256" s="162">
        <v>691524.29463770078</v>
      </c>
      <c r="X256" s="163">
        <f t="shared" si="7"/>
        <v>2174.9927395908649</v>
      </c>
    </row>
    <row r="257" spans="1:24" x14ac:dyDescent="0.35">
      <c r="A257" s="330"/>
      <c r="B257" s="160" t="s">
        <v>198</v>
      </c>
      <c r="C257" s="161">
        <v>134992.98005437956</v>
      </c>
      <c r="D257" s="162">
        <v>3848.8941484997536</v>
      </c>
      <c r="E257" s="162">
        <v>3509.6507340419212</v>
      </c>
      <c r="F257" s="162">
        <v>11572.376304251371</v>
      </c>
      <c r="G257" s="162">
        <v>28120.895720312161</v>
      </c>
      <c r="H257" s="162">
        <v>8215.3015607246616</v>
      </c>
      <c r="I257" s="162">
        <v>12518603.892628234</v>
      </c>
      <c r="J257" s="162">
        <v>3932515.2657330502</v>
      </c>
      <c r="K257" s="163">
        <f t="shared" si="6"/>
        <v>12185.712248376693</v>
      </c>
      <c r="L257" s="162">
        <v>8215.3015607246616</v>
      </c>
      <c r="N257" s="330"/>
      <c r="O257" s="160" t="s">
        <v>198</v>
      </c>
      <c r="P257" s="161">
        <v>322782.1662294704</v>
      </c>
      <c r="Q257" s="162">
        <v>28167.920832412583</v>
      </c>
      <c r="R257" s="162">
        <v>25883.412138253669</v>
      </c>
      <c r="S257" s="162">
        <v>11572.376304251369</v>
      </c>
      <c r="T257" s="162">
        <v>28120.895720312161</v>
      </c>
      <c r="U257" s="162">
        <v>213709.8771176197</v>
      </c>
      <c r="V257" s="162">
        <v>13170844.869738983</v>
      </c>
      <c r="W257" s="162">
        <v>4137405.9863992175</v>
      </c>
      <c r="X257" s="163">
        <f t="shared" si="7"/>
        <v>12185.712248376691</v>
      </c>
    </row>
    <row r="258" spans="1:24" x14ac:dyDescent="0.35">
      <c r="A258" s="330"/>
      <c r="B258" s="160" t="s">
        <v>199</v>
      </c>
      <c r="C258" s="161">
        <v>16014.050573179491</v>
      </c>
      <c r="D258" s="162">
        <v>236.27999352305068</v>
      </c>
      <c r="E258" s="162">
        <v>215.3591743977818</v>
      </c>
      <c r="F258" s="162">
        <v>754.51534595526289</v>
      </c>
      <c r="G258" s="162">
        <v>1777.708889622799</v>
      </c>
      <c r="H258" s="162">
        <v>468.81868371085932</v>
      </c>
      <c r="I258" s="162">
        <v>779121.64599546988</v>
      </c>
      <c r="J258" s="162">
        <v>244824.19563099684</v>
      </c>
      <c r="K258" s="163">
        <f t="shared" si="6"/>
        <v>794.50465929089182</v>
      </c>
      <c r="L258" s="162">
        <v>468.81868371085932</v>
      </c>
      <c r="N258" s="330"/>
      <c r="O258" s="160" t="s">
        <v>199</v>
      </c>
      <c r="P258" s="161">
        <v>21294.790362060921</v>
      </c>
      <c r="Q258" s="162">
        <v>1784.9993587773797</v>
      </c>
      <c r="R258" s="162">
        <v>1642.3409466674568</v>
      </c>
      <c r="S258" s="162">
        <v>754.51534595526289</v>
      </c>
      <c r="T258" s="162">
        <v>1777.708889622799</v>
      </c>
      <c r="U258" s="162">
        <v>13270.094730326016</v>
      </c>
      <c r="V258" s="162">
        <v>819474.66026499972</v>
      </c>
      <c r="W258" s="162">
        <v>257504.36705177126</v>
      </c>
      <c r="X258" s="163">
        <f t="shared" si="7"/>
        <v>794.50465929089182</v>
      </c>
    </row>
    <row r="259" spans="1:24" ht="15" thickBot="1" x14ac:dyDescent="0.4">
      <c r="A259" s="331"/>
      <c r="B259" s="168" t="s">
        <v>200</v>
      </c>
      <c r="C259" s="169">
        <v>800363.55976185296</v>
      </c>
      <c r="D259" s="170">
        <v>20720.286167709124</v>
      </c>
      <c r="E259" s="170">
        <v>18890.301801767928</v>
      </c>
      <c r="F259" s="170">
        <v>58093.733522315502</v>
      </c>
      <c r="G259" s="170">
        <v>138933.6816024415</v>
      </c>
      <c r="H259" s="170">
        <v>58561.146087301837</v>
      </c>
      <c r="I259" s="170">
        <v>61298468.367367148</v>
      </c>
      <c r="J259" s="170">
        <v>19264417.716127306</v>
      </c>
      <c r="K259" s="171">
        <f t="shared" si="6"/>
        <v>61172.701398998222</v>
      </c>
      <c r="L259" s="170">
        <v>60000.991731702852</v>
      </c>
      <c r="M259" s="155"/>
      <c r="N259" s="331"/>
      <c r="O259" s="168" t="s">
        <v>200</v>
      </c>
      <c r="P259" s="169">
        <v>1588013.0342891761</v>
      </c>
      <c r="Q259" s="170">
        <v>139780.42563477979</v>
      </c>
      <c r="R259" s="170">
        <v>128485.57530296946</v>
      </c>
      <c r="S259" s="170">
        <v>58093.733522315502</v>
      </c>
      <c r="T259" s="170">
        <v>138933.6816024415</v>
      </c>
      <c r="U259" s="170">
        <v>1044988.1915472042</v>
      </c>
      <c r="V259" s="170">
        <v>64504449.439377204</v>
      </c>
      <c r="W259" s="170">
        <v>20271976.518748946</v>
      </c>
      <c r="X259" s="171">
        <f t="shared" si="7"/>
        <v>61172.701398998222</v>
      </c>
    </row>
    <row r="260" spans="1:24" ht="15" thickTop="1" x14ac:dyDescent="0.35">
      <c r="A260" s="329">
        <f>A250+1</f>
        <v>2027</v>
      </c>
      <c r="B260" s="156" t="s">
        <v>191</v>
      </c>
      <c r="C260" s="157">
        <v>29115.764969289052</v>
      </c>
      <c r="D260" s="158">
        <v>403.61104943863302</v>
      </c>
      <c r="E260" s="158">
        <v>367.82133212736653</v>
      </c>
      <c r="F260" s="158">
        <v>1346.9742391700804</v>
      </c>
      <c r="G260" s="158">
        <v>3180.0829439057584</v>
      </c>
      <c r="H260" s="158">
        <v>914.3323918054059</v>
      </c>
      <c r="I260" s="158">
        <v>1410708.7125927336</v>
      </c>
      <c r="J260" s="158">
        <v>443200.85382735613</v>
      </c>
      <c r="K260" s="159">
        <f t="shared" si="6"/>
        <v>1418.3638738460945</v>
      </c>
      <c r="L260" s="158">
        <v>914.3323918054059</v>
      </c>
      <c r="N260" s="329">
        <f>N250+1</f>
        <v>2027</v>
      </c>
      <c r="O260" s="156" t="s">
        <v>191</v>
      </c>
      <c r="P260" s="157">
        <v>39010.700040225973</v>
      </c>
      <c r="Q260" s="158">
        <v>3214.7567130029015</v>
      </c>
      <c r="R260" s="158">
        <v>2955.1573235299079</v>
      </c>
      <c r="S260" s="158">
        <v>1346.9742391700804</v>
      </c>
      <c r="T260" s="158">
        <v>3180.0829439057584</v>
      </c>
      <c r="U260" s="158">
        <v>23953.38352381804</v>
      </c>
      <c r="V260" s="158">
        <v>1483670.8711835758</v>
      </c>
      <c r="W260" s="158">
        <v>466123.29747989436</v>
      </c>
      <c r="X260" s="159">
        <f t="shared" si="7"/>
        <v>1418.3638738460945</v>
      </c>
    </row>
    <row r="261" spans="1:24" x14ac:dyDescent="0.35">
      <c r="A261" s="330"/>
      <c r="B261" s="160" t="s">
        <v>192</v>
      </c>
      <c r="C261" s="161">
        <v>112102.36264934968</v>
      </c>
      <c r="D261" s="162">
        <v>2428.5650651632336</v>
      </c>
      <c r="E261" s="162">
        <v>2213.65573816602</v>
      </c>
      <c r="F261" s="162">
        <v>4322.5195091098085</v>
      </c>
      <c r="G261" s="162">
        <v>10181.70864347064</v>
      </c>
      <c r="H261" s="162">
        <v>14373.972174074404</v>
      </c>
      <c r="I261" s="162">
        <v>4429345.4746379759</v>
      </c>
      <c r="J261" s="162">
        <v>1391563.1400056474</v>
      </c>
      <c r="K261" s="163">
        <f t="shared" si="6"/>
        <v>4551.6130430926278</v>
      </c>
      <c r="L261" s="162">
        <v>14373.972174074404</v>
      </c>
      <c r="N261" s="330"/>
      <c r="O261" s="160" t="s">
        <v>192</v>
      </c>
      <c r="P261" s="161">
        <v>125204.28300780935</v>
      </c>
      <c r="Q261" s="162">
        <v>10189.568371101013</v>
      </c>
      <c r="R261" s="162">
        <v>9374.4029014129337</v>
      </c>
      <c r="S261" s="162">
        <v>4322.5195091098076</v>
      </c>
      <c r="T261" s="162">
        <v>10181.70864347064</v>
      </c>
      <c r="U261" s="162">
        <v>75595.285809535548</v>
      </c>
      <c r="V261" s="162">
        <v>4658685.1883219481</v>
      </c>
      <c r="W261" s="162">
        <v>1463614.5737737818</v>
      </c>
      <c r="X261" s="163">
        <f t="shared" si="7"/>
        <v>4551.6130430926269</v>
      </c>
    </row>
    <row r="262" spans="1:24" x14ac:dyDescent="0.35">
      <c r="A262" s="330"/>
      <c r="B262" s="160" t="s">
        <v>193</v>
      </c>
      <c r="C262" s="161">
        <v>245966.20429582038</v>
      </c>
      <c r="D262" s="162">
        <v>7221.879089008753</v>
      </c>
      <c r="E262" s="162">
        <v>6598.9295814805573</v>
      </c>
      <c r="F262" s="162">
        <v>22088.90636485659</v>
      </c>
      <c r="G262" s="162">
        <v>52295.451489145984</v>
      </c>
      <c r="H262" s="150">
        <v>14208.93618520722</v>
      </c>
      <c r="I262" s="162">
        <v>23449134.93262336</v>
      </c>
      <c r="J262" s="162">
        <v>7367571.0329466639</v>
      </c>
      <c r="K262" s="163">
        <f t="shared" si="6"/>
        <v>23259.618402193988</v>
      </c>
      <c r="L262" s="162">
        <v>15713.574883606281</v>
      </c>
      <c r="M262" s="155"/>
      <c r="N262" s="330"/>
      <c r="O262" s="160" t="s">
        <v>193</v>
      </c>
      <c r="P262" s="161">
        <v>596202.59314362146</v>
      </c>
      <c r="Q262" s="162">
        <v>53116.92606356342</v>
      </c>
      <c r="R262" s="162">
        <v>48927.652235852664</v>
      </c>
      <c r="S262" s="162">
        <v>22088.90636485659</v>
      </c>
      <c r="T262" s="162">
        <v>52295.451489145984</v>
      </c>
      <c r="U262" s="150">
        <v>397398.57381768839</v>
      </c>
      <c r="V262" s="162">
        <v>24679804.522023246</v>
      </c>
      <c r="W262" s="162">
        <v>7754239.9355184389</v>
      </c>
      <c r="X262" s="163">
        <f t="shared" si="7"/>
        <v>23259.618402193988</v>
      </c>
    </row>
    <row r="263" spans="1:24" x14ac:dyDescent="0.35">
      <c r="A263" s="330"/>
      <c r="B263" s="160" t="s">
        <v>194</v>
      </c>
      <c r="C263" s="161">
        <v>130039.35943693534</v>
      </c>
      <c r="D263" s="162">
        <v>3910.4012867484203</v>
      </c>
      <c r="E263" s="162">
        <v>3560.0238250433904</v>
      </c>
      <c r="F263" s="162">
        <v>11712.032665220238</v>
      </c>
      <c r="G263" s="162">
        <v>28843.707313267158</v>
      </c>
      <c r="H263" s="162">
        <v>7640.0942611725732</v>
      </c>
      <c r="I263" s="162">
        <v>12256489.984181546</v>
      </c>
      <c r="J263" s="162">
        <v>3850640.1632371731</v>
      </c>
      <c r="K263" s="163">
        <f t="shared" si="6"/>
        <v>12332.77039647691</v>
      </c>
      <c r="L263" s="162">
        <v>7640.0942611725732</v>
      </c>
      <c r="N263" s="330"/>
      <c r="O263" s="160" t="s">
        <v>194</v>
      </c>
      <c r="P263" s="161">
        <v>314294.78091010102</v>
      </c>
      <c r="Q263" s="162">
        <v>28583.151229421819</v>
      </c>
      <c r="R263" s="162">
        <v>26236.364413260068</v>
      </c>
      <c r="S263" s="162">
        <v>11712.032665220238</v>
      </c>
      <c r="T263" s="162">
        <v>28843.707313267158</v>
      </c>
      <c r="U263" s="162">
        <v>213434.11736732844</v>
      </c>
      <c r="V263" s="162">
        <v>12906460.688059289</v>
      </c>
      <c r="W263" s="162">
        <v>4054842.4636010691</v>
      </c>
      <c r="X263" s="163">
        <f t="shared" si="7"/>
        <v>12332.77039647691</v>
      </c>
    </row>
    <row r="264" spans="1:24" x14ac:dyDescent="0.35">
      <c r="A264" s="330"/>
      <c r="B264" s="160" t="s">
        <v>195</v>
      </c>
      <c r="C264" s="161">
        <v>31381.5866437656</v>
      </c>
      <c r="D264" s="162">
        <v>782.36008866854604</v>
      </c>
      <c r="E264" s="162">
        <v>712.71751640474133</v>
      </c>
      <c r="F264" s="162">
        <v>2483.5729137169792</v>
      </c>
      <c r="G264" s="162">
        <v>5856.4559598495161</v>
      </c>
      <c r="H264" s="162">
        <v>1675.1431209418179</v>
      </c>
      <c r="I264" s="162">
        <v>2585156.8220166238</v>
      </c>
      <c r="J264" s="162">
        <v>812176.14067092421</v>
      </c>
      <c r="K264" s="163">
        <f t="shared" si="6"/>
        <v>2615.2022781439791</v>
      </c>
      <c r="L264" s="162">
        <v>1675.1431209418179</v>
      </c>
      <c r="N264" s="330"/>
      <c r="O264" s="160" t="s">
        <v>195</v>
      </c>
      <c r="P264" s="161">
        <v>68078.909079502744</v>
      </c>
      <c r="Q264" s="162">
        <v>5889.5939518849318</v>
      </c>
      <c r="R264" s="162">
        <v>5410.275638864473</v>
      </c>
      <c r="S264" s="162">
        <v>2483.5729137169792</v>
      </c>
      <c r="T264" s="162">
        <v>5856.4559598495161</v>
      </c>
      <c r="U264" s="162">
        <v>43736.487118943543</v>
      </c>
      <c r="V264" s="162">
        <v>2716714.7342689652</v>
      </c>
      <c r="W264" s="162">
        <v>853507.55875755602</v>
      </c>
      <c r="X264" s="163">
        <f t="shared" si="7"/>
        <v>2615.2022781439791</v>
      </c>
    </row>
    <row r="265" spans="1:24" x14ac:dyDescent="0.35">
      <c r="A265" s="330"/>
      <c r="B265" s="160" t="s">
        <v>196</v>
      </c>
      <c r="C265" s="161">
        <v>77148.99876529527</v>
      </c>
      <c r="D265" s="162">
        <v>1872.2752934069463</v>
      </c>
      <c r="E265" s="162">
        <v>1704.0261220053146</v>
      </c>
      <c r="F265" s="162">
        <v>3494.3700585038432</v>
      </c>
      <c r="G265" s="162">
        <v>8239.9987264677766</v>
      </c>
      <c r="H265" s="162">
        <v>11712.602226829667</v>
      </c>
      <c r="I265" s="162">
        <v>3636850.2322409069</v>
      </c>
      <c r="J265" s="162">
        <v>1142585.684021648</v>
      </c>
      <c r="K265" s="163">
        <f t="shared" si="6"/>
        <v>3679.5716716045467</v>
      </c>
      <c r="L265" s="162">
        <v>11712.602226829667</v>
      </c>
      <c r="N265" s="330"/>
      <c r="O265" s="160" t="s">
        <v>196</v>
      </c>
      <c r="P265" s="161">
        <v>95961.953487322375</v>
      </c>
      <c r="Q265" s="162">
        <v>8286.6251645170705</v>
      </c>
      <c r="R265" s="162">
        <v>7612.2269084743584</v>
      </c>
      <c r="S265" s="162">
        <v>3494.3700585038432</v>
      </c>
      <c r="T265" s="162">
        <v>8239.9987264677766</v>
      </c>
      <c r="U265" s="162">
        <v>61536.972948800118</v>
      </c>
      <c r="V265" s="162">
        <v>3822401.2842400782</v>
      </c>
      <c r="W265" s="162">
        <v>1200880.0767326665</v>
      </c>
      <c r="X265" s="163">
        <f t="shared" si="7"/>
        <v>3679.5716716045467</v>
      </c>
    </row>
    <row r="266" spans="1:24" x14ac:dyDescent="0.35">
      <c r="A266" s="330"/>
      <c r="B266" s="160" t="s">
        <v>197</v>
      </c>
      <c r="C266" s="161">
        <v>25145.786615422374</v>
      </c>
      <c r="D266" s="162">
        <v>675.68854755624238</v>
      </c>
      <c r="E266" s="162">
        <v>609.63905177090612</v>
      </c>
      <c r="F266" s="162">
        <v>2133.6823361798324</v>
      </c>
      <c r="G266" s="162">
        <v>4752.4564472351485</v>
      </c>
      <c r="H266" s="162">
        <v>1348.1070223287888</v>
      </c>
      <c r="I266" s="162">
        <v>2139446.5277957916</v>
      </c>
      <c r="J266" s="162">
        <v>678498.55886311457</v>
      </c>
      <c r="K266" s="163">
        <f t="shared" si="6"/>
        <v>2246.7674999973633</v>
      </c>
      <c r="L266" s="162">
        <v>1348.1070223287888</v>
      </c>
      <c r="N266" s="330"/>
      <c r="O266" s="160" t="s">
        <v>197</v>
      </c>
      <c r="P266" s="161">
        <v>53479.619590791612</v>
      </c>
      <c r="Q266" s="162">
        <v>4899.5560964184097</v>
      </c>
      <c r="R266" s="162">
        <v>4446.1182742674227</v>
      </c>
      <c r="S266" s="162">
        <v>2133.6823361798324</v>
      </c>
      <c r="T266" s="162">
        <v>4752.4564472351485</v>
      </c>
      <c r="U266" s="162">
        <v>34785.85054153853</v>
      </c>
      <c r="V266" s="162">
        <v>2252463.8773028767</v>
      </c>
      <c r="W266" s="162">
        <v>714344.59636074491</v>
      </c>
      <c r="X266" s="163">
        <f t="shared" si="7"/>
        <v>2246.7674999973633</v>
      </c>
    </row>
    <row r="267" spans="1:24" x14ac:dyDescent="0.35">
      <c r="A267" s="330"/>
      <c r="B267" s="160" t="s">
        <v>198</v>
      </c>
      <c r="C267" s="161">
        <v>134502.72258375361</v>
      </c>
      <c r="D267" s="162">
        <v>4062.2653120643918</v>
      </c>
      <c r="E267" s="162">
        <v>3704.2389571728313</v>
      </c>
      <c r="F267" s="162">
        <v>12185.23544432432</v>
      </c>
      <c r="G267" s="162">
        <v>29609.969525969107</v>
      </c>
      <c r="H267" s="162">
        <v>8681.5420364491329</v>
      </c>
      <c r="I267" s="162">
        <v>13231686.608471058</v>
      </c>
      <c r="J267" s="162">
        <v>4156511.0904125217</v>
      </c>
      <c r="K267" s="163">
        <f t="shared" ref="K267:K330" si="8">F267*1.053</f>
        <v>12831.052922873509</v>
      </c>
      <c r="L267" s="162">
        <v>8681.5420364491329</v>
      </c>
      <c r="N267" s="330"/>
      <c r="O267" s="160" t="s">
        <v>198</v>
      </c>
      <c r="P267" s="161">
        <v>340379.94442958327</v>
      </c>
      <c r="Q267" s="162">
        <v>29736.998489065321</v>
      </c>
      <c r="R267" s="162">
        <v>27325.399778537892</v>
      </c>
      <c r="S267" s="162">
        <v>12185.23544432432</v>
      </c>
      <c r="T267" s="162">
        <v>29609.969525969107</v>
      </c>
      <c r="U267" s="162">
        <v>225831.10086232418</v>
      </c>
      <c r="V267" s="162">
        <v>13920295.168113248</v>
      </c>
      <c r="W267" s="162">
        <v>4372825.6957268659</v>
      </c>
      <c r="X267" s="163">
        <f t="shared" ref="X267:X330" si="9">S267*1.053</f>
        <v>12831.052922873509</v>
      </c>
    </row>
    <row r="268" spans="1:24" x14ac:dyDescent="0.35">
      <c r="A268" s="330"/>
      <c r="B268" s="160" t="s">
        <v>199</v>
      </c>
      <c r="C268" s="161">
        <v>16169.224016244852</v>
      </c>
      <c r="D268" s="162">
        <v>240.29675341294254</v>
      </c>
      <c r="E268" s="162">
        <v>219.02028036254407</v>
      </c>
      <c r="F268" s="162">
        <v>767.34210683650235</v>
      </c>
      <c r="G268" s="162">
        <v>1807.9299407463864</v>
      </c>
      <c r="H268" s="162">
        <v>476.78860133394386</v>
      </c>
      <c r="I268" s="162">
        <v>792366.71397739276</v>
      </c>
      <c r="J268" s="162">
        <v>248986.20695672376</v>
      </c>
      <c r="K268" s="163">
        <f t="shared" si="8"/>
        <v>808.01123849883697</v>
      </c>
      <c r="L268" s="162">
        <v>476.78860133394386</v>
      </c>
      <c r="N268" s="330"/>
      <c r="O268" s="160" t="s">
        <v>199</v>
      </c>
      <c r="P268" s="161">
        <v>21629.689356837207</v>
      </c>
      <c r="Q268" s="162">
        <v>1815.3443478765951</v>
      </c>
      <c r="R268" s="162">
        <v>1670.2607427608036</v>
      </c>
      <c r="S268" s="162">
        <v>767.34210683650235</v>
      </c>
      <c r="T268" s="162">
        <v>1807.9299407463864</v>
      </c>
      <c r="U268" s="162">
        <v>13495.686340741557</v>
      </c>
      <c r="V268" s="162">
        <v>833405.72948950471</v>
      </c>
      <c r="W268" s="162">
        <v>261881.94129165134</v>
      </c>
      <c r="X268" s="163">
        <f t="shared" si="9"/>
        <v>808.01123849883697</v>
      </c>
    </row>
    <row r="269" spans="1:24" ht="15" thickBot="1" x14ac:dyDescent="0.4">
      <c r="A269" s="331"/>
      <c r="B269" s="168" t="s">
        <v>200</v>
      </c>
      <c r="C269" s="169">
        <v>801572.00997587619</v>
      </c>
      <c r="D269" s="170">
        <v>21597.342485468107</v>
      </c>
      <c r="E269" s="170">
        <v>19690.072404533672</v>
      </c>
      <c r="F269" s="170">
        <v>60534.635637918182</v>
      </c>
      <c r="G269" s="170">
        <v>144767.76099005749</v>
      </c>
      <c r="H269" s="170">
        <v>61031.518020142947</v>
      </c>
      <c r="I269" s="170">
        <v>63931186.008537397</v>
      </c>
      <c r="J269" s="170">
        <v>20091732.870941773</v>
      </c>
      <c r="K269" s="171">
        <f t="shared" si="8"/>
        <v>63742.971326727842</v>
      </c>
      <c r="L269" s="170">
        <v>62536.156718542014</v>
      </c>
      <c r="M269" s="155"/>
      <c r="N269" s="331"/>
      <c r="O269" s="168" t="s">
        <v>200</v>
      </c>
      <c r="P269" s="169">
        <v>1654242.473045795</v>
      </c>
      <c r="Q269" s="170">
        <v>145732.52042685149</v>
      </c>
      <c r="R269" s="170">
        <v>133957.85821696057</v>
      </c>
      <c r="S269" s="170">
        <v>60534.635637918182</v>
      </c>
      <c r="T269" s="170">
        <v>144767.76099005749</v>
      </c>
      <c r="U269" s="170">
        <v>1089767.4583307183</v>
      </c>
      <c r="V269" s="170">
        <v>67273902.06300272</v>
      </c>
      <c r="W269" s="170">
        <v>21142260.139242671</v>
      </c>
      <c r="X269" s="171">
        <f t="shared" si="9"/>
        <v>63742.971326727842</v>
      </c>
    </row>
    <row r="270" spans="1:24" ht="15" thickTop="1" x14ac:dyDescent="0.35">
      <c r="A270" s="329">
        <f>A260+1</f>
        <v>2028</v>
      </c>
      <c r="B270" s="156" t="s">
        <v>191</v>
      </c>
      <c r="C270" s="157">
        <v>29681.414985521893</v>
      </c>
      <c r="D270" s="158">
        <v>416.93021407010781</v>
      </c>
      <c r="E270" s="158">
        <v>379.95943608756954</v>
      </c>
      <c r="F270" s="158">
        <v>1391.4243890626929</v>
      </c>
      <c r="G270" s="158">
        <v>3285.025681054648</v>
      </c>
      <c r="H270" s="158">
        <v>944.50536073498392</v>
      </c>
      <c r="I270" s="158">
        <v>1457262.1001082936</v>
      </c>
      <c r="J270" s="158">
        <v>457826.48200365872</v>
      </c>
      <c r="K270" s="159">
        <f t="shared" si="8"/>
        <v>1465.1698816830155</v>
      </c>
      <c r="L270" s="158">
        <v>944.50536073498392</v>
      </c>
      <c r="N270" s="329">
        <f>N260+1</f>
        <v>2028</v>
      </c>
      <c r="O270" s="156" t="s">
        <v>191</v>
      </c>
      <c r="P270" s="157">
        <v>40288.173545897487</v>
      </c>
      <c r="Q270" s="158">
        <v>3320.8436845319961</v>
      </c>
      <c r="R270" s="158">
        <v>3052.6775152063938</v>
      </c>
      <c r="S270" s="158">
        <v>1391.4243890626929</v>
      </c>
      <c r="T270" s="158">
        <v>3285.025681054648</v>
      </c>
      <c r="U270" s="158">
        <v>24743.845180104032</v>
      </c>
      <c r="V270" s="158">
        <v>1532632.0099326335</v>
      </c>
      <c r="W270" s="158">
        <v>481505.36629673076</v>
      </c>
      <c r="X270" s="159">
        <f t="shared" si="9"/>
        <v>1465.1698816830155</v>
      </c>
    </row>
    <row r="271" spans="1:24" x14ac:dyDescent="0.35">
      <c r="A271" s="330"/>
      <c r="B271" s="160" t="s">
        <v>192</v>
      </c>
      <c r="C271" s="161">
        <v>115677.04922431181</v>
      </c>
      <c r="D271" s="162">
        <v>2508.7077123136196</v>
      </c>
      <c r="E271" s="162">
        <v>2286.7063775254983</v>
      </c>
      <c r="F271" s="162">
        <v>4465.1626529104306</v>
      </c>
      <c r="G271" s="162">
        <v>10517.705028705168</v>
      </c>
      <c r="H271" s="162">
        <v>14848.313255818855</v>
      </c>
      <c r="I271" s="162">
        <v>4575513.8753010286</v>
      </c>
      <c r="J271" s="162">
        <v>1437484.7236258336</v>
      </c>
      <c r="K271" s="163">
        <f t="shared" si="8"/>
        <v>4701.8162735146834</v>
      </c>
      <c r="L271" s="162">
        <v>14848.313255818855</v>
      </c>
      <c r="N271" s="330"/>
      <c r="O271" s="160" t="s">
        <v>192</v>
      </c>
      <c r="P271" s="161">
        <v>129306.20615153067</v>
      </c>
      <c r="Q271" s="162">
        <v>10525.824127347343</v>
      </c>
      <c r="R271" s="162">
        <v>9683.7581971595573</v>
      </c>
      <c r="S271" s="162">
        <v>4465.1626529104306</v>
      </c>
      <c r="T271" s="162">
        <v>10517.705028705168</v>
      </c>
      <c r="U271" s="162">
        <v>78089.9302412502</v>
      </c>
      <c r="V271" s="162">
        <v>4812421.7995365709</v>
      </c>
      <c r="W271" s="162">
        <v>1511913.854708316</v>
      </c>
      <c r="X271" s="163">
        <f t="shared" si="9"/>
        <v>4701.8162735146834</v>
      </c>
    </row>
    <row r="272" spans="1:24" x14ac:dyDescent="0.35">
      <c r="A272" s="330"/>
      <c r="B272" s="160" t="s">
        <v>193</v>
      </c>
      <c r="C272" s="161">
        <v>240884.35668494145</v>
      </c>
      <c r="D272" s="162">
        <v>7546.8636480141449</v>
      </c>
      <c r="E272" s="162">
        <v>6895.8814126471807</v>
      </c>
      <c r="F272" s="162">
        <v>23082.907151275129</v>
      </c>
      <c r="G272" s="162">
        <v>54648.746806157542</v>
      </c>
      <c r="H272" s="150">
        <v>14848.338313541541</v>
      </c>
      <c r="I272" s="162">
        <v>24504346.004591405</v>
      </c>
      <c r="J272" s="162">
        <v>7699111.7294292599</v>
      </c>
      <c r="K272" s="163">
        <f t="shared" si="8"/>
        <v>24306.301230292709</v>
      </c>
      <c r="L272" s="162">
        <v>16420.685753368562</v>
      </c>
      <c r="M272" s="155"/>
      <c r="N272" s="330"/>
      <c r="O272" s="160" t="s">
        <v>193</v>
      </c>
      <c r="P272" s="161">
        <v>622535.15380819933</v>
      </c>
      <c r="Q272" s="162">
        <v>55507.187736423759</v>
      </c>
      <c r="R272" s="162">
        <v>51129.396586466013</v>
      </c>
      <c r="S272" s="162">
        <v>23082.907151275129</v>
      </c>
      <c r="T272" s="162">
        <v>54648.746806157542</v>
      </c>
      <c r="U272" s="150">
        <v>415281.50963948423</v>
      </c>
      <c r="V272" s="162">
        <v>25790395.725514282</v>
      </c>
      <c r="W272" s="162">
        <v>8103180.7326167673</v>
      </c>
      <c r="X272" s="163">
        <f t="shared" si="9"/>
        <v>24306.301230292709</v>
      </c>
    </row>
    <row r="273" spans="1:24" x14ac:dyDescent="0.35">
      <c r="A273" s="330"/>
      <c r="B273" s="160" t="s">
        <v>194</v>
      </c>
      <c r="C273" s="161">
        <v>125422.36931329108</v>
      </c>
      <c r="D273" s="162">
        <v>4023.8029240641254</v>
      </c>
      <c r="E273" s="162">
        <v>3663.2645159696494</v>
      </c>
      <c r="F273" s="162">
        <v>12051.681612511627</v>
      </c>
      <c r="G273" s="162">
        <v>29680.174825351911</v>
      </c>
      <c r="H273" s="162">
        <v>7861.6569947465796</v>
      </c>
      <c r="I273" s="162">
        <v>12611928.193722814</v>
      </c>
      <c r="J273" s="162">
        <v>3962308.7279710514</v>
      </c>
      <c r="K273" s="163">
        <f t="shared" si="8"/>
        <v>12690.420737974742</v>
      </c>
      <c r="L273" s="162">
        <v>7861.6569947465796</v>
      </c>
      <c r="N273" s="330"/>
      <c r="O273" s="160" t="s">
        <v>194</v>
      </c>
      <c r="P273" s="161">
        <v>323127.06004911574</v>
      </c>
      <c r="Q273" s="162">
        <v>29412.062615075054</v>
      </c>
      <c r="R273" s="162">
        <v>26997.218981244612</v>
      </c>
      <c r="S273" s="162">
        <v>12051.681612511627</v>
      </c>
      <c r="T273" s="162">
        <v>29680.174825351911</v>
      </c>
      <c r="U273" s="162">
        <v>219623.70677098099</v>
      </c>
      <c r="V273" s="162">
        <v>13280748.048013009</v>
      </c>
      <c r="W273" s="162">
        <v>4172432.8950455012</v>
      </c>
      <c r="X273" s="163">
        <f t="shared" si="9"/>
        <v>12690.420737974742</v>
      </c>
    </row>
    <row r="274" spans="1:24" x14ac:dyDescent="0.35">
      <c r="A274" s="330"/>
      <c r="B274" s="160" t="s">
        <v>195</v>
      </c>
      <c r="C274" s="161">
        <v>31292.039946059223</v>
      </c>
      <c r="D274" s="162">
        <v>821.4780931019734</v>
      </c>
      <c r="E274" s="162">
        <v>748.35339222497839</v>
      </c>
      <c r="F274" s="162">
        <v>2607.7515594028278</v>
      </c>
      <c r="G274" s="162">
        <v>6149.278757841992</v>
      </c>
      <c r="H274" s="162">
        <v>1758.9002769889087</v>
      </c>
      <c r="I274" s="162">
        <v>2714414.6631174549</v>
      </c>
      <c r="J274" s="162">
        <v>852784.94770447037</v>
      </c>
      <c r="K274" s="163">
        <f t="shared" si="8"/>
        <v>2745.9623920511776</v>
      </c>
      <c r="L274" s="162">
        <v>1758.9002769889087</v>
      </c>
      <c r="N274" s="330"/>
      <c r="O274" s="160" t="s">
        <v>195</v>
      </c>
      <c r="P274" s="161">
        <v>71450.633601699039</v>
      </c>
      <c r="Q274" s="162">
        <v>6184.0736494791781</v>
      </c>
      <c r="R274" s="162">
        <v>5680.7894208076968</v>
      </c>
      <c r="S274" s="162">
        <v>2607.7515594028278</v>
      </c>
      <c r="T274" s="162">
        <v>6149.278757841992</v>
      </c>
      <c r="U274" s="162">
        <v>45923.311474890725</v>
      </c>
      <c r="V274" s="162">
        <v>2852550.4709824133</v>
      </c>
      <c r="W274" s="162">
        <v>896182.9366954338</v>
      </c>
      <c r="X274" s="163">
        <f t="shared" si="9"/>
        <v>2745.9623920511776</v>
      </c>
    </row>
    <row r="275" spans="1:24" x14ac:dyDescent="0.35">
      <c r="A275" s="330"/>
      <c r="B275" s="160" t="s">
        <v>196</v>
      </c>
      <c r="C275" s="161">
        <v>80768.870578404312</v>
      </c>
      <c r="D275" s="162">
        <v>1965.8890580772938</v>
      </c>
      <c r="E275" s="162">
        <v>1789.2274281055804</v>
      </c>
      <c r="F275" s="162">
        <v>3669.0885614290355</v>
      </c>
      <c r="G275" s="162">
        <v>8651.9986627911658</v>
      </c>
      <c r="H275" s="162">
        <v>12298.232338171152</v>
      </c>
      <c r="I275" s="162">
        <v>3818692.743852953</v>
      </c>
      <c r="J275" s="162">
        <v>1199714.9682227308</v>
      </c>
      <c r="K275" s="163">
        <f t="shared" si="8"/>
        <v>3863.550255184774</v>
      </c>
      <c r="L275" s="162">
        <v>12298.232338171152</v>
      </c>
      <c r="N275" s="330"/>
      <c r="O275" s="160" t="s">
        <v>196</v>
      </c>
      <c r="P275" s="161">
        <v>100718.58878521899</v>
      </c>
      <c r="Q275" s="162">
        <v>8700.9564227429237</v>
      </c>
      <c r="R275" s="162">
        <v>7992.8382538980768</v>
      </c>
      <c r="S275" s="162">
        <v>3669.0885614290355</v>
      </c>
      <c r="T275" s="162">
        <v>8651.9986627911658</v>
      </c>
      <c r="U275" s="162">
        <v>64613.821596240123</v>
      </c>
      <c r="V275" s="162">
        <v>4013521.3484520824</v>
      </c>
      <c r="W275" s="162">
        <v>1260924.0805692999</v>
      </c>
      <c r="X275" s="163">
        <f t="shared" si="9"/>
        <v>3863.550255184774</v>
      </c>
    </row>
    <row r="276" spans="1:24" x14ac:dyDescent="0.35">
      <c r="A276" s="330"/>
      <c r="B276" s="160" t="s">
        <v>197</v>
      </c>
      <c r="C276" s="161">
        <v>24686.28173167384</v>
      </c>
      <c r="D276" s="162">
        <v>697.9862696255982</v>
      </c>
      <c r="E276" s="162">
        <v>629.75714047934571</v>
      </c>
      <c r="F276" s="162">
        <v>2204.0938532737669</v>
      </c>
      <c r="G276" s="162">
        <v>4909.2875099939074</v>
      </c>
      <c r="H276" s="162">
        <v>1392.5945540656385</v>
      </c>
      <c r="I276" s="162">
        <v>2210048.2632130515</v>
      </c>
      <c r="J276" s="162">
        <v>700889.01130559703</v>
      </c>
      <c r="K276" s="163">
        <f t="shared" si="8"/>
        <v>2320.9108274972764</v>
      </c>
      <c r="L276" s="162">
        <v>1392.5945540656385</v>
      </c>
      <c r="N276" s="330"/>
      <c r="O276" s="160" t="s">
        <v>197</v>
      </c>
      <c r="P276" s="161">
        <v>55199.259207599258</v>
      </c>
      <c r="Q276" s="162">
        <v>5061.2414476002159</v>
      </c>
      <c r="R276" s="162">
        <v>4592.8401773182468</v>
      </c>
      <c r="S276" s="162">
        <v>2204.0938532737669</v>
      </c>
      <c r="T276" s="162">
        <v>4909.2875099939074</v>
      </c>
      <c r="U276" s="162">
        <v>35933.783609409293</v>
      </c>
      <c r="V276" s="162">
        <v>2326795.1852538707</v>
      </c>
      <c r="W276" s="162">
        <v>737917.96804064931</v>
      </c>
      <c r="X276" s="163">
        <f t="shared" si="9"/>
        <v>2320.9108274972764</v>
      </c>
    </row>
    <row r="277" spans="1:24" x14ac:dyDescent="0.35">
      <c r="A277" s="330"/>
      <c r="B277" s="160" t="s">
        <v>198</v>
      </c>
      <c r="C277" s="161">
        <v>132111.80254757771</v>
      </c>
      <c r="D277" s="162">
        <v>4288.6969778141138</v>
      </c>
      <c r="E277" s="162">
        <v>3910.7403849575171</v>
      </c>
      <c r="F277" s="162">
        <v>12833.397739577369</v>
      </c>
      <c r="G277" s="162">
        <v>31185.265277178743</v>
      </c>
      <c r="H277" s="162">
        <v>9177.1167089608862</v>
      </c>
      <c r="I277" s="162">
        <v>13989902.391780678</v>
      </c>
      <c r="J277" s="162">
        <v>4394683.4914268944</v>
      </c>
      <c r="K277" s="163">
        <f t="shared" si="8"/>
        <v>13513.567819774969</v>
      </c>
      <c r="L277" s="162">
        <v>9177.1167089608862</v>
      </c>
      <c r="N277" s="330"/>
      <c r="O277" s="160" t="s">
        <v>198</v>
      </c>
      <c r="P277" s="161">
        <v>359093.34803687321</v>
      </c>
      <c r="Q277" s="162">
        <v>31402.738379986553</v>
      </c>
      <c r="R277" s="162">
        <v>28856.240542925319</v>
      </c>
      <c r="S277" s="162">
        <v>12833.397739577369</v>
      </c>
      <c r="T277" s="162">
        <v>31185.265277178743</v>
      </c>
      <c r="U277" s="162">
        <v>238714.69177142854</v>
      </c>
      <c r="V277" s="162">
        <v>14717121.640858915</v>
      </c>
      <c r="W277" s="162">
        <v>4623126.5527174966</v>
      </c>
      <c r="X277" s="163">
        <f t="shared" si="9"/>
        <v>13513.567819774969</v>
      </c>
    </row>
    <row r="278" spans="1:24" x14ac:dyDescent="0.35">
      <c r="A278" s="330"/>
      <c r="B278" s="160" t="s">
        <v>199</v>
      </c>
      <c r="C278" s="161">
        <v>16217.426575107836</v>
      </c>
      <c r="D278" s="162">
        <v>244.38179822096251</v>
      </c>
      <c r="E278" s="162">
        <v>222.74362512870729</v>
      </c>
      <c r="F278" s="162">
        <v>780.38692265272277</v>
      </c>
      <c r="G278" s="162">
        <v>1838.6647497390748</v>
      </c>
      <c r="H278" s="162">
        <v>484.89400755662081</v>
      </c>
      <c r="I278" s="162">
        <v>805836.94811500842</v>
      </c>
      <c r="J278" s="162">
        <v>253218.97247498806</v>
      </c>
      <c r="K278" s="163">
        <f t="shared" si="8"/>
        <v>821.74742955331703</v>
      </c>
      <c r="L278" s="162">
        <v>484.89400755662081</v>
      </c>
      <c r="N278" s="330"/>
      <c r="O278" s="160" t="s">
        <v>199</v>
      </c>
      <c r="P278" s="161">
        <v>21810.49931027917</v>
      </c>
      <c r="Q278" s="162">
        <v>1846.2052017904966</v>
      </c>
      <c r="R278" s="162">
        <v>1698.6551753877368</v>
      </c>
      <c r="S278" s="162">
        <v>780.38692265272277</v>
      </c>
      <c r="T278" s="162">
        <v>1838.6647497390748</v>
      </c>
      <c r="U278" s="162">
        <v>13725.113008534163</v>
      </c>
      <c r="V278" s="162">
        <v>847573.62689082616</v>
      </c>
      <c r="W278" s="162">
        <v>266333.93429360935</v>
      </c>
      <c r="X278" s="163">
        <f t="shared" si="9"/>
        <v>821.74742955331703</v>
      </c>
    </row>
    <row r="279" spans="1:24" ht="15" thickBot="1" x14ac:dyDescent="0.4">
      <c r="A279" s="331"/>
      <c r="B279" s="168" t="s">
        <v>200</v>
      </c>
      <c r="C279" s="169">
        <v>796741.61158688914</v>
      </c>
      <c r="D279" s="170">
        <v>22514.736695301941</v>
      </c>
      <c r="E279" s="170">
        <v>20526.633713126026</v>
      </c>
      <c r="F279" s="170">
        <v>63085.894442095603</v>
      </c>
      <c r="G279" s="170">
        <v>150866.14729881418</v>
      </c>
      <c r="H279" s="170">
        <v>63614.551810585173</v>
      </c>
      <c r="I279" s="170">
        <v>66687945.183802679</v>
      </c>
      <c r="J279" s="170">
        <v>20958023.05416448</v>
      </c>
      <c r="K279" s="171">
        <f t="shared" si="8"/>
        <v>66429.446847526662</v>
      </c>
      <c r="L279" s="170">
        <v>65186.899250412192</v>
      </c>
      <c r="M279" s="155"/>
      <c r="N279" s="331"/>
      <c r="O279" s="168" t="s">
        <v>200</v>
      </c>
      <c r="P279" s="169">
        <v>1723528.9224964129</v>
      </c>
      <c r="Q279" s="170">
        <v>151961.13326497751</v>
      </c>
      <c r="R279" s="170">
        <v>139684.41485041365</v>
      </c>
      <c r="S279" s="170">
        <v>63085.894442095603</v>
      </c>
      <c r="T279" s="170">
        <v>150866.14729881418</v>
      </c>
      <c r="U279" s="170">
        <v>1136649.7132923221</v>
      </c>
      <c r="V279" s="170">
        <v>70173759.855434597</v>
      </c>
      <c r="W279" s="170">
        <v>22053518.320983805</v>
      </c>
      <c r="X279" s="171">
        <f t="shared" si="9"/>
        <v>66429.446847526662</v>
      </c>
    </row>
    <row r="280" spans="1:24" ht="15" thickTop="1" x14ac:dyDescent="0.35">
      <c r="A280" s="329">
        <f>A270+1</f>
        <v>2029</v>
      </c>
      <c r="B280" s="156" t="s">
        <v>191</v>
      </c>
      <c r="C280" s="157">
        <v>30341.201938829181</v>
      </c>
      <c r="D280" s="158">
        <v>430.68891113442135</v>
      </c>
      <c r="E280" s="158">
        <v>392.49809747845933</v>
      </c>
      <c r="F280" s="158">
        <v>1437.3413939017619</v>
      </c>
      <c r="G280" s="158">
        <v>3393.431528529451</v>
      </c>
      <c r="H280" s="158">
        <v>975.67403763923846</v>
      </c>
      <c r="I280" s="158">
        <v>1505351.7494118672</v>
      </c>
      <c r="J280" s="158">
        <v>472934.75590977946</v>
      </c>
      <c r="K280" s="159">
        <f t="shared" si="8"/>
        <v>1513.5204877785552</v>
      </c>
      <c r="L280" s="158">
        <v>975.67403763923846</v>
      </c>
      <c r="N280" s="329">
        <f>N270+1</f>
        <v>2029</v>
      </c>
      <c r="O280" s="156" t="s">
        <v>191</v>
      </c>
      <c r="P280" s="157">
        <v>41611.53438432829</v>
      </c>
      <c r="Q280" s="158">
        <v>3430.4315261215525</v>
      </c>
      <c r="R280" s="158">
        <v>3153.4158732082051</v>
      </c>
      <c r="S280" s="158">
        <v>1437.3413939017619</v>
      </c>
      <c r="T280" s="158">
        <v>3393.431528529451</v>
      </c>
      <c r="U280" s="158">
        <v>25560.392071047467</v>
      </c>
      <c r="V280" s="158">
        <v>1583208.8662604105</v>
      </c>
      <c r="W280" s="158">
        <v>497395.04338452296</v>
      </c>
      <c r="X280" s="159">
        <f t="shared" si="9"/>
        <v>1513.5204877785552</v>
      </c>
    </row>
    <row r="281" spans="1:24" x14ac:dyDescent="0.35">
      <c r="A281" s="330"/>
      <c r="B281" s="160" t="s">
        <v>192</v>
      </c>
      <c r="C281" s="161">
        <v>119361.26114130431</v>
      </c>
      <c r="D281" s="162">
        <v>2591.4950668199695</v>
      </c>
      <c r="E281" s="162">
        <v>2362.1676879838396</v>
      </c>
      <c r="F281" s="162">
        <v>4612.5130204564757</v>
      </c>
      <c r="G281" s="162">
        <v>10864.789294652441</v>
      </c>
      <c r="H281" s="162">
        <v>15338.307593260879</v>
      </c>
      <c r="I281" s="162">
        <v>4726505.8331859624</v>
      </c>
      <c r="J281" s="162">
        <v>1484921.7195054861</v>
      </c>
      <c r="K281" s="163">
        <f t="shared" si="8"/>
        <v>4856.9762105406689</v>
      </c>
      <c r="L281" s="162">
        <v>15338.307593260879</v>
      </c>
      <c r="N281" s="330"/>
      <c r="O281" s="160" t="s">
        <v>192</v>
      </c>
      <c r="P281" s="161">
        <v>133554.54703931313</v>
      </c>
      <c r="Q281" s="162">
        <v>10873.176323549807</v>
      </c>
      <c r="R281" s="162">
        <v>10003.322217665824</v>
      </c>
      <c r="S281" s="162">
        <v>4612.5130204564748</v>
      </c>
      <c r="T281" s="162">
        <v>10864.789294652441</v>
      </c>
      <c r="U281" s="162">
        <v>80666.897939211471</v>
      </c>
      <c r="V281" s="162">
        <v>4971231.7189212786</v>
      </c>
      <c r="W281" s="162">
        <v>1561807.0119136907</v>
      </c>
      <c r="X281" s="163">
        <f t="shared" si="9"/>
        <v>4856.976210540668</v>
      </c>
    </row>
    <row r="282" spans="1:24" x14ac:dyDescent="0.35">
      <c r="A282" s="330"/>
      <c r="B282" s="160" t="s">
        <v>193</v>
      </c>
      <c r="C282" s="161">
        <v>238476.97370533764</v>
      </c>
      <c r="D282" s="162">
        <v>7886.4725121747815</v>
      </c>
      <c r="E282" s="162">
        <v>7206.1960762163035</v>
      </c>
      <c r="F282" s="162">
        <v>24121.637973082514</v>
      </c>
      <c r="G282" s="162">
        <v>57107.940412434633</v>
      </c>
      <c r="H282" s="150">
        <v>15516.51353765091</v>
      </c>
      <c r="I282" s="162">
        <v>25607041.574798018</v>
      </c>
      <c r="J282" s="162">
        <v>8045571.7572535779</v>
      </c>
      <c r="K282" s="163">
        <f t="shared" si="8"/>
        <v>25400.084785655887</v>
      </c>
      <c r="L282" s="162">
        <v>17159.616612270147</v>
      </c>
      <c r="M282" s="155"/>
      <c r="N282" s="330"/>
      <c r="O282" s="160" t="s">
        <v>193</v>
      </c>
      <c r="P282" s="161">
        <v>650275.28030358255</v>
      </c>
      <c r="Q282" s="162">
        <v>58005.011184562827</v>
      </c>
      <c r="R282" s="162">
        <v>53430.219432856989</v>
      </c>
      <c r="S282" s="162">
        <v>24121.637973082514</v>
      </c>
      <c r="T282" s="162">
        <v>57107.94041243464</v>
      </c>
      <c r="U282" s="150">
        <v>433969.17757326108</v>
      </c>
      <c r="V282" s="162">
        <v>26950963.533162422</v>
      </c>
      <c r="W282" s="162">
        <v>8467823.8655845225</v>
      </c>
      <c r="X282" s="163">
        <f t="shared" si="9"/>
        <v>25400.084785655887</v>
      </c>
    </row>
    <row r="283" spans="1:24" x14ac:dyDescent="0.35">
      <c r="A283" s="330"/>
      <c r="B283" s="160" t="s">
        <v>194</v>
      </c>
      <c r="C283" s="161">
        <v>122265.82425896742</v>
      </c>
      <c r="D283" s="162">
        <v>4140.4932088619826</v>
      </c>
      <c r="E283" s="162">
        <v>3769.4991869327678</v>
      </c>
      <c r="F283" s="162">
        <v>12401.180379274459</v>
      </c>
      <c r="G283" s="162">
        <v>30540.899895287104</v>
      </c>
      <c r="H283" s="162">
        <v>8089.6450475942274</v>
      </c>
      <c r="I283" s="162">
        <v>12977674.11134077</v>
      </c>
      <c r="J283" s="162">
        <v>4077215.681082211</v>
      </c>
      <c r="K283" s="163">
        <f t="shared" si="8"/>
        <v>13058.442939376006</v>
      </c>
      <c r="L283" s="162">
        <v>8089.6450475942274</v>
      </c>
      <c r="N283" s="330"/>
      <c r="O283" s="160" t="s">
        <v>194</v>
      </c>
      <c r="P283" s="161">
        <v>332352.40612123621</v>
      </c>
      <c r="Q283" s="162">
        <v>30265.012430912222</v>
      </c>
      <c r="R283" s="162">
        <v>27780.138331700695</v>
      </c>
      <c r="S283" s="162">
        <v>12401.180379274459</v>
      </c>
      <c r="T283" s="162">
        <v>30540.899895287104</v>
      </c>
      <c r="U283" s="162">
        <v>225992.79426733934</v>
      </c>
      <c r="V283" s="162">
        <v>13665889.741405383</v>
      </c>
      <c r="W283" s="162">
        <v>4293433.4490018189</v>
      </c>
      <c r="X283" s="163">
        <f t="shared" si="9"/>
        <v>13058.442939376006</v>
      </c>
    </row>
    <row r="284" spans="1:24" x14ac:dyDescent="0.35">
      <c r="A284" s="330"/>
      <c r="B284" s="160" t="s">
        <v>195</v>
      </c>
      <c r="C284" s="161">
        <v>31500.033519151348</v>
      </c>
      <c r="D284" s="162">
        <v>862.55199775707206</v>
      </c>
      <c r="E284" s="162">
        <v>785.77106183622743</v>
      </c>
      <c r="F284" s="162">
        <v>2738.1391373729693</v>
      </c>
      <c r="G284" s="162">
        <v>6456.7426957340922</v>
      </c>
      <c r="H284" s="162">
        <v>1846.8452908383542</v>
      </c>
      <c r="I284" s="162">
        <v>2850135.396273328</v>
      </c>
      <c r="J284" s="162">
        <v>895424.195089694</v>
      </c>
      <c r="K284" s="163">
        <f t="shared" si="8"/>
        <v>2883.2605116537366</v>
      </c>
      <c r="L284" s="162">
        <v>1846.8452908383542</v>
      </c>
      <c r="N284" s="330"/>
      <c r="O284" s="160" t="s">
        <v>195</v>
      </c>
      <c r="P284" s="161">
        <v>74998.948016051276</v>
      </c>
      <c r="Q284" s="162">
        <v>6493.2773319531379</v>
      </c>
      <c r="R284" s="162">
        <v>5964.8288918480821</v>
      </c>
      <c r="S284" s="162">
        <v>2738.1391373729693</v>
      </c>
      <c r="T284" s="162">
        <v>6456.7426957340922</v>
      </c>
      <c r="U284" s="162">
        <v>48219.477048635265</v>
      </c>
      <c r="V284" s="162">
        <v>2995177.9945315341</v>
      </c>
      <c r="W284" s="162">
        <v>940992.08353020553</v>
      </c>
      <c r="X284" s="163">
        <f t="shared" si="9"/>
        <v>2883.2605116537366</v>
      </c>
    </row>
    <row r="285" spans="1:24" x14ac:dyDescent="0.35">
      <c r="A285" s="330"/>
      <c r="B285" s="160" t="s">
        <v>196</v>
      </c>
      <c r="C285" s="161">
        <v>84601.409490101098</v>
      </c>
      <c r="D285" s="162">
        <v>2064.1835109811586</v>
      </c>
      <c r="E285" s="162">
        <v>1878.6887995108596</v>
      </c>
      <c r="F285" s="162">
        <v>3852.5429895004877</v>
      </c>
      <c r="G285" s="162">
        <v>9084.5985959307236</v>
      </c>
      <c r="H285" s="162">
        <v>12913.143955079709</v>
      </c>
      <c r="I285" s="162">
        <v>4009627.3810455999</v>
      </c>
      <c r="J285" s="162">
        <v>1259700.7166338672</v>
      </c>
      <c r="K285" s="163">
        <f t="shared" si="8"/>
        <v>4056.7277679440131</v>
      </c>
      <c r="L285" s="162">
        <v>12913.143955079709</v>
      </c>
      <c r="N285" s="330"/>
      <c r="O285" s="160" t="s">
        <v>196</v>
      </c>
      <c r="P285" s="161">
        <v>105721.61183421945</v>
      </c>
      <c r="Q285" s="162">
        <v>9136.0042438800701</v>
      </c>
      <c r="R285" s="162">
        <v>8392.4801665929808</v>
      </c>
      <c r="S285" s="162">
        <v>3852.5429895004877</v>
      </c>
      <c r="T285" s="162">
        <v>9084.5985959307236</v>
      </c>
      <c r="U285" s="162">
        <v>67844.512676052138</v>
      </c>
      <c r="V285" s="162">
        <v>4214197.415874687</v>
      </c>
      <c r="W285" s="162">
        <v>1323970.284597765</v>
      </c>
      <c r="X285" s="163">
        <f t="shared" si="9"/>
        <v>4056.7277679440131</v>
      </c>
    </row>
    <row r="286" spans="1:24" x14ac:dyDescent="0.35">
      <c r="A286" s="330"/>
      <c r="B286" s="160" t="s">
        <v>197</v>
      </c>
      <c r="C286" s="161">
        <v>24454.285632196457</v>
      </c>
      <c r="D286" s="162">
        <v>721.01981652324287</v>
      </c>
      <c r="E286" s="162">
        <v>650.53912611516421</v>
      </c>
      <c r="F286" s="162">
        <v>2276.8289504318013</v>
      </c>
      <c r="G286" s="162">
        <v>5071.2939978237073</v>
      </c>
      <c r="H286" s="162">
        <v>1438.5501743498048</v>
      </c>
      <c r="I286" s="162">
        <v>2282979.8558990825</v>
      </c>
      <c r="J286" s="162">
        <v>724018.34867868177</v>
      </c>
      <c r="K286" s="163">
        <f t="shared" si="8"/>
        <v>2397.5008848046868</v>
      </c>
      <c r="L286" s="162">
        <v>1438.5501743498048</v>
      </c>
      <c r="N286" s="330"/>
      <c r="O286" s="160" t="s">
        <v>197</v>
      </c>
      <c r="P286" s="161">
        <v>56998.061749834713</v>
      </c>
      <c r="Q286" s="162">
        <v>5228.262415371024</v>
      </c>
      <c r="R286" s="162">
        <v>4744.4039031697494</v>
      </c>
      <c r="S286" s="162">
        <v>2276.8289504318013</v>
      </c>
      <c r="T286" s="162">
        <v>5071.2939978237064</v>
      </c>
      <c r="U286" s="162">
        <v>37119.598468519805</v>
      </c>
      <c r="V286" s="162">
        <v>2403579.4263672489</v>
      </c>
      <c r="W286" s="162">
        <v>762269.26098599087</v>
      </c>
      <c r="X286" s="163">
        <f t="shared" si="9"/>
        <v>2397.5008848046868</v>
      </c>
    </row>
    <row r="287" spans="1:24" x14ac:dyDescent="0.35">
      <c r="A287" s="330"/>
      <c r="B287" s="160" t="s">
        <v>198</v>
      </c>
      <c r="C287" s="161">
        <v>131245.06050015928</v>
      </c>
      <c r="D287" s="162">
        <v>4529.1613440337896</v>
      </c>
      <c r="E287" s="162">
        <v>4130.0420667157005</v>
      </c>
      <c r="F287" s="162">
        <v>13519.415565143323</v>
      </c>
      <c r="G287" s="162">
        <v>32853.177944564814</v>
      </c>
      <c r="H287" s="162">
        <v>9704.2270303342175</v>
      </c>
      <c r="I287" s="162">
        <v>14796668.000292836</v>
      </c>
      <c r="J287" s="162">
        <v>4648105.6098906863</v>
      </c>
      <c r="K287" s="163">
        <f t="shared" si="8"/>
        <v>14235.944590095918</v>
      </c>
      <c r="L287" s="162">
        <v>9704.2270303342175</v>
      </c>
      <c r="N287" s="330"/>
      <c r="O287" s="160" t="s">
        <v>198</v>
      </c>
      <c r="P287" s="161">
        <v>379074.31350131554</v>
      </c>
      <c r="Q287" s="162">
        <v>33172.337177909001</v>
      </c>
      <c r="R287" s="162">
        <v>30482.550071515871</v>
      </c>
      <c r="S287" s="162">
        <v>13519.415565143323</v>
      </c>
      <c r="T287" s="162">
        <v>32853.177944564814</v>
      </c>
      <c r="U287" s="162">
        <v>252417.78614964138</v>
      </c>
      <c r="V287" s="162">
        <v>15564908.870314106</v>
      </c>
      <c r="W287" s="162">
        <v>4889434.4088481665</v>
      </c>
      <c r="X287" s="163">
        <f t="shared" si="9"/>
        <v>14235.944590095918</v>
      </c>
    </row>
    <row r="288" spans="1:24" x14ac:dyDescent="0.35">
      <c r="A288" s="330"/>
      <c r="B288" s="160" t="s">
        <v>199</v>
      </c>
      <c r="C288" s="161">
        <v>16122.710733383916</v>
      </c>
      <c r="D288" s="162">
        <v>248.5362887907188</v>
      </c>
      <c r="E288" s="162">
        <v>226.53026675589524</v>
      </c>
      <c r="F288" s="162">
        <v>793.65350033781897</v>
      </c>
      <c r="G288" s="162">
        <v>1869.9220504846385</v>
      </c>
      <c r="H288" s="162">
        <v>493.13720568508325</v>
      </c>
      <c r="I288" s="162">
        <v>819536.17623296333</v>
      </c>
      <c r="J288" s="162">
        <v>257523.69500706278</v>
      </c>
      <c r="K288" s="163">
        <f t="shared" si="8"/>
        <v>835.71713585572331</v>
      </c>
      <c r="L288" s="162">
        <v>493.13720568508325</v>
      </c>
      <c r="N288" s="330"/>
      <c r="O288" s="160" t="s">
        <v>199</v>
      </c>
      <c r="P288" s="161">
        <v>22099.015559918545</v>
      </c>
      <c r="Q288" s="162">
        <v>1877.5906902209349</v>
      </c>
      <c r="R288" s="162">
        <v>1727.532313369328</v>
      </c>
      <c r="S288" s="162">
        <v>793.65350033781897</v>
      </c>
      <c r="T288" s="162">
        <v>1869.9220504846385</v>
      </c>
      <c r="U288" s="162">
        <v>13958.439929679238</v>
      </c>
      <c r="V288" s="162">
        <v>861982.37854796997</v>
      </c>
      <c r="W288" s="162">
        <v>270861.61117660068</v>
      </c>
      <c r="X288" s="163">
        <f t="shared" si="9"/>
        <v>835.71713585572331</v>
      </c>
    </row>
    <row r="289" spans="1:24" ht="15" thickBot="1" x14ac:dyDescent="0.4">
      <c r="A289" s="331"/>
      <c r="B289" s="168" t="s">
        <v>200</v>
      </c>
      <c r="C289" s="169">
        <v>798368.76091943076</v>
      </c>
      <c r="D289" s="170">
        <v>23474.602657077136</v>
      </c>
      <c r="E289" s="170">
        <v>21401.932369545215</v>
      </c>
      <c r="F289" s="170">
        <v>65753.252909501607</v>
      </c>
      <c r="G289" s="170">
        <v>157242.79641544161</v>
      </c>
      <c r="H289" s="170">
        <v>66316.043872432419</v>
      </c>
      <c r="I289" s="170">
        <v>69575520.078480422</v>
      </c>
      <c r="J289" s="170">
        <v>21865416.479051046</v>
      </c>
      <c r="K289" s="171">
        <f t="shared" si="8"/>
        <v>69238.175313705186</v>
      </c>
      <c r="L289" s="170">
        <v>67959.14694705166</v>
      </c>
      <c r="M289" s="155"/>
      <c r="N289" s="331"/>
      <c r="O289" s="168" t="s">
        <v>200</v>
      </c>
      <c r="P289" s="169">
        <v>1796685.7185097996</v>
      </c>
      <c r="Q289" s="170">
        <v>158481.10332448059</v>
      </c>
      <c r="R289" s="170">
        <v>145678.89120192773</v>
      </c>
      <c r="S289" s="170">
        <v>65753.252909501607</v>
      </c>
      <c r="T289" s="170">
        <v>157242.79641544161</v>
      </c>
      <c r="U289" s="170">
        <v>1185749.0761233873</v>
      </c>
      <c r="V289" s="170">
        <v>73211139.945385039</v>
      </c>
      <c r="W289" s="170">
        <v>23007987.019023284</v>
      </c>
      <c r="X289" s="171">
        <f t="shared" si="9"/>
        <v>69238.175313705186</v>
      </c>
    </row>
    <row r="290" spans="1:24" ht="15" thickTop="1" x14ac:dyDescent="0.35">
      <c r="A290" s="332">
        <f>A280+1</f>
        <v>2030</v>
      </c>
      <c r="B290" s="136" t="s">
        <v>191</v>
      </c>
      <c r="C290" s="137">
        <v>30722.49</v>
      </c>
      <c r="D290" s="138">
        <v>445.16699999999997</v>
      </c>
      <c r="E290" s="138">
        <v>409.55363999999997</v>
      </c>
      <c r="F290" s="138">
        <v>1484.7859236333361</v>
      </c>
      <c r="G290" s="138">
        <v>3505.4776968685378</v>
      </c>
      <c r="H290" s="138">
        <v>1007.658</v>
      </c>
      <c r="I290" s="138">
        <v>1556044.764</v>
      </c>
      <c r="J290" s="138">
        <v>488861.06314797362</v>
      </c>
      <c r="K290" s="139">
        <f t="shared" si="8"/>
        <v>1563.4795775859029</v>
      </c>
      <c r="L290" s="138">
        <v>1007.658</v>
      </c>
      <c r="N290" s="332">
        <f>N280+1</f>
        <v>2030</v>
      </c>
      <c r="O290" s="136" t="s">
        <v>191</v>
      </c>
      <c r="P290" s="137">
        <v>42930</v>
      </c>
      <c r="Q290" s="138">
        <v>3544</v>
      </c>
      <c r="R290" s="138">
        <v>3260</v>
      </c>
      <c r="S290" s="138">
        <v>1485</v>
      </c>
      <c r="T290" s="138">
        <v>3505</v>
      </c>
      <c r="U290" s="138">
        <v>26404</v>
      </c>
      <c r="V290" s="138">
        <v>1635479</v>
      </c>
      <c r="W290" s="138">
        <v>513817</v>
      </c>
      <c r="X290" s="139">
        <f t="shared" si="9"/>
        <v>1563.7049999999999</v>
      </c>
    </row>
    <row r="291" spans="1:24" x14ac:dyDescent="0.35">
      <c r="A291" s="333"/>
      <c r="B291" s="140" t="s">
        <v>192</v>
      </c>
      <c r="C291" s="141">
        <v>123187.25263015271</v>
      </c>
      <c r="D291" s="142">
        <v>2677.1427040336771</v>
      </c>
      <c r="E291" s="142">
        <v>2462.9712877109832</v>
      </c>
      <c r="F291" s="142">
        <v>4764.7221612085368</v>
      </c>
      <c r="G291" s="142">
        <v>11223.317331935456</v>
      </c>
      <c r="H291" s="142">
        <v>15846.643623447</v>
      </c>
      <c r="I291" s="142">
        <v>4883340.86256814</v>
      </c>
      <c r="J291" s="142">
        <v>1534194.4274483633</v>
      </c>
      <c r="K291" s="143">
        <f t="shared" si="8"/>
        <v>5017.252435752589</v>
      </c>
      <c r="L291" s="142">
        <v>15846.643623447</v>
      </c>
      <c r="N291" s="333"/>
      <c r="O291" s="140" t="s">
        <v>192</v>
      </c>
      <c r="P291" s="141">
        <v>137951</v>
      </c>
      <c r="Q291" s="142">
        <v>11232</v>
      </c>
      <c r="R291" s="142">
        <v>10333</v>
      </c>
      <c r="S291" s="142">
        <v>4765</v>
      </c>
      <c r="T291" s="142">
        <v>11223</v>
      </c>
      <c r="U291" s="142">
        <v>83329</v>
      </c>
      <c r="V291" s="142">
        <v>5135278</v>
      </c>
      <c r="W291" s="142">
        <v>1613345</v>
      </c>
      <c r="X291" s="143">
        <f t="shared" si="9"/>
        <v>5017.5450000000001</v>
      </c>
    </row>
    <row r="292" spans="1:24" x14ac:dyDescent="0.35">
      <c r="A292" s="333"/>
      <c r="B292" s="140" t="s">
        <v>193</v>
      </c>
      <c r="C292" s="141">
        <v>235377.5</v>
      </c>
      <c r="D292" s="142">
        <v>8220.9940000000006</v>
      </c>
      <c r="E292" s="142">
        <v>7563.3144800000009</v>
      </c>
      <c r="F292" s="142">
        <v>25207.147332392859</v>
      </c>
      <c r="G292" s="142">
        <v>59677.833131426341</v>
      </c>
      <c r="H292" s="150">
        <v>16214.756646845197</v>
      </c>
      <c r="I292" s="142">
        <v>26763557.943999998</v>
      </c>
      <c r="J292" s="142">
        <v>8408280.8495130371</v>
      </c>
      <c r="K292" s="143">
        <f t="shared" si="8"/>
        <v>26543.126141009678</v>
      </c>
      <c r="L292" s="142">
        <v>17896.037</v>
      </c>
      <c r="M292" s="155"/>
      <c r="N292" s="333"/>
      <c r="O292" s="140" t="s">
        <v>193</v>
      </c>
      <c r="P292" s="141">
        <v>679271</v>
      </c>
      <c r="Q292" s="142">
        <v>60615</v>
      </c>
      <c r="R292" s="142">
        <v>55766</v>
      </c>
      <c r="S292" s="142">
        <v>25207</v>
      </c>
      <c r="T292" s="142">
        <v>59678</v>
      </c>
      <c r="U292" s="150">
        <v>453497.79056405765</v>
      </c>
      <c r="V292" s="142">
        <v>28163780</v>
      </c>
      <c r="W292" s="142">
        <v>8848187</v>
      </c>
      <c r="X292" s="143">
        <f t="shared" si="9"/>
        <v>26542.970999999998</v>
      </c>
    </row>
    <row r="293" spans="1:24" x14ac:dyDescent="0.35">
      <c r="A293" s="333"/>
      <c r="B293" s="140" t="s">
        <v>194</v>
      </c>
      <c r="C293" s="141">
        <v>118930.001</v>
      </c>
      <c r="D293" s="142">
        <v>4261.3909999999996</v>
      </c>
      <c r="E293" s="142">
        <v>3920.4797199999998</v>
      </c>
      <c r="F293" s="142">
        <v>12760.806929634227</v>
      </c>
      <c r="G293" s="142">
        <v>31426.560778353654</v>
      </c>
      <c r="H293" s="142">
        <v>8325.3040000000001</v>
      </c>
      <c r="I293" s="142">
        <v>13355740.893999999</v>
      </c>
      <c r="J293" s="142">
        <v>4195960.0672321711</v>
      </c>
      <c r="K293" s="143">
        <f t="shared" si="8"/>
        <v>13437.12969690484</v>
      </c>
      <c r="L293" s="142">
        <v>8325.3040000000001</v>
      </c>
      <c r="N293" s="333"/>
      <c r="O293" s="140" t="s">
        <v>194</v>
      </c>
      <c r="P293" s="141">
        <v>341903</v>
      </c>
      <c r="Q293" s="142">
        <v>31142</v>
      </c>
      <c r="R293" s="142">
        <v>28651</v>
      </c>
      <c r="S293" s="142">
        <v>12761</v>
      </c>
      <c r="T293" s="142">
        <v>31427</v>
      </c>
      <c r="U293" s="142">
        <v>232547</v>
      </c>
      <c r="V293" s="142">
        <v>14062207</v>
      </c>
      <c r="W293" s="142">
        <v>4417910</v>
      </c>
      <c r="X293" s="143">
        <f t="shared" si="9"/>
        <v>13437.332999999999</v>
      </c>
    </row>
    <row r="294" spans="1:24" x14ac:dyDescent="0.35">
      <c r="A294" s="333"/>
      <c r="B294" s="140" t="s">
        <v>195</v>
      </c>
      <c r="C294" s="141">
        <v>31991.728912357787</v>
      </c>
      <c r="D294" s="142">
        <v>898.56020215009994</v>
      </c>
      <c r="E294" s="142">
        <v>826.67538597809198</v>
      </c>
      <c r="F294" s="142">
        <v>2875.0447652845291</v>
      </c>
      <c r="G294" s="142">
        <v>6779.5682582108229</v>
      </c>
      <c r="H294" s="142">
        <v>1932.9865519933114</v>
      </c>
      <c r="I294" s="142">
        <v>2995262.9943051985</v>
      </c>
      <c r="J294" s="142">
        <v>941018.84835224587</v>
      </c>
      <c r="K294" s="143">
        <f t="shared" si="8"/>
        <v>3027.4221378446091</v>
      </c>
      <c r="L294" s="142">
        <v>1932.9865519933114</v>
      </c>
      <c r="N294" s="333"/>
      <c r="O294" s="140" t="s">
        <v>195</v>
      </c>
      <c r="P294" s="141">
        <v>78806</v>
      </c>
      <c r="Q294" s="142">
        <v>6818</v>
      </c>
      <c r="R294" s="142">
        <v>6273</v>
      </c>
      <c r="S294" s="142">
        <v>2875</v>
      </c>
      <c r="T294" s="142">
        <v>6780</v>
      </c>
      <c r="U294" s="142">
        <v>50630</v>
      </c>
      <c r="V294" s="142">
        <v>3144932</v>
      </c>
      <c r="W294" s="142">
        <v>988040</v>
      </c>
      <c r="X294" s="143">
        <f t="shared" si="9"/>
        <v>3027.375</v>
      </c>
    </row>
    <row r="295" spans="1:24" x14ac:dyDescent="0.35">
      <c r="A295" s="333"/>
      <c r="B295" s="140" t="s">
        <v>196</v>
      </c>
      <c r="C295" s="141">
        <v>88502.414959217131</v>
      </c>
      <c r="D295" s="142">
        <v>2175.4676526214489</v>
      </c>
      <c r="E295" s="142">
        <v>2001.4302404117332</v>
      </c>
      <c r="F295" s="142">
        <v>4045.1706858075836</v>
      </c>
      <c r="G295" s="142">
        <v>9538.8117471040241</v>
      </c>
      <c r="H295" s="142">
        <v>13596.010126198882</v>
      </c>
      <c r="I295" s="142">
        <v>4214197.1390791815</v>
      </c>
      <c r="J295" s="142">
        <v>1323970.197637192</v>
      </c>
      <c r="K295" s="143">
        <f t="shared" si="8"/>
        <v>4259.5647321553852</v>
      </c>
      <c r="L295" s="142">
        <v>13596.010126198882</v>
      </c>
      <c r="N295" s="333"/>
      <c r="O295" s="140" t="s">
        <v>196</v>
      </c>
      <c r="P295" s="141">
        <v>110880</v>
      </c>
      <c r="Q295" s="142">
        <v>9593</v>
      </c>
      <c r="R295" s="142">
        <v>8825</v>
      </c>
      <c r="S295" s="142">
        <v>4045</v>
      </c>
      <c r="T295" s="142">
        <v>9539</v>
      </c>
      <c r="U295" s="142">
        <v>71237</v>
      </c>
      <c r="V295" s="142">
        <v>4424900</v>
      </c>
      <c r="W295" s="142">
        <v>1390166</v>
      </c>
      <c r="X295" s="143">
        <f t="shared" si="9"/>
        <v>4259.3849999999993</v>
      </c>
    </row>
    <row r="296" spans="1:24" x14ac:dyDescent="0.35">
      <c r="A296" s="333"/>
      <c r="B296" s="140" t="s">
        <v>197</v>
      </c>
      <c r="C296" s="141">
        <v>22757.524000000001</v>
      </c>
      <c r="D296" s="142">
        <v>750.63199999999995</v>
      </c>
      <c r="E296" s="142">
        <v>690.58143999999993</v>
      </c>
      <c r="F296" s="142">
        <v>2371.6999999999998</v>
      </c>
      <c r="G296" s="142">
        <v>5277.8760000000002</v>
      </c>
      <c r="H296" s="142">
        <v>1493.7639999999999</v>
      </c>
      <c r="I296" s="142">
        <v>2378683.2030000002</v>
      </c>
      <c r="J296" s="142">
        <v>747308.57775683329</v>
      </c>
      <c r="K296" s="143">
        <f t="shared" si="8"/>
        <v>2497.4000999999998</v>
      </c>
      <c r="L296" s="142">
        <v>1493.7639999999999</v>
      </c>
      <c r="N296" s="333"/>
      <c r="O296" s="140" t="s">
        <v>197</v>
      </c>
      <c r="P296" s="141">
        <v>58937</v>
      </c>
      <c r="Q296" s="142">
        <v>5433</v>
      </c>
      <c r="R296" s="142">
        <v>4999</v>
      </c>
      <c r="S296" s="142">
        <v>2372</v>
      </c>
      <c r="T296" s="142">
        <v>5278</v>
      </c>
      <c r="U296" s="142">
        <v>38556</v>
      </c>
      <c r="V296" s="142">
        <v>2497078</v>
      </c>
      <c r="W296" s="142">
        <v>784505</v>
      </c>
      <c r="X296" s="143">
        <f t="shared" si="9"/>
        <v>2497.7159999999999</v>
      </c>
    </row>
    <row r="297" spans="1:24" x14ac:dyDescent="0.35">
      <c r="A297" s="333"/>
      <c r="B297" s="140" t="s">
        <v>198</v>
      </c>
      <c r="C297" s="141">
        <v>128302.446</v>
      </c>
      <c r="D297" s="142">
        <v>4769.259</v>
      </c>
      <c r="E297" s="142">
        <v>4387.71828</v>
      </c>
      <c r="F297" s="142">
        <v>14634.938987864989</v>
      </c>
      <c r="G297" s="142">
        <v>35207.84668193385</v>
      </c>
      <c r="H297" s="142">
        <v>10030.192999999999</v>
      </c>
      <c r="I297" s="142">
        <v>15713678.706</v>
      </c>
      <c r="J297" s="142">
        <v>4936751.0857681436</v>
      </c>
      <c r="K297" s="143">
        <f t="shared" si="8"/>
        <v>15410.590754221832</v>
      </c>
      <c r="L297" s="142">
        <v>10030.192999999999</v>
      </c>
      <c r="N297" s="333"/>
      <c r="O297" s="140" t="s">
        <v>198</v>
      </c>
      <c r="P297" s="141">
        <v>394335</v>
      </c>
      <c r="Q297" s="142">
        <v>34948</v>
      </c>
      <c r="R297" s="142">
        <v>32152</v>
      </c>
      <c r="S297" s="142">
        <v>14635</v>
      </c>
      <c r="T297" s="142">
        <v>35208</v>
      </c>
      <c r="U297" s="142">
        <v>259982</v>
      </c>
      <c r="V297" s="142">
        <v>16470350</v>
      </c>
      <c r="W297" s="142">
        <v>5174474</v>
      </c>
      <c r="X297" s="143">
        <f t="shared" si="9"/>
        <v>15410.654999999999</v>
      </c>
    </row>
    <row r="298" spans="1:24" x14ac:dyDescent="0.35">
      <c r="A298" s="333"/>
      <c r="B298" s="140" t="s">
        <v>199</v>
      </c>
      <c r="C298" s="141">
        <v>16368.540999999999</v>
      </c>
      <c r="D298" s="142">
        <v>252.876</v>
      </c>
      <c r="E298" s="142">
        <v>232.64592000000002</v>
      </c>
      <c r="F298" s="142">
        <v>807.16099999999994</v>
      </c>
      <c r="G298" s="142">
        <v>1901.6859999999999</v>
      </c>
      <c r="H298" s="142">
        <v>501.48399999999998</v>
      </c>
      <c r="I298" s="142">
        <v>833732.51800000004</v>
      </c>
      <c r="J298" s="142">
        <v>261932.93056864597</v>
      </c>
      <c r="K298" s="143">
        <f t="shared" si="8"/>
        <v>849.94053299999985</v>
      </c>
      <c r="L298" s="142">
        <v>501.48399999999998</v>
      </c>
      <c r="N298" s="333"/>
      <c r="O298" s="140" t="s">
        <v>199</v>
      </c>
      <c r="P298" s="141">
        <v>22471</v>
      </c>
      <c r="Q298" s="142">
        <v>1910</v>
      </c>
      <c r="R298" s="142">
        <v>1757</v>
      </c>
      <c r="S298" s="142">
        <v>807</v>
      </c>
      <c r="T298" s="142">
        <v>1902</v>
      </c>
      <c r="U298" s="142">
        <v>14196</v>
      </c>
      <c r="V298" s="142">
        <v>876636</v>
      </c>
      <c r="W298" s="142">
        <v>275412</v>
      </c>
      <c r="X298" s="143">
        <f t="shared" si="9"/>
        <v>849.77099999999996</v>
      </c>
    </row>
    <row r="299" spans="1:24" ht="15" thickBot="1" x14ac:dyDescent="0.4">
      <c r="A299" s="334"/>
      <c r="B299" s="151" t="s">
        <v>200</v>
      </c>
      <c r="C299" s="152">
        <v>796139.8985017275</v>
      </c>
      <c r="D299" s="153">
        <v>24451.489558805228</v>
      </c>
      <c r="E299" s="153">
        <v>22495.37039410081</v>
      </c>
      <c r="F299" s="153">
        <v>68951.47778582605</v>
      </c>
      <c r="G299" s="153">
        <v>164538.97762583266</v>
      </c>
      <c r="H299" s="153">
        <f>SUM(H290:H298)</f>
        <v>68948.799948484389</v>
      </c>
      <c r="I299" s="153">
        <v>72694239.024952531</v>
      </c>
      <c r="J299" s="153">
        <v>22838278.047424607</v>
      </c>
      <c r="K299" s="154">
        <f t="shared" si="8"/>
        <v>72605.906108474825</v>
      </c>
      <c r="L299" s="153">
        <v>70630.080301639187</v>
      </c>
      <c r="M299" s="155"/>
      <c r="N299" s="334"/>
      <c r="O299" s="151" t="s">
        <v>200</v>
      </c>
      <c r="P299" s="152">
        <v>1867484</v>
      </c>
      <c r="Q299" s="153">
        <v>165235</v>
      </c>
      <c r="R299" s="153">
        <v>152016</v>
      </c>
      <c r="S299" s="153">
        <v>68951</v>
      </c>
      <c r="T299" s="153">
        <v>164539</v>
      </c>
      <c r="U299" s="153">
        <f>SUM(U290:U298)</f>
        <v>1230378.7905640577</v>
      </c>
      <c r="V299" s="153">
        <v>76410639</v>
      </c>
      <c r="W299" s="153">
        <v>24005856</v>
      </c>
      <c r="X299" s="154">
        <f t="shared" si="9"/>
        <v>72605.402999999991</v>
      </c>
    </row>
    <row r="300" spans="1:24" ht="15" thickTop="1" x14ac:dyDescent="0.35">
      <c r="A300" s="329">
        <f>A290+1</f>
        <v>2031</v>
      </c>
      <c r="B300" s="156" t="s">
        <v>191</v>
      </c>
      <c r="C300" s="157">
        <v>31804.226395196387</v>
      </c>
      <c r="D300" s="158">
        <v>459.58339949351847</v>
      </c>
      <c r="E300" s="158">
        <v>418.83040234019165</v>
      </c>
      <c r="F300" s="158">
        <v>1533.7711906772367</v>
      </c>
      <c r="G300" s="158">
        <v>3621.0934563469627</v>
      </c>
      <c r="H300" s="158">
        <v>1041.1310331504171</v>
      </c>
      <c r="I300" s="158">
        <v>1606344.2929281597</v>
      </c>
      <c r="J300" s="158">
        <v>504663.47574901057</v>
      </c>
      <c r="K300" s="159">
        <f t="shared" si="8"/>
        <v>1615.0610637831303</v>
      </c>
      <c r="L300" s="158">
        <v>1041.1310331504171</v>
      </c>
      <c r="N300" s="329">
        <f>N290+1</f>
        <v>2031</v>
      </c>
      <c r="O300" s="156" t="s">
        <v>191</v>
      </c>
      <c r="P300" s="157">
        <v>44397.615691449369</v>
      </c>
      <c r="Q300" s="158">
        <v>3660.5757467775202</v>
      </c>
      <c r="R300" s="158">
        <v>3364.9753907258696</v>
      </c>
      <c r="S300" s="158">
        <v>1533.7711906772367</v>
      </c>
      <c r="T300" s="158">
        <v>3621.0934563469627</v>
      </c>
      <c r="U300" s="158">
        <v>27275.213214701962</v>
      </c>
      <c r="V300" s="158">
        <v>1689424.7658889547</v>
      </c>
      <c r="W300" s="158">
        <v>530764.77945014706</v>
      </c>
      <c r="X300" s="159">
        <f t="shared" si="9"/>
        <v>1615.0610637831303</v>
      </c>
    </row>
    <row r="301" spans="1:24" x14ac:dyDescent="0.35">
      <c r="A301" s="330"/>
      <c r="B301" s="160" t="s">
        <v>192</v>
      </c>
      <c r="C301" s="161">
        <v>127131.30010200672</v>
      </c>
      <c r="D301" s="162">
        <v>2765.3558793578536</v>
      </c>
      <c r="E301" s="162">
        <v>2520.6431560029869</v>
      </c>
      <c r="F301" s="162">
        <v>4921.9619064858789</v>
      </c>
      <c r="G301" s="162">
        <v>11593.697143641375</v>
      </c>
      <c r="H301" s="162">
        <v>16367.339311385153</v>
      </c>
      <c r="I301" s="162">
        <v>5043602.3830285743</v>
      </c>
      <c r="J301" s="162">
        <v>1584543.6327453891</v>
      </c>
      <c r="K301" s="163">
        <f t="shared" si="8"/>
        <v>5182.8258875296306</v>
      </c>
      <c r="L301" s="162">
        <v>16367.339311385153</v>
      </c>
      <c r="N301" s="330"/>
      <c r="O301" s="160" t="s">
        <v>192</v>
      </c>
      <c r="P301" s="161">
        <v>142497.47698351066</v>
      </c>
      <c r="Q301" s="162">
        <v>11602.646849920437</v>
      </c>
      <c r="R301" s="162">
        <v>10674.435101926803</v>
      </c>
      <c r="S301" s="162">
        <v>4921.961906485878</v>
      </c>
      <c r="T301" s="162">
        <v>11593.697143641375</v>
      </c>
      <c r="U301" s="162">
        <v>86078.759455055202</v>
      </c>
      <c r="V301" s="162">
        <v>5304746.6837119861</v>
      </c>
      <c r="W301" s="162">
        <v>1666587.0825359679</v>
      </c>
      <c r="X301" s="163">
        <f t="shared" si="9"/>
        <v>5182.8258875296297</v>
      </c>
    </row>
    <row r="302" spans="1:24" x14ac:dyDescent="0.35">
      <c r="A302" s="330"/>
      <c r="B302" s="160" t="s">
        <v>193</v>
      </c>
      <c r="C302" s="161">
        <v>236819.74788708531</v>
      </c>
      <c r="D302" s="162">
        <v>8612.2251451076663</v>
      </c>
      <c r="E302" s="162">
        <v>7869.3462701301087</v>
      </c>
      <c r="F302" s="162">
        <v>26341.431707555428</v>
      </c>
      <c r="G302" s="162">
        <v>62363.298628888922</v>
      </c>
      <c r="H302" s="150">
        <v>16944.420695953235</v>
      </c>
      <c r="I302" s="162">
        <v>27963529.575718805</v>
      </c>
      <c r="J302" s="162">
        <v>8785965.4982148372</v>
      </c>
      <c r="K302" s="163">
        <f t="shared" si="8"/>
        <v>27737.527588055866</v>
      </c>
      <c r="L302" s="162">
        <v>18738.730331014303</v>
      </c>
      <c r="M302" s="155"/>
      <c r="N302" s="330"/>
      <c r="O302" s="160" t="s">
        <v>193</v>
      </c>
      <c r="P302" s="161">
        <v>709898.18762173806</v>
      </c>
      <c r="Q302" s="162">
        <v>63342.922338822216</v>
      </c>
      <c r="R302" s="162">
        <v>58347.13537616565</v>
      </c>
      <c r="S302" s="162">
        <v>26341.431707555428</v>
      </c>
      <c r="T302" s="162">
        <v>62363.29862888893</v>
      </c>
      <c r="U302" s="150">
        <v>473905.1911394404</v>
      </c>
      <c r="V302" s="162">
        <v>29431125.952301696</v>
      </c>
      <c r="W302" s="162">
        <v>9247075.3568149358</v>
      </c>
      <c r="X302" s="163">
        <f t="shared" si="9"/>
        <v>27737.527588055866</v>
      </c>
    </row>
    <row r="303" spans="1:24" x14ac:dyDescent="0.35">
      <c r="A303" s="330"/>
      <c r="B303" s="160" t="s">
        <v>194</v>
      </c>
      <c r="C303" s="161">
        <v>117892.59197022313</v>
      </c>
      <c r="D303" s="162">
        <v>4384.1239697646315</v>
      </c>
      <c r="E303" s="162">
        <v>3991.3002885910787</v>
      </c>
      <c r="F303" s="162">
        <v>13130.878233971347</v>
      </c>
      <c r="G303" s="162">
        <v>32337.956986025692</v>
      </c>
      <c r="H303" s="162">
        <v>8565.6478518397198</v>
      </c>
      <c r="I303" s="162">
        <v>13741293.433726173</v>
      </c>
      <c r="J303" s="162">
        <v>4317123.1289727697</v>
      </c>
      <c r="K303" s="163">
        <f t="shared" si="8"/>
        <v>13826.814780371828</v>
      </c>
      <c r="L303" s="162">
        <v>8565.6478518397198</v>
      </c>
      <c r="N303" s="330"/>
      <c r="O303" s="160" t="s">
        <v>194</v>
      </c>
      <c r="P303" s="161">
        <v>351804.97303457698</v>
      </c>
      <c r="Q303" s="162">
        <v>32045.836027359532</v>
      </c>
      <c r="R303" s="162">
        <v>29414.749451276297</v>
      </c>
      <c r="S303" s="162">
        <v>13130.878233971347</v>
      </c>
      <c r="T303" s="162">
        <v>32337.956986025692</v>
      </c>
      <c r="U303" s="162">
        <v>239290.43627482388</v>
      </c>
      <c r="V303" s="162">
        <v>14470004.35967942</v>
      </c>
      <c r="W303" s="162">
        <v>4546063.3665745351</v>
      </c>
      <c r="X303" s="163">
        <f t="shared" si="9"/>
        <v>13826.814780371828</v>
      </c>
    </row>
    <row r="304" spans="1:24" x14ac:dyDescent="0.35">
      <c r="A304" s="330"/>
      <c r="B304" s="160" t="s">
        <v>195</v>
      </c>
      <c r="C304" s="161">
        <v>32149.763567670736</v>
      </c>
      <c r="D304" s="162">
        <v>950.96357752717222</v>
      </c>
      <c r="E304" s="162">
        <v>866.31259567444079</v>
      </c>
      <c r="F304" s="162">
        <v>3018.7983989536988</v>
      </c>
      <c r="G304" s="162">
        <v>7118.5588220468371</v>
      </c>
      <c r="H304" s="162">
        <v>2036.1469331492858</v>
      </c>
      <c r="I304" s="162">
        <v>3142274.2743913452</v>
      </c>
      <c r="J304" s="162">
        <v>987205.17508638778</v>
      </c>
      <c r="K304" s="163">
        <f t="shared" si="8"/>
        <v>3178.7947140982446</v>
      </c>
      <c r="L304" s="162">
        <v>2036.1469331492858</v>
      </c>
      <c r="N304" s="330"/>
      <c r="O304" s="160" t="s">
        <v>195</v>
      </c>
      <c r="P304" s="161">
        <v>82659.618473110648</v>
      </c>
      <c r="Q304" s="162">
        <v>7158.8382584783349</v>
      </c>
      <c r="R304" s="162">
        <v>6576.2238532625106</v>
      </c>
      <c r="S304" s="162">
        <v>3018.7983989536988</v>
      </c>
      <c r="T304" s="162">
        <v>7118.5588220468371</v>
      </c>
      <c r="U304" s="162">
        <v>53161.973446120377</v>
      </c>
      <c r="V304" s="162">
        <v>3302183.7389710164</v>
      </c>
      <c r="W304" s="162">
        <v>1037443.7720920516</v>
      </c>
      <c r="X304" s="163">
        <f t="shared" si="9"/>
        <v>3178.7947140982446</v>
      </c>
    </row>
    <row r="305" spans="1:24" x14ac:dyDescent="0.35">
      <c r="A305" s="330"/>
      <c r="B305" s="160" t="s">
        <v>196</v>
      </c>
      <c r="C305" s="161">
        <v>92904.275586190852</v>
      </c>
      <c r="D305" s="162">
        <v>2275.7623208567275</v>
      </c>
      <c r="E305" s="162">
        <v>2071.2544014607229</v>
      </c>
      <c r="F305" s="162">
        <v>4247.4286459242876</v>
      </c>
      <c r="G305" s="162">
        <v>10015.769952013625</v>
      </c>
      <c r="H305" s="162">
        <v>14236.741210475382</v>
      </c>
      <c r="I305" s="162">
        <v>4420614.1876027742</v>
      </c>
      <c r="J305" s="162">
        <v>1388820.0400888387</v>
      </c>
      <c r="K305" s="163">
        <f t="shared" si="8"/>
        <v>4472.5423641582747</v>
      </c>
      <c r="L305" s="162">
        <v>14236.741210475382</v>
      </c>
      <c r="N305" s="330"/>
      <c r="O305" s="160" t="s">
        <v>196</v>
      </c>
      <c r="P305" s="161">
        <v>116520.8317892247</v>
      </c>
      <c r="Q305" s="162">
        <v>10072.444678877779</v>
      </c>
      <c r="R305" s="162">
        <v>9252.7093836687618</v>
      </c>
      <c r="S305" s="162">
        <v>4247.4286459242876</v>
      </c>
      <c r="T305" s="162">
        <v>10015.769952013625</v>
      </c>
      <c r="U305" s="162">
        <v>74798.575225347478</v>
      </c>
      <c r="V305" s="162">
        <v>4646152.6510018427</v>
      </c>
      <c r="W305" s="162">
        <v>1459677.238769036</v>
      </c>
      <c r="X305" s="163">
        <f t="shared" si="9"/>
        <v>4472.5423641582747</v>
      </c>
    </row>
    <row r="306" spans="1:24" x14ac:dyDescent="0.35">
      <c r="A306" s="330"/>
      <c r="B306" s="160" t="s">
        <v>197</v>
      </c>
      <c r="C306" s="161">
        <v>24311.644980908553</v>
      </c>
      <c r="D306" s="162">
        <v>769.39231499397056</v>
      </c>
      <c r="E306" s="162">
        <v>694.18314554710435</v>
      </c>
      <c r="F306" s="162">
        <v>2429.5791278873194</v>
      </c>
      <c r="G306" s="162">
        <v>5411.5220408436999</v>
      </c>
      <c r="H306" s="162">
        <v>1535.0610669967584</v>
      </c>
      <c r="I306" s="162">
        <v>2436142.6914514955</v>
      </c>
      <c r="J306" s="162">
        <v>772592.0156731857</v>
      </c>
      <c r="K306" s="163">
        <f t="shared" si="8"/>
        <v>2558.3468216653473</v>
      </c>
      <c r="L306" s="162">
        <v>1535.0610669967584</v>
      </c>
      <c r="N306" s="330"/>
      <c r="O306" s="160" t="s">
        <v>197</v>
      </c>
      <c r="P306" s="161">
        <v>60806.173000959738</v>
      </c>
      <c r="Q306" s="162">
        <v>5579.0213125558494</v>
      </c>
      <c r="R306" s="162">
        <v>5062.7012166295026</v>
      </c>
      <c r="S306" s="162">
        <v>2429.5791278873194</v>
      </c>
      <c r="T306" s="162">
        <v>5411.5220408436999</v>
      </c>
      <c r="U306" s="162">
        <v>39609.915210174324</v>
      </c>
      <c r="V306" s="162">
        <v>2564833.1665028008</v>
      </c>
      <c r="W306" s="162">
        <v>813409.14343627973</v>
      </c>
      <c r="X306" s="163">
        <f t="shared" si="9"/>
        <v>2558.3468216653473</v>
      </c>
    </row>
    <row r="307" spans="1:24" x14ac:dyDescent="0.35">
      <c r="A307" s="330"/>
      <c r="B307" s="160" t="s">
        <v>198</v>
      </c>
      <c r="C307" s="161">
        <v>130931.33248511388</v>
      </c>
      <c r="D307" s="162">
        <v>5056.5522208477623</v>
      </c>
      <c r="E307" s="162">
        <v>4611.0281318105535</v>
      </c>
      <c r="F307" s="162">
        <v>15016.537963969058</v>
      </c>
      <c r="G307" s="162">
        <v>36495.859135945131</v>
      </c>
      <c r="H307" s="162">
        <v>10862.90411819632</v>
      </c>
      <c r="I307" s="162">
        <v>16571150.977952279</v>
      </c>
      <c r="J307" s="162">
        <v>5205505.1244438514</v>
      </c>
      <c r="K307" s="163">
        <f t="shared" si="8"/>
        <v>15812.414476059417</v>
      </c>
      <c r="L307" s="162">
        <v>10862.90411819632</v>
      </c>
      <c r="N307" s="330"/>
      <c r="O307" s="160" t="s">
        <v>198</v>
      </c>
      <c r="P307" s="161">
        <v>423069.28320792195</v>
      </c>
      <c r="Q307" s="162">
        <v>37055.37456007734</v>
      </c>
      <c r="R307" s="162">
        <v>34051.232565040409</v>
      </c>
      <c r="S307" s="162">
        <v>15016.537963969056</v>
      </c>
      <c r="T307" s="162">
        <v>36495.859135945124</v>
      </c>
      <c r="U307" s="162">
        <v>282538.03660274995</v>
      </c>
      <c r="V307" s="162">
        <v>17429421.032744382</v>
      </c>
      <c r="W307" s="162">
        <v>5475113.7907061763</v>
      </c>
      <c r="X307" s="163">
        <f t="shared" si="9"/>
        <v>15812.414476059415</v>
      </c>
    </row>
    <row r="308" spans="1:24" x14ac:dyDescent="0.35">
      <c r="A308" s="330"/>
      <c r="B308" s="160" t="s">
        <v>199</v>
      </c>
      <c r="C308" s="161">
        <v>16434.300398096006</v>
      </c>
      <c r="D308" s="162">
        <v>257.05834959706374</v>
      </c>
      <c r="E308" s="162">
        <v>234.2977630726881</v>
      </c>
      <c r="F308" s="162">
        <v>820.86708521090225</v>
      </c>
      <c r="G308" s="162">
        <v>1934.039807673706</v>
      </c>
      <c r="H308" s="162">
        <v>510.04638733081902</v>
      </c>
      <c r="I308" s="162">
        <v>847637.2521798152</v>
      </c>
      <c r="J308" s="162">
        <v>266353.92498515995</v>
      </c>
      <c r="K308" s="163">
        <f t="shared" si="8"/>
        <v>864.37304072708002</v>
      </c>
      <c r="L308" s="162">
        <v>510.04638733081902</v>
      </c>
      <c r="N308" s="330"/>
      <c r="O308" s="160" t="s">
        <v>199</v>
      </c>
      <c r="P308" s="161">
        <v>22803.618996622434</v>
      </c>
      <c r="Q308" s="162">
        <v>1941.9713973979203</v>
      </c>
      <c r="R308" s="162">
        <v>1786.7676688624485</v>
      </c>
      <c r="S308" s="162">
        <v>820.86708521090225</v>
      </c>
      <c r="T308" s="162">
        <v>1934.039807673706</v>
      </c>
      <c r="U308" s="162">
        <v>14437.060876428008</v>
      </c>
      <c r="V308" s="162">
        <v>891538.89232600119</v>
      </c>
      <c r="W308" s="162">
        <v>280149.1849622351</v>
      </c>
      <c r="X308" s="163">
        <f t="shared" si="9"/>
        <v>864.37304072708002</v>
      </c>
    </row>
    <row r="309" spans="1:24" ht="15" thickBot="1" x14ac:dyDescent="0.4">
      <c r="A309" s="331"/>
      <c r="B309" s="168" t="s">
        <v>200</v>
      </c>
      <c r="C309" s="169">
        <v>810379.18337249162</v>
      </c>
      <c r="D309" s="170">
        <v>25531.017177546364</v>
      </c>
      <c r="E309" s="170">
        <v>23277.196154629877</v>
      </c>
      <c r="F309" s="170">
        <v>71461.254260635164</v>
      </c>
      <c r="G309" s="170">
        <v>170891.79597342593</v>
      </c>
      <c r="H309" s="170">
        <v>72099.438608477081</v>
      </c>
      <c r="I309" s="170">
        <v>75772589.068979427</v>
      </c>
      <c r="J309" s="170">
        <v>23812772.01595943</v>
      </c>
      <c r="K309" s="171">
        <f t="shared" si="8"/>
        <v>75248.700736448824</v>
      </c>
      <c r="L309" s="170">
        <v>73893.748243538153</v>
      </c>
      <c r="M309" s="155"/>
      <c r="N309" s="331"/>
      <c r="O309" s="168" t="s">
        <v>200</v>
      </c>
      <c r="P309" s="169">
        <v>1954457.7787991147</v>
      </c>
      <c r="Q309" s="170">
        <v>172459.63117026695</v>
      </c>
      <c r="R309" s="170">
        <v>158530.93000755823</v>
      </c>
      <c r="S309" s="170">
        <v>71461.254260635164</v>
      </c>
      <c r="T309" s="170">
        <v>170891.79597342596</v>
      </c>
      <c r="U309" s="170">
        <v>1291095.1614448417</v>
      </c>
      <c r="V309" s="170">
        <v>79729431.243128106</v>
      </c>
      <c r="W309" s="170">
        <v>25056283.715341363</v>
      </c>
      <c r="X309" s="171">
        <f t="shared" si="9"/>
        <v>75248.700736448824</v>
      </c>
    </row>
    <row r="310" spans="1:24" ht="15" thickTop="1" x14ac:dyDescent="0.35">
      <c r="A310" s="329">
        <f>A300+1</f>
        <v>2032</v>
      </c>
      <c r="B310" s="156" t="s">
        <v>191</v>
      </c>
      <c r="C310" s="157">
        <v>32717.500643163439</v>
      </c>
      <c r="D310" s="158">
        <v>474.74965167680443</v>
      </c>
      <c r="E310" s="158">
        <v>432.65180561741784</v>
      </c>
      <c r="F310" s="158">
        <v>1584.3856399695851</v>
      </c>
      <c r="G310" s="158">
        <v>3740.5895404064113</v>
      </c>
      <c r="H310" s="158">
        <v>1075.4883572443807</v>
      </c>
      <c r="I310" s="158">
        <v>1659353.6545947883</v>
      </c>
      <c r="J310" s="158">
        <v>521317.37044872774</v>
      </c>
      <c r="K310" s="159">
        <f t="shared" si="8"/>
        <v>1668.3580788879731</v>
      </c>
      <c r="L310" s="158">
        <v>1075.4883572443807</v>
      </c>
      <c r="N310" s="329">
        <f>N300+1</f>
        <v>2032</v>
      </c>
      <c r="O310" s="156" t="s">
        <v>191</v>
      </c>
      <c r="P310" s="157">
        <v>45858.593677330493</v>
      </c>
      <c r="Q310" s="158">
        <v>3781.3747464211774</v>
      </c>
      <c r="R310" s="158">
        <v>3476.0195786198224</v>
      </c>
      <c r="S310" s="158">
        <v>1584.3856399695851</v>
      </c>
      <c r="T310" s="158">
        <v>3740.5895404064113</v>
      </c>
      <c r="U310" s="158">
        <v>28175.295250787123</v>
      </c>
      <c r="V310" s="158">
        <v>1745175.78316329</v>
      </c>
      <c r="W310" s="158">
        <v>548280.01717200177</v>
      </c>
      <c r="X310" s="159">
        <f t="shared" si="9"/>
        <v>1668.3580788879731</v>
      </c>
    </row>
    <row r="311" spans="1:24" x14ac:dyDescent="0.35">
      <c r="A311" s="330"/>
      <c r="B311" s="160" t="s">
        <v>192</v>
      </c>
      <c r="C311" s="161">
        <v>131183.26505290688</v>
      </c>
      <c r="D311" s="162">
        <v>2856.6126233766622</v>
      </c>
      <c r="E311" s="162">
        <v>2603.8243801510848</v>
      </c>
      <c r="F311" s="162">
        <v>5084.3866493999112</v>
      </c>
      <c r="G311" s="162">
        <v>11976.289149381537</v>
      </c>
      <c r="H311" s="162">
        <v>16907.461508660861</v>
      </c>
      <c r="I311" s="162">
        <v>5210041.2616685163</v>
      </c>
      <c r="J311" s="162">
        <v>1636833.5726259868</v>
      </c>
      <c r="K311" s="163">
        <f t="shared" si="8"/>
        <v>5353.8591418181059</v>
      </c>
      <c r="L311" s="162">
        <v>16907.461508660861</v>
      </c>
      <c r="N311" s="330"/>
      <c r="O311" s="160" t="s">
        <v>192</v>
      </c>
      <c r="P311" s="161">
        <v>147187.7573794034</v>
      </c>
      <c r="Q311" s="162">
        <v>11985.534195967808</v>
      </c>
      <c r="R311" s="162">
        <v>11026.691460290385</v>
      </c>
      <c r="S311" s="162">
        <v>5084.3866493999112</v>
      </c>
      <c r="T311" s="162">
        <v>11976.289149381537</v>
      </c>
      <c r="U311" s="162">
        <v>88919.358517072003</v>
      </c>
      <c r="V311" s="162">
        <v>5479803.3242744813</v>
      </c>
      <c r="W311" s="162">
        <v>1721584.4562596544</v>
      </c>
      <c r="X311" s="163">
        <f t="shared" si="9"/>
        <v>5353.8591418181059</v>
      </c>
    </row>
    <row r="312" spans="1:24" x14ac:dyDescent="0.35">
      <c r="A312" s="330"/>
      <c r="B312" s="160" t="s">
        <v>193</v>
      </c>
      <c r="C312" s="161">
        <v>239341.61749047937</v>
      </c>
      <c r="D312" s="162">
        <v>8999.775276637507</v>
      </c>
      <c r="E312" s="162">
        <v>8223.4668522859592</v>
      </c>
      <c r="F312" s="162">
        <v>27526.796134395412</v>
      </c>
      <c r="G312" s="162">
        <v>65169.647067188904</v>
      </c>
      <c r="H312" s="150">
        <v>17706.919627271123</v>
      </c>
      <c r="I312" s="162">
        <v>29221888.406626135</v>
      </c>
      <c r="J312" s="162">
        <v>9181333.9456345011</v>
      </c>
      <c r="K312" s="163">
        <f t="shared" si="8"/>
        <v>28985.716329518367</v>
      </c>
      <c r="L312" s="162">
        <v>19581.973195909944</v>
      </c>
      <c r="M312" s="155"/>
      <c r="N312" s="330"/>
      <c r="O312" s="160" t="s">
        <v>193</v>
      </c>
      <c r="P312" s="161">
        <v>741590.01530574588</v>
      </c>
      <c r="Q312" s="162">
        <v>66193.353844069192</v>
      </c>
      <c r="R312" s="162">
        <v>60972.756468093088</v>
      </c>
      <c r="S312" s="162">
        <v>27526.796134395412</v>
      </c>
      <c r="T312" s="162">
        <v>65169.647067188911</v>
      </c>
      <c r="U312" s="150">
        <v>495230.92474071495</v>
      </c>
      <c r="V312" s="162">
        <v>30755526.62015526</v>
      </c>
      <c r="W312" s="162">
        <v>9663193.7478716057</v>
      </c>
      <c r="X312" s="163">
        <f t="shared" si="9"/>
        <v>28985.716329518367</v>
      </c>
    </row>
    <row r="313" spans="1:24" x14ac:dyDescent="0.35">
      <c r="A313" s="330"/>
      <c r="B313" s="160" t="s">
        <v>194</v>
      </c>
      <c r="C313" s="161">
        <v>116780.06220332363</v>
      </c>
      <c r="D313" s="162">
        <v>4511.2635648878058</v>
      </c>
      <c r="E313" s="162">
        <v>4107.0479969602202</v>
      </c>
      <c r="F313" s="162">
        <v>13511.673702756518</v>
      </c>
      <c r="G313" s="162">
        <v>33275.757738620436</v>
      </c>
      <c r="H313" s="162">
        <v>8814.0516395430714</v>
      </c>
      <c r="I313" s="162">
        <v>14139790.943304231</v>
      </c>
      <c r="J313" s="162">
        <v>4442319.6997129796</v>
      </c>
      <c r="K313" s="163">
        <f t="shared" si="8"/>
        <v>14227.792409002612</v>
      </c>
      <c r="L313" s="162">
        <v>8814.0516395430714</v>
      </c>
      <c r="N313" s="330"/>
      <c r="O313" s="160" t="s">
        <v>194</v>
      </c>
      <c r="P313" s="161">
        <v>361865.70826823235</v>
      </c>
      <c r="Q313" s="162">
        <v>32975.165272152954</v>
      </c>
      <c r="R313" s="162">
        <v>30267.777185363306</v>
      </c>
      <c r="S313" s="162">
        <v>13511.673702756518</v>
      </c>
      <c r="T313" s="162">
        <v>33275.757738620436</v>
      </c>
      <c r="U313" s="162">
        <v>246229.85892679376</v>
      </c>
      <c r="V313" s="162">
        <v>14889634.486110121</v>
      </c>
      <c r="W313" s="162">
        <v>4677899.2042051964</v>
      </c>
      <c r="X313" s="163">
        <f t="shared" si="9"/>
        <v>14227.792409002612</v>
      </c>
    </row>
    <row r="314" spans="1:24" x14ac:dyDescent="0.35">
      <c r="A314" s="330"/>
      <c r="B314" s="160" t="s">
        <v>195</v>
      </c>
      <c r="C314" s="161">
        <v>33377.417929812764</v>
      </c>
      <c r="D314" s="162">
        <v>998.5117564035304</v>
      </c>
      <c r="E314" s="162">
        <v>909.62822545816243</v>
      </c>
      <c r="F314" s="162">
        <v>3169.7383189013831</v>
      </c>
      <c r="G314" s="162">
        <v>7474.4867631491761</v>
      </c>
      <c r="H314" s="162">
        <v>2137.9542798067496</v>
      </c>
      <c r="I314" s="162">
        <v>3299387.9881109102</v>
      </c>
      <c r="J314" s="162">
        <v>1036565.4338407067</v>
      </c>
      <c r="K314" s="163">
        <f t="shared" si="8"/>
        <v>3337.7344498031562</v>
      </c>
      <c r="L314" s="162">
        <v>2137.9542798067496</v>
      </c>
      <c r="N314" s="330"/>
      <c r="O314" s="160" t="s">
        <v>195</v>
      </c>
      <c r="P314" s="161">
        <v>86781.354353191855</v>
      </c>
      <c r="Q314" s="162">
        <v>7516.7801714022489</v>
      </c>
      <c r="R314" s="162">
        <v>6905.0350459256342</v>
      </c>
      <c r="S314" s="162">
        <v>3169.7383189013831</v>
      </c>
      <c r="T314" s="162">
        <v>7474.4867631491761</v>
      </c>
      <c r="U314" s="162">
        <v>55820.072118426382</v>
      </c>
      <c r="V314" s="162">
        <v>3467292.9259195663</v>
      </c>
      <c r="W314" s="162">
        <v>1089315.9606966539</v>
      </c>
      <c r="X314" s="163">
        <f t="shared" si="9"/>
        <v>3337.7344498031562</v>
      </c>
    </row>
    <row r="315" spans="1:24" x14ac:dyDescent="0.35">
      <c r="A315" s="330"/>
      <c r="B315" s="160" t="s">
        <v>196</v>
      </c>
      <c r="C315" s="161">
        <v>97366.168214918085</v>
      </c>
      <c r="D315" s="162">
        <v>2389.550436899563</v>
      </c>
      <c r="E315" s="162">
        <v>2174.8171215337579</v>
      </c>
      <c r="F315" s="162">
        <v>4459.8000782205008</v>
      </c>
      <c r="G315" s="162">
        <v>10516.558449614302</v>
      </c>
      <c r="H315" s="162">
        <v>14948.578270999145</v>
      </c>
      <c r="I315" s="162">
        <v>4641644.896982911</v>
      </c>
      <c r="J315" s="162">
        <v>1458261.04209328</v>
      </c>
      <c r="K315" s="163">
        <f t="shared" si="8"/>
        <v>4696.1694823661874</v>
      </c>
      <c r="L315" s="162">
        <v>14948.578270999145</v>
      </c>
      <c r="N315" s="330"/>
      <c r="O315" s="160" t="s">
        <v>196</v>
      </c>
      <c r="P315" s="161">
        <v>122334.57261027471</v>
      </c>
      <c r="Q315" s="162">
        <v>10576.066912821663</v>
      </c>
      <c r="R315" s="162">
        <v>9715.3448528521967</v>
      </c>
      <c r="S315" s="162">
        <v>4459.8000782205008</v>
      </c>
      <c r="T315" s="162">
        <v>10516.558449614302</v>
      </c>
      <c r="U315" s="162">
        <v>78538.503986614829</v>
      </c>
      <c r="V315" s="162">
        <v>4878460.2835519332</v>
      </c>
      <c r="W315" s="162">
        <v>1532661.1007074872</v>
      </c>
      <c r="X315" s="163">
        <f t="shared" si="9"/>
        <v>4696.1694823661874</v>
      </c>
    </row>
    <row r="316" spans="1:24" x14ac:dyDescent="0.35">
      <c r="A316" s="330"/>
      <c r="B316" s="160" t="s">
        <v>197</v>
      </c>
      <c r="C316" s="161">
        <v>24361.46271144741</v>
      </c>
      <c r="D316" s="162">
        <v>794.78226138877142</v>
      </c>
      <c r="E316" s="162">
        <v>717.09118935015863</v>
      </c>
      <c r="F316" s="162">
        <v>2509.7552391076006</v>
      </c>
      <c r="G316" s="162">
        <v>5590.102268191541</v>
      </c>
      <c r="H316" s="162">
        <v>1585.7180822076512</v>
      </c>
      <c r="I316" s="162">
        <v>2516535.4002693943</v>
      </c>
      <c r="J316" s="162">
        <v>798087.55219040054</v>
      </c>
      <c r="K316" s="163">
        <f t="shared" si="8"/>
        <v>2642.7722667803032</v>
      </c>
      <c r="L316" s="162">
        <v>1585.7180822076512</v>
      </c>
      <c r="N316" s="330"/>
      <c r="O316" s="160" t="s">
        <v>197</v>
      </c>
      <c r="P316" s="161">
        <v>62789.040597188869</v>
      </c>
      <c r="Q316" s="162">
        <v>5763.1290158701904</v>
      </c>
      <c r="R316" s="162">
        <v>5229.7703567782764</v>
      </c>
      <c r="S316" s="162">
        <v>2509.7552391076006</v>
      </c>
      <c r="T316" s="162">
        <v>5590.102268191541</v>
      </c>
      <c r="U316" s="162">
        <v>40917.042412110059</v>
      </c>
      <c r="V316" s="162">
        <v>2649472.6609973926</v>
      </c>
      <c r="W316" s="162">
        <v>840251.64516967675</v>
      </c>
      <c r="X316" s="163">
        <f t="shared" si="9"/>
        <v>2642.7722667803032</v>
      </c>
    </row>
    <row r="317" spans="1:24" x14ac:dyDescent="0.35">
      <c r="A317" s="330"/>
      <c r="B317" s="160" t="s">
        <v>198</v>
      </c>
      <c r="C317" s="161">
        <v>134078.55576072697</v>
      </c>
      <c r="D317" s="162">
        <v>5345.9298482976501</v>
      </c>
      <c r="E317" s="162">
        <v>4874.9490824408822</v>
      </c>
      <c r="F317" s="162">
        <v>15834.149292900409</v>
      </c>
      <c r="G317" s="162">
        <v>38487.087750327395</v>
      </c>
      <c r="H317" s="162">
        <v>11499.98444537077</v>
      </c>
      <c r="I317" s="162">
        <v>17547442.693415225</v>
      </c>
      <c r="J317" s="162">
        <v>5512175.5187703278</v>
      </c>
      <c r="K317" s="163">
        <f t="shared" si="8"/>
        <v>16673.359205424131</v>
      </c>
      <c r="L317" s="162">
        <v>11499.98444537077</v>
      </c>
      <c r="N317" s="330"/>
      <c r="O317" s="160" t="s">
        <v>198</v>
      </c>
      <c r="P317" s="161">
        <v>447151.86722465331</v>
      </c>
      <c r="Q317" s="162">
        <v>39186.911097777156</v>
      </c>
      <c r="R317" s="162">
        <v>36010.241098172592</v>
      </c>
      <c r="S317" s="162">
        <v>15834.149292900409</v>
      </c>
      <c r="T317" s="162">
        <v>38487.087750327395</v>
      </c>
      <c r="U317" s="162">
        <v>299098.20256950601</v>
      </c>
      <c r="V317" s="162">
        <v>18455143.211265408</v>
      </c>
      <c r="W317" s="162">
        <v>5797311.1366918329</v>
      </c>
      <c r="X317" s="163">
        <f t="shared" si="9"/>
        <v>16673.359205424131</v>
      </c>
    </row>
    <row r="318" spans="1:24" x14ac:dyDescent="0.35">
      <c r="A318" s="330"/>
      <c r="B318" s="160" t="s">
        <v>199</v>
      </c>
      <c r="C318" s="161">
        <v>16575.80030227414</v>
      </c>
      <c r="D318" s="162">
        <v>261.42834154021381</v>
      </c>
      <c r="E318" s="162">
        <v>238.2808250449238</v>
      </c>
      <c r="F318" s="162">
        <v>834.82182565948756</v>
      </c>
      <c r="G318" s="162">
        <v>1966.918484404159</v>
      </c>
      <c r="H318" s="162">
        <v>518.71717591544291</v>
      </c>
      <c r="I318" s="162">
        <v>862047.08546687209</v>
      </c>
      <c r="J318" s="162">
        <v>270881.94170990761</v>
      </c>
      <c r="K318" s="163">
        <f t="shared" si="8"/>
        <v>879.06738241944038</v>
      </c>
      <c r="L318" s="162">
        <v>518.71717591544291</v>
      </c>
      <c r="N318" s="330"/>
      <c r="O318" s="160" t="s">
        <v>199</v>
      </c>
      <c r="P318" s="161">
        <v>23139.568093949681</v>
      </c>
      <c r="Q318" s="162">
        <v>1974.9849111536848</v>
      </c>
      <c r="R318" s="162">
        <v>1817.1427192331103</v>
      </c>
      <c r="S318" s="162">
        <v>834.82182565948756</v>
      </c>
      <c r="T318" s="162">
        <v>1966.918484404159</v>
      </c>
      <c r="U318" s="162">
        <v>14682.490911327284</v>
      </c>
      <c r="V318" s="162">
        <v>906695.05349554308</v>
      </c>
      <c r="W318" s="162">
        <v>284911.72110659309</v>
      </c>
      <c r="X318" s="163">
        <f t="shared" si="9"/>
        <v>879.06738241944038</v>
      </c>
    </row>
    <row r="319" spans="1:24" ht="15" thickBot="1" x14ac:dyDescent="0.4">
      <c r="A319" s="331"/>
      <c r="B319" s="168" t="s">
        <v>200</v>
      </c>
      <c r="C319" s="169">
        <v>825781.85030905285</v>
      </c>
      <c r="D319" s="170">
        <v>26632.603761108516</v>
      </c>
      <c r="E319" s="170">
        <v>24281.757478842566</v>
      </c>
      <c r="F319" s="170">
        <v>74515.506881310808</v>
      </c>
      <c r="G319" s="170">
        <v>178197.43721128389</v>
      </c>
      <c r="H319" s="170">
        <v>75194.873387019194</v>
      </c>
      <c r="I319" s="170">
        <v>79098132.330438986</v>
      </c>
      <c r="J319" s="170">
        <v>24857776.077026814</v>
      </c>
      <c r="K319" s="171">
        <f t="shared" si="8"/>
        <v>78464.82874602027</v>
      </c>
      <c r="L319" s="170">
        <v>77069.926955658011</v>
      </c>
      <c r="M319" s="155"/>
      <c r="N319" s="331"/>
      <c r="O319" s="168" t="s">
        <v>200</v>
      </c>
      <c r="P319" s="169">
        <v>2038698.4775099705</v>
      </c>
      <c r="Q319" s="170">
        <v>179953.30016763607</v>
      </c>
      <c r="R319" s="170">
        <v>165420.7787653284</v>
      </c>
      <c r="S319" s="170">
        <v>74515.506881310808</v>
      </c>
      <c r="T319" s="170">
        <v>178197.43721128389</v>
      </c>
      <c r="U319" s="170">
        <v>1347611.7494333526</v>
      </c>
      <c r="V319" s="170">
        <v>83227204.348932996</v>
      </c>
      <c r="W319" s="170">
        <v>26155408.9898807</v>
      </c>
      <c r="X319" s="171">
        <f t="shared" si="9"/>
        <v>78464.82874602027</v>
      </c>
    </row>
    <row r="320" spans="1:24" ht="15" thickTop="1" x14ac:dyDescent="0.35">
      <c r="A320" s="329">
        <f>A310+1</f>
        <v>2033</v>
      </c>
      <c r="B320" s="156" t="s">
        <v>191</v>
      </c>
      <c r="C320" s="157">
        <v>33615.777272162697</v>
      </c>
      <c r="D320" s="158">
        <v>490.41639018213897</v>
      </c>
      <c r="E320" s="158">
        <v>446.92931520279262</v>
      </c>
      <c r="F320" s="158">
        <v>1636.6703660885814</v>
      </c>
      <c r="G320" s="158">
        <v>3864.028995239823</v>
      </c>
      <c r="H320" s="158">
        <v>1110.9794730334452</v>
      </c>
      <c r="I320" s="158">
        <v>1714112.3251964164</v>
      </c>
      <c r="J320" s="158">
        <v>538520.84367353574</v>
      </c>
      <c r="K320" s="159">
        <f t="shared" si="8"/>
        <v>1723.4138954912762</v>
      </c>
      <c r="L320" s="158">
        <v>1110.9794730334452</v>
      </c>
      <c r="N320" s="329">
        <f>N310+1</f>
        <v>2033</v>
      </c>
      <c r="O320" s="156" t="s">
        <v>191</v>
      </c>
      <c r="P320" s="157">
        <v>47364.465296192204</v>
      </c>
      <c r="Q320" s="158">
        <v>3906.1601130530762</v>
      </c>
      <c r="R320" s="158">
        <v>3590.7282247142762</v>
      </c>
      <c r="S320" s="158">
        <v>1636.6703660885814</v>
      </c>
      <c r="T320" s="158">
        <v>3864.028995239823</v>
      </c>
      <c r="U320" s="158">
        <v>29105.079994063097</v>
      </c>
      <c r="V320" s="158">
        <v>1802766.5840076783</v>
      </c>
      <c r="W320" s="158">
        <v>566373.2577386779</v>
      </c>
      <c r="X320" s="159">
        <f t="shared" si="9"/>
        <v>1723.4138954912762</v>
      </c>
    </row>
    <row r="321" spans="1:24" x14ac:dyDescent="0.35">
      <c r="A321" s="330"/>
      <c r="B321" s="160" t="s">
        <v>192</v>
      </c>
      <c r="C321" s="161">
        <v>135403.2080189437</v>
      </c>
      <c r="D321" s="162">
        <v>2950.8808399480918</v>
      </c>
      <c r="E321" s="162">
        <v>2689.7505846960703</v>
      </c>
      <c r="F321" s="162">
        <v>5252.1714088301087</v>
      </c>
      <c r="G321" s="162">
        <v>12371.506691311128</v>
      </c>
      <c r="H321" s="162">
        <v>17465.407738446665</v>
      </c>
      <c r="I321" s="162">
        <v>5381972.6233035764</v>
      </c>
      <c r="J321" s="162">
        <v>1690849.0805226441</v>
      </c>
      <c r="K321" s="163">
        <f t="shared" si="8"/>
        <v>5530.5364934981044</v>
      </c>
      <c r="L321" s="162">
        <v>17465.407738446665</v>
      </c>
      <c r="N321" s="330"/>
      <c r="O321" s="160" t="s">
        <v>192</v>
      </c>
      <c r="P321" s="161">
        <v>152022.41097368475</v>
      </c>
      <c r="Q321" s="162">
        <v>12381.056824434745</v>
      </c>
      <c r="R321" s="162">
        <v>11390.572278479967</v>
      </c>
      <c r="S321" s="162">
        <v>5252.1714088301078</v>
      </c>
      <c r="T321" s="162">
        <v>12371.506691311128</v>
      </c>
      <c r="U321" s="162">
        <v>91853.697348135378</v>
      </c>
      <c r="V321" s="162">
        <v>5660636.8339755386</v>
      </c>
      <c r="W321" s="162">
        <v>1778396.7433162229</v>
      </c>
      <c r="X321" s="163">
        <f t="shared" si="9"/>
        <v>5530.5364934981035</v>
      </c>
    </row>
    <row r="322" spans="1:24" x14ac:dyDescent="0.35">
      <c r="A322" s="330"/>
      <c r="B322" s="160" t="s">
        <v>193</v>
      </c>
      <c r="C322" s="161">
        <v>241406.12926501577</v>
      </c>
      <c r="D322" s="162">
        <v>9404.7651640861968</v>
      </c>
      <c r="E322" s="162">
        <v>8593.52286063883</v>
      </c>
      <c r="F322" s="162">
        <v>28765.501960443209</v>
      </c>
      <c r="G322" s="162">
        <v>68102.281185212429</v>
      </c>
      <c r="H322" s="150">
        <v>18503.731010498326</v>
      </c>
      <c r="I322" s="162">
        <v>30536873.384924322</v>
      </c>
      <c r="J322" s="162">
        <v>9594493.9731880575</v>
      </c>
      <c r="K322" s="163">
        <f t="shared" si="8"/>
        <v>30290.073564346698</v>
      </c>
      <c r="L322" s="162">
        <v>20463.161989725893</v>
      </c>
      <c r="M322" s="155"/>
      <c r="N322" s="330"/>
      <c r="O322" s="160" t="s">
        <v>193</v>
      </c>
      <c r="P322" s="161">
        <v>774533.93515084393</v>
      </c>
      <c r="Q322" s="162">
        <v>69172.054767052323</v>
      </c>
      <c r="R322" s="162">
        <v>63716.530509157288</v>
      </c>
      <c r="S322" s="162">
        <v>28765.501960443209</v>
      </c>
      <c r="T322" s="162">
        <v>68102.281185212429</v>
      </c>
      <c r="U322" s="150">
        <v>517516.31635404727</v>
      </c>
      <c r="V322" s="162">
        <v>32139525.318062253</v>
      </c>
      <c r="W322" s="162">
        <v>10098037.46652583</v>
      </c>
      <c r="X322" s="163">
        <f t="shared" si="9"/>
        <v>30290.073564346698</v>
      </c>
    </row>
    <row r="323" spans="1:24" x14ac:dyDescent="0.35">
      <c r="A323" s="330"/>
      <c r="B323" s="160" t="s">
        <v>194</v>
      </c>
      <c r="C323" s="161">
        <v>115774.27945543575</v>
      </c>
      <c r="D323" s="162">
        <v>4642.090208269552</v>
      </c>
      <c r="E323" s="162">
        <v>4226.1523888720667</v>
      </c>
      <c r="F323" s="162">
        <v>13903.512240136457</v>
      </c>
      <c r="G323" s="162">
        <v>34240.754713040427</v>
      </c>
      <c r="H323" s="162">
        <v>9069.6591370898204</v>
      </c>
      <c r="I323" s="162">
        <v>14549844.880660055</v>
      </c>
      <c r="J323" s="162">
        <v>4571146.9710046556</v>
      </c>
      <c r="K323" s="163">
        <f t="shared" si="8"/>
        <v>14640.398388863689</v>
      </c>
      <c r="L323" s="162">
        <v>9069.6591370898204</v>
      </c>
      <c r="N323" s="330"/>
      <c r="O323" s="160" t="s">
        <v>194</v>
      </c>
      <c r="P323" s="161">
        <v>372128.00713835796</v>
      </c>
      <c r="Q323" s="162">
        <v>33931.445065045387</v>
      </c>
      <c r="R323" s="162">
        <v>31145.542723738843</v>
      </c>
      <c r="S323" s="162">
        <v>13903.512240136457</v>
      </c>
      <c r="T323" s="162">
        <v>34240.754713040427</v>
      </c>
      <c r="U323" s="162">
        <v>253370.5248356708</v>
      </c>
      <c r="V323" s="162">
        <v>15321433.886207312</v>
      </c>
      <c r="W323" s="162">
        <v>4813558.2811271474</v>
      </c>
      <c r="X323" s="163">
        <f t="shared" si="9"/>
        <v>14640.398388863689</v>
      </c>
    </row>
    <row r="324" spans="1:24" x14ac:dyDescent="0.35">
      <c r="A324" s="330"/>
      <c r="B324" s="160" t="s">
        <v>195</v>
      </c>
      <c r="C324" s="161">
        <v>34307.093301438013</v>
      </c>
      <c r="D324" s="162">
        <v>1048.4373442237074</v>
      </c>
      <c r="E324" s="162">
        <v>955.10963673107108</v>
      </c>
      <c r="F324" s="162">
        <v>3328.2252348464535</v>
      </c>
      <c r="G324" s="162">
        <v>7848.2111013066378</v>
      </c>
      <c r="H324" s="162">
        <v>2244.8519937970877</v>
      </c>
      <c r="I324" s="162">
        <v>3464357.3875164581</v>
      </c>
      <c r="J324" s="162">
        <v>1088393.7055327424</v>
      </c>
      <c r="K324" s="163">
        <f t="shared" si="8"/>
        <v>3504.6211722933153</v>
      </c>
      <c r="L324" s="162">
        <v>2244.8519937970877</v>
      </c>
      <c r="N324" s="330"/>
      <c r="O324" s="160" t="s">
        <v>195</v>
      </c>
      <c r="P324" s="161">
        <v>91097.446142726301</v>
      </c>
      <c r="Q324" s="162">
        <v>7892.6191799723647</v>
      </c>
      <c r="R324" s="162">
        <v>7250.2867982219186</v>
      </c>
      <c r="S324" s="162">
        <v>3328.2252348464535</v>
      </c>
      <c r="T324" s="162">
        <v>7848.2111013066378</v>
      </c>
      <c r="U324" s="162">
        <v>58611.075724347727</v>
      </c>
      <c r="V324" s="162">
        <v>3640657.5722155459</v>
      </c>
      <c r="W324" s="162">
        <v>1143781.758731487</v>
      </c>
      <c r="X324" s="163">
        <f t="shared" si="9"/>
        <v>3504.6211722933153</v>
      </c>
    </row>
    <row r="325" spans="1:24" x14ac:dyDescent="0.35">
      <c r="A325" s="330"/>
      <c r="B325" s="160" t="s">
        <v>196</v>
      </c>
      <c r="C325" s="161">
        <v>102071.40794326118</v>
      </c>
      <c r="D325" s="162">
        <v>2509.027958744542</v>
      </c>
      <c r="E325" s="162">
        <v>2283.5579776104469</v>
      </c>
      <c r="F325" s="162">
        <v>4682.7900821315279</v>
      </c>
      <c r="G325" s="162">
        <v>11042.386372095021</v>
      </c>
      <c r="H325" s="162">
        <v>15696.007184549109</v>
      </c>
      <c r="I325" s="162">
        <v>4873727.1418320592</v>
      </c>
      <c r="J325" s="162">
        <v>1531174.0941979447</v>
      </c>
      <c r="K325" s="163">
        <f t="shared" si="8"/>
        <v>4930.9779564844985</v>
      </c>
      <c r="L325" s="162">
        <v>15696.007184549109</v>
      </c>
      <c r="N325" s="330"/>
      <c r="O325" s="160" t="s">
        <v>196</v>
      </c>
      <c r="P325" s="161">
        <v>128422.60672379301</v>
      </c>
      <c r="Q325" s="162">
        <v>11104.870258462752</v>
      </c>
      <c r="R325" s="162">
        <v>10201.112095494811</v>
      </c>
      <c r="S325" s="162">
        <v>4682.7900821315279</v>
      </c>
      <c r="T325" s="162">
        <v>11042.386372095021</v>
      </c>
      <c r="U325" s="162">
        <v>82465.429185945599</v>
      </c>
      <c r="V325" s="162">
        <v>5122383.2977295313</v>
      </c>
      <c r="W325" s="162">
        <v>1609294.1557428623</v>
      </c>
      <c r="X325" s="163">
        <f t="shared" si="9"/>
        <v>4930.9779564844985</v>
      </c>
    </row>
    <row r="326" spans="1:24" x14ac:dyDescent="0.35">
      <c r="A326" s="330"/>
      <c r="B326" s="160" t="s">
        <v>197</v>
      </c>
      <c r="C326" s="161">
        <v>24461.142024859866</v>
      </c>
      <c r="D326" s="162">
        <v>821.01007601460083</v>
      </c>
      <c r="E326" s="162">
        <v>740.75519859871383</v>
      </c>
      <c r="F326" s="162">
        <v>2592.577161998151</v>
      </c>
      <c r="G326" s="162">
        <v>5774.5756430418623</v>
      </c>
      <c r="H326" s="162">
        <v>1638.0467789205034</v>
      </c>
      <c r="I326" s="162">
        <v>2599581.0684782844</v>
      </c>
      <c r="J326" s="162">
        <v>824424.44141268381</v>
      </c>
      <c r="K326" s="163">
        <f t="shared" si="8"/>
        <v>2729.9837515840527</v>
      </c>
      <c r="L326" s="162">
        <v>1638.0467789205034</v>
      </c>
      <c r="N326" s="330"/>
      <c r="O326" s="160" t="s">
        <v>197</v>
      </c>
      <c r="P326" s="161">
        <v>64822.987106780405</v>
      </c>
      <c r="Q326" s="162">
        <v>5953.3122733939053</v>
      </c>
      <c r="R326" s="162">
        <v>5402.3527785519582</v>
      </c>
      <c r="S326" s="162">
        <v>2592.577161998151</v>
      </c>
      <c r="T326" s="162">
        <v>5774.5756430418614</v>
      </c>
      <c r="U326" s="162">
        <v>42267.304811709691</v>
      </c>
      <c r="V326" s="162">
        <v>2736905.258810306</v>
      </c>
      <c r="W326" s="162">
        <v>867979.94946027605</v>
      </c>
      <c r="X326" s="163">
        <f t="shared" si="9"/>
        <v>2729.9837515840527</v>
      </c>
    </row>
    <row r="327" spans="1:24" x14ac:dyDescent="0.35">
      <c r="A327" s="330"/>
      <c r="B327" s="160" t="s">
        <v>198</v>
      </c>
      <c r="C327" s="161">
        <v>136385.75907416712</v>
      </c>
      <c r="D327" s="162">
        <v>5654.2662440184886</v>
      </c>
      <c r="E327" s="162">
        <v>5156.1651776316985</v>
      </c>
      <c r="F327" s="162">
        <v>16702.698585136608</v>
      </c>
      <c r="G327" s="162">
        <v>40604.038322460583</v>
      </c>
      <c r="H327" s="162">
        <v>12179.678359615427</v>
      </c>
      <c r="I327" s="162">
        <v>18589513.060852729</v>
      </c>
      <c r="J327" s="162">
        <v>5839506.7921929331</v>
      </c>
      <c r="K327" s="163">
        <f t="shared" si="8"/>
        <v>17587.941610148846</v>
      </c>
      <c r="L327" s="162">
        <v>12179.678359615427</v>
      </c>
      <c r="N327" s="330"/>
      <c r="O327" s="160" t="s">
        <v>198</v>
      </c>
      <c r="P327" s="161">
        <v>472719.09510316863</v>
      </c>
      <c r="Q327" s="162">
        <v>41458.675376602441</v>
      </c>
      <c r="R327" s="162">
        <v>38098.148422155442</v>
      </c>
      <c r="S327" s="162">
        <v>16702.698585136608</v>
      </c>
      <c r="T327" s="162">
        <v>40604.038322460583</v>
      </c>
      <c r="U327" s="162">
        <v>316765.20548088395</v>
      </c>
      <c r="V327" s="162">
        <v>19549904.863409087</v>
      </c>
      <c r="W327" s="162">
        <v>6141193.5724612717</v>
      </c>
      <c r="X327" s="163">
        <f t="shared" si="9"/>
        <v>17587.941610148846</v>
      </c>
    </row>
    <row r="328" spans="1:24" x14ac:dyDescent="0.35">
      <c r="A328" s="330"/>
      <c r="B328" s="160" t="s">
        <v>199</v>
      </c>
      <c r="C328" s="161">
        <v>16705.164591623135</v>
      </c>
      <c r="D328" s="162">
        <v>265.8726233463974</v>
      </c>
      <c r="E328" s="162">
        <v>242.33159907068747</v>
      </c>
      <c r="F328" s="162">
        <v>849.01379669569883</v>
      </c>
      <c r="G328" s="162">
        <v>2000.3560986390296</v>
      </c>
      <c r="H328" s="162">
        <v>527.53536790600538</v>
      </c>
      <c r="I328" s="162">
        <v>876701.88591980876</v>
      </c>
      <c r="J328" s="162">
        <v>275486.93471897603</v>
      </c>
      <c r="K328" s="163">
        <f t="shared" si="8"/>
        <v>894.01152792057076</v>
      </c>
      <c r="L328" s="162">
        <v>527.53536790600538</v>
      </c>
      <c r="N328" s="330"/>
      <c r="O328" s="160" t="s">
        <v>199</v>
      </c>
      <c r="P328" s="161">
        <v>23487.806926147394</v>
      </c>
      <c r="Q328" s="162">
        <v>2008.5596546432971</v>
      </c>
      <c r="R328" s="162">
        <v>1848.0341454600728</v>
      </c>
      <c r="S328" s="162">
        <v>849.01379669569883</v>
      </c>
      <c r="T328" s="162">
        <v>2000.3560986390296</v>
      </c>
      <c r="U328" s="162">
        <v>14932.093256819848</v>
      </c>
      <c r="V328" s="162">
        <v>922108.86940496718</v>
      </c>
      <c r="W328" s="162">
        <v>289755.22036540514</v>
      </c>
      <c r="X328" s="163">
        <f t="shared" si="9"/>
        <v>894.01152792057076</v>
      </c>
    </row>
    <row r="329" spans="1:24" ht="15" thickBot="1" x14ac:dyDescent="0.4">
      <c r="A329" s="331"/>
      <c r="B329" s="168" t="s">
        <v>200</v>
      </c>
      <c r="C329" s="169">
        <v>840129.96094690729</v>
      </c>
      <c r="D329" s="170">
        <v>27786.766848833715</v>
      </c>
      <c r="E329" s="170">
        <v>25334.274739052373</v>
      </c>
      <c r="F329" s="170">
        <v>77713.160836306793</v>
      </c>
      <c r="G329" s="170">
        <v>185848.13912234694</v>
      </c>
      <c r="H329" s="170">
        <v>78435.897043856399</v>
      </c>
      <c r="I329" s="170">
        <v>82586683.758683711</v>
      </c>
      <c r="J329" s="170">
        <v>25953996.836444173</v>
      </c>
      <c r="K329" s="171">
        <f t="shared" si="8"/>
        <v>81831.958360631048</v>
      </c>
      <c r="L329" s="170">
        <v>80395.328023083945</v>
      </c>
      <c r="M329" s="155"/>
      <c r="N329" s="331"/>
      <c r="O329" s="168" t="s">
        <v>200</v>
      </c>
      <c r="P329" s="169">
        <v>2126598.7605616949</v>
      </c>
      <c r="Q329" s="170">
        <v>187808.7535126603</v>
      </c>
      <c r="R329" s="170">
        <v>172643.3079759746</v>
      </c>
      <c r="S329" s="170">
        <v>77713.160836306793</v>
      </c>
      <c r="T329" s="170">
        <v>185848.13912234694</v>
      </c>
      <c r="U329" s="170">
        <v>1406886.7269916234</v>
      </c>
      <c r="V329" s="170">
        <v>86896322.483822227</v>
      </c>
      <c r="W329" s="170">
        <v>27308370.405469179</v>
      </c>
      <c r="X329" s="171">
        <f t="shared" si="9"/>
        <v>81831.958360631048</v>
      </c>
    </row>
    <row r="330" spans="1:24" ht="15" thickTop="1" x14ac:dyDescent="0.35">
      <c r="A330" s="329">
        <f>A320+1</f>
        <v>2034</v>
      </c>
      <c r="B330" s="156" t="s">
        <v>191</v>
      </c>
      <c r="C330" s="157">
        <v>34525.895124313509</v>
      </c>
      <c r="D330" s="158">
        <v>506.60013105814949</v>
      </c>
      <c r="E330" s="158">
        <v>461.67798260448478</v>
      </c>
      <c r="F330" s="158">
        <v>1690.6804881695043</v>
      </c>
      <c r="G330" s="158">
        <v>3991.5419520827368</v>
      </c>
      <c r="H330" s="158">
        <v>1147.6417956435489</v>
      </c>
      <c r="I330" s="158">
        <v>1770678.0319278976</v>
      </c>
      <c r="J330" s="158">
        <v>556292.03151476232</v>
      </c>
      <c r="K330" s="159">
        <f t="shared" si="8"/>
        <v>1780.286554042488</v>
      </c>
      <c r="L330" s="158">
        <v>1147.6417956435489</v>
      </c>
      <c r="N330" s="329">
        <f>N320+1</f>
        <v>2034</v>
      </c>
      <c r="O330" s="156" t="s">
        <v>191</v>
      </c>
      <c r="P330" s="157">
        <v>48925.03292267333</v>
      </c>
      <c r="Q330" s="158">
        <v>4035.0633967838276</v>
      </c>
      <c r="R330" s="158">
        <v>3709.2222561298468</v>
      </c>
      <c r="S330" s="158">
        <v>1690.6804881695043</v>
      </c>
      <c r="T330" s="158">
        <v>3991.5419520827368</v>
      </c>
      <c r="U330" s="158">
        <v>30065.547633867172</v>
      </c>
      <c r="V330" s="158">
        <v>1862257.8812799314</v>
      </c>
      <c r="W330" s="158">
        <v>585063.5752440542</v>
      </c>
      <c r="X330" s="159">
        <f t="shared" si="9"/>
        <v>1780.286554042488</v>
      </c>
    </row>
    <row r="331" spans="1:24" x14ac:dyDescent="0.35">
      <c r="A331" s="330"/>
      <c r="B331" s="160" t="s">
        <v>192</v>
      </c>
      <c r="C331" s="161">
        <v>139785.23132456277</v>
      </c>
      <c r="D331" s="162">
        <v>3048.2599076663782</v>
      </c>
      <c r="E331" s="162">
        <v>2778.5123539910405</v>
      </c>
      <c r="F331" s="162">
        <v>5425.4930653215015</v>
      </c>
      <c r="G331" s="162">
        <v>12779.766412124392</v>
      </c>
      <c r="H331" s="162">
        <v>18041.766193815405</v>
      </c>
      <c r="I331" s="162">
        <v>5559577.7198725948</v>
      </c>
      <c r="J331" s="162">
        <v>1746647.1001798916</v>
      </c>
      <c r="K331" s="163">
        <f t="shared" ref="K331:K394" si="10">F331*1.053</f>
        <v>5713.0441977835408</v>
      </c>
      <c r="L331" s="162">
        <v>18041.766193815405</v>
      </c>
      <c r="N331" s="330"/>
      <c r="O331" s="160" t="s">
        <v>192</v>
      </c>
      <c r="P331" s="161">
        <v>157031.53917090094</v>
      </c>
      <c r="Q331" s="162">
        <v>12789.631699641091</v>
      </c>
      <c r="R331" s="162">
        <v>11766.461163669805</v>
      </c>
      <c r="S331" s="162">
        <v>5425.4930653215006</v>
      </c>
      <c r="T331" s="162">
        <v>12779.766412124392</v>
      </c>
      <c r="U331" s="162">
        <v>94884.869360623838</v>
      </c>
      <c r="V331" s="162">
        <v>5847437.8494967306</v>
      </c>
      <c r="W331" s="162">
        <v>1837083.8358456581</v>
      </c>
      <c r="X331" s="163">
        <f t="shared" ref="X331:X394" si="11">S331*1.053</f>
        <v>5713.0441977835399</v>
      </c>
    </row>
    <row r="332" spans="1:24" x14ac:dyDescent="0.35">
      <c r="A332" s="330"/>
      <c r="B332" s="160" t="s">
        <v>193</v>
      </c>
      <c r="C332" s="161">
        <v>241586.79136339272</v>
      </c>
      <c r="D332" s="162">
        <v>9827.9795964700716</v>
      </c>
      <c r="E332" s="162">
        <v>8980.2313893675728</v>
      </c>
      <c r="F332" s="162">
        <v>30059.949548663142</v>
      </c>
      <c r="G332" s="162">
        <v>71166.883838546943</v>
      </c>
      <c r="H332" s="150">
        <v>19336.398905970742</v>
      </c>
      <c r="I332" s="162">
        <v>31911032.687245894</v>
      </c>
      <c r="J332" s="162">
        <v>10026246.201981511</v>
      </c>
      <c r="K332" s="163">
        <f t="shared" si="10"/>
        <v>31653.126874742287</v>
      </c>
      <c r="L332" s="162">
        <v>21384.004279263547</v>
      </c>
      <c r="M332" s="155"/>
      <c r="N332" s="330"/>
      <c r="O332" s="160" t="s">
        <v>193</v>
      </c>
      <c r="P332" s="161">
        <v>809287.69542504498</v>
      </c>
      <c r="Q332" s="162">
        <v>72284.797231569639</v>
      </c>
      <c r="R332" s="162">
        <v>66583.774382069329</v>
      </c>
      <c r="S332" s="162">
        <v>30059.949548663142</v>
      </c>
      <c r="T332" s="162">
        <v>71166.883838546943</v>
      </c>
      <c r="U332" s="150">
        <v>540804.55058997916</v>
      </c>
      <c r="V332" s="162">
        <v>33585803.957375035</v>
      </c>
      <c r="W332" s="162">
        <v>10552449.152519487</v>
      </c>
      <c r="X332" s="163">
        <f t="shared" si="11"/>
        <v>31653.126874742287</v>
      </c>
    </row>
    <row r="333" spans="1:24" x14ac:dyDescent="0.35">
      <c r="A333" s="330"/>
      <c r="B333" s="160" t="s">
        <v>194</v>
      </c>
      <c r="C333" s="161">
        <v>113598.94259708152</v>
      </c>
      <c r="D333" s="162">
        <v>4776.7108243093689</v>
      </c>
      <c r="E333" s="162">
        <v>4348.7108081493561</v>
      </c>
      <c r="F333" s="162">
        <v>14306.714095100411</v>
      </c>
      <c r="G333" s="162">
        <v>35233.736599718599</v>
      </c>
      <c r="H333" s="162">
        <v>9332.6792520654235</v>
      </c>
      <c r="I333" s="162">
        <v>14971790.382199194</v>
      </c>
      <c r="J333" s="162">
        <v>4703710.2331637898</v>
      </c>
      <c r="K333" s="163">
        <f t="shared" si="10"/>
        <v>15064.969942140731</v>
      </c>
      <c r="L333" s="162">
        <v>9332.6792520654235</v>
      </c>
      <c r="N333" s="330"/>
      <c r="O333" s="160" t="s">
        <v>194</v>
      </c>
      <c r="P333" s="161">
        <v>382873.81102682091</v>
      </c>
      <c r="Q333" s="162">
        <v>34915.456971931701</v>
      </c>
      <c r="R333" s="162">
        <v>32048.763462727267</v>
      </c>
      <c r="S333" s="162">
        <v>14306.714095100411</v>
      </c>
      <c r="T333" s="162">
        <v>35233.736599718599</v>
      </c>
      <c r="U333" s="162">
        <v>260718.27005590522</v>
      </c>
      <c r="V333" s="162">
        <v>15765755.468907325</v>
      </c>
      <c r="W333" s="162">
        <v>4953151.4712798335</v>
      </c>
      <c r="X333" s="163">
        <f t="shared" si="11"/>
        <v>15064.969942140731</v>
      </c>
    </row>
    <row r="334" spans="1:24" x14ac:dyDescent="0.35">
      <c r="A334" s="330"/>
      <c r="B334" s="160" t="s">
        <v>195</v>
      </c>
      <c r="C334" s="161">
        <v>35304.420868868983</v>
      </c>
      <c r="D334" s="162">
        <v>1100.8592114348926</v>
      </c>
      <c r="E334" s="162">
        <v>1002.8651185676244</v>
      </c>
      <c r="F334" s="162">
        <v>3494.6364965887756</v>
      </c>
      <c r="G334" s="162">
        <v>8240.6216563719699</v>
      </c>
      <c r="H334" s="162">
        <v>2357.0945934869419</v>
      </c>
      <c r="I334" s="162">
        <v>3637575.2568922797</v>
      </c>
      <c r="J334" s="162">
        <v>1142813.3908093795</v>
      </c>
      <c r="K334" s="163">
        <f t="shared" si="10"/>
        <v>3679.8522309079804</v>
      </c>
      <c r="L334" s="162">
        <v>2357.0945934869419</v>
      </c>
      <c r="N334" s="330"/>
      <c r="O334" s="160" t="s">
        <v>195</v>
      </c>
      <c r="P334" s="161">
        <v>95640.255161478635</v>
      </c>
      <c r="Q334" s="162">
        <v>8287.2501389709814</v>
      </c>
      <c r="R334" s="162">
        <v>7612.8011381330143</v>
      </c>
      <c r="S334" s="162">
        <v>3494.6364965887756</v>
      </c>
      <c r="T334" s="162">
        <v>8240.6216563719699</v>
      </c>
      <c r="U334" s="162">
        <v>61541.629510565101</v>
      </c>
      <c r="V334" s="162">
        <v>3822690.4508263231</v>
      </c>
      <c r="W334" s="162">
        <v>1200970.8466680613</v>
      </c>
      <c r="X334" s="163">
        <f t="shared" si="11"/>
        <v>3679.8522309079804</v>
      </c>
    </row>
    <row r="335" spans="1:24" x14ac:dyDescent="0.35">
      <c r="A335" s="330"/>
      <c r="B335" s="160" t="s">
        <v>196</v>
      </c>
      <c r="C335" s="161">
        <v>107005.33209261196</v>
      </c>
      <c r="D335" s="162">
        <v>2634.4793566817689</v>
      </c>
      <c r="E335" s="162">
        <v>2397.7358764909691</v>
      </c>
      <c r="F335" s="162">
        <v>4916.9295862381032</v>
      </c>
      <c r="G335" s="162">
        <v>11594.505690699771</v>
      </c>
      <c r="H335" s="162">
        <v>16480.807543776562</v>
      </c>
      <c r="I335" s="162">
        <v>5117413.4989236612</v>
      </c>
      <c r="J335" s="162">
        <v>1607732.7989078418</v>
      </c>
      <c r="K335" s="163">
        <f t="shared" si="10"/>
        <v>5177.5268543087222</v>
      </c>
      <c r="L335" s="162">
        <v>16480.807543776562</v>
      </c>
      <c r="N335" s="330"/>
      <c r="O335" s="160" t="s">
        <v>196</v>
      </c>
      <c r="P335" s="161">
        <v>134826.64806295582</v>
      </c>
      <c r="Q335" s="162">
        <v>11660.113771385888</v>
      </c>
      <c r="R335" s="162">
        <v>10711.167700269551</v>
      </c>
      <c r="S335" s="162">
        <v>4916.9295862381032</v>
      </c>
      <c r="T335" s="162">
        <v>11594.505690699771</v>
      </c>
      <c r="U335" s="162">
        <v>86588.700645242876</v>
      </c>
      <c r="V335" s="162">
        <v>5378502.4626160078</v>
      </c>
      <c r="W335" s="162">
        <v>1689758.8635300053</v>
      </c>
      <c r="X335" s="163">
        <f t="shared" si="11"/>
        <v>5177.5268543087222</v>
      </c>
    </row>
    <row r="336" spans="1:24" x14ac:dyDescent="0.35">
      <c r="A336" s="330"/>
      <c r="B336" s="160" t="s">
        <v>197</v>
      </c>
      <c r="C336" s="161">
        <v>24363.38101541467</v>
      </c>
      <c r="D336" s="162">
        <v>848.10340852308263</v>
      </c>
      <c r="E336" s="162">
        <v>765.2001201524713</v>
      </c>
      <c r="F336" s="162">
        <v>2678.13220834409</v>
      </c>
      <c r="G336" s="162">
        <v>5965.1366392622431</v>
      </c>
      <c r="H336" s="162">
        <v>1692.1023226248799</v>
      </c>
      <c r="I336" s="162">
        <v>2685367.2437380664</v>
      </c>
      <c r="J336" s="162">
        <v>851630.44797930215</v>
      </c>
      <c r="K336" s="163">
        <f t="shared" si="10"/>
        <v>2820.0732153863264</v>
      </c>
      <c r="L336" s="162">
        <v>1692.1023226248799</v>
      </c>
      <c r="N336" s="330"/>
      <c r="O336" s="160" t="s">
        <v>197</v>
      </c>
      <c r="P336" s="161">
        <v>66955.109624782752</v>
      </c>
      <c r="Q336" s="162">
        <v>6149.7715784159045</v>
      </c>
      <c r="R336" s="162">
        <v>5580.6304202441725</v>
      </c>
      <c r="S336" s="162">
        <v>2678.13220834409</v>
      </c>
      <c r="T336" s="162">
        <v>5965.1366392622422</v>
      </c>
      <c r="U336" s="162">
        <v>43662.125870496107</v>
      </c>
      <c r="V336" s="162">
        <v>2827223.132351046</v>
      </c>
      <c r="W336" s="162">
        <v>896623.28779246518</v>
      </c>
      <c r="X336" s="163">
        <f t="shared" si="11"/>
        <v>2820.0732153863264</v>
      </c>
    </row>
    <row r="337" spans="1:24" x14ac:dyDescent="0.35">
      <c r="A337" s="330"/>
      <c r="B337" s="160" t="s">
        <v>198</v>
      </c>
      <c r="C337" s="161">
        <v>138289.4336411914</v>
      </c>
      <c r="D337" s="162">
        <v>5983.1121198387882</v>
      </c>
      <c r="E337" s="162">
        <v>5456.0914690059008</v>
      </c>
      <c r="F337" s="162">
        <v>17626.347710287358</v>
      </c>
      <c r="G337" s="162">
        <v>42857.332472947732</v>
      </c>
      <c r="H337" s="162">
        <v>12905.451088455096</v>
      </c>
      <c r="I337" s="162">
        <v>19702761.125701975</v>
      </c>
      <c r="J337" s="162">
        <v>6189194.6284834286</v>
      </c>
      <c r="K337" s="163">
        <f t="shared" si="10"/>
        <v>18560.544138932586</v>
      </c>
      <c r="L337" s="162">
        <v>12905.451088455096</v>
      </c>
      <c r="N337" s="330"/>
      <c r="O337" s="160" t="s">
        <v>198</v>
      </c>
      <c r="P337" s="161">
        <v>500125.63505257689</v>
      </c>
      <c r="Q337" s="162">
        <v>43882.089601974527</v>
      </c>
      <c r="R337" s="162">
        <v>40325.453105225562</v>
      </c>
      <c r="S337" s="162">
        <v>17626.347710287358</v>
      </c>
      <c r="T337" s="162">
        <v>42857.332472947732</v>
      </c>
      <c r="U337" s="162">
        <v>335628.87724960689</v>
      </c>
      <c r="V337" s="162">
        <v>20719372.434998278</v>
      </c>
      <c r="W337" s="162">
        <v>6508540.7642352153</v>
      </c>
      <c r="X337" s="163">
        <f t="shared" si="11"/>
        <v>18560.544138932586</v>
      </c>
    </row>
    <row r="338" spans="1:24" x14ac:dyDescent="0.35">
      <c r="A338" s="330"/>
      <c r="B338" s="160" t="s">
        <v>199</v>
      </c>
      <c r="C338" s="161">
        <v>16718.436350262389</v>
      </c>
      <c r="D338" s="162">
        <v>270.39245794328616</v>
      </c>
      <c r="E338" s="162">
        <v>246.45123625488915</v>
      </c>
      <c r="F338" s="162">
        <v>863.44703123952559</v>
      </c>
      <c r="G338" s="162">
        <v>2034.3621523158929</v>
      </c>
      <c r="H338" s="162">
        <v>536.50346916040746</v>
      </c>
      <c r="I338" s="162">
        <v>891605.81798044557</v>
      </c>
      <c r="J338" s="162">
        <v>280170.21260919858</v>
      </c>
      <c r="K338" s="163">
        <f t="shared" si="10"/>
        <v>909.20972389522035</v>
      </c>
      <c r="L338" s="162">
        <v>536.50346916040746</v>
      </c>
      <c r="N338" s="330"/>
      <c r="O338" s="160" t="s">
        <v>199</v>
      </c>
      <c r="P338" s="161">
        <v>23881.530336049749</v>
      </c>
      <c r="Q338" s="162">
        <v>2042.7051687722333</v>
      </c>
      <c r="R338" s="162">
        <v>1879.4507259328939</v>
      </c>
      <c r="S338" s="162">
        <v>863.44703123952559</v>
      </c>
      <c r="T338" s="162">
        <v>2034.3621523158929</v>
      </c>
      <c r="U338" s="162">
        <v>15185.938842185782</v>
      </c>
      <c r="V338" s="162">
        <v>937784.72018485167</v>
      </c>
      <c r="W338" s="162">
        <v>294681.05911161704</v>
      </c>
      <c r="X338" s="163">
        <f t="shared" si="11"/>
        <v>909.20972389522035</v>
      </c>
    </row>
    <row r="339" spans="1:24" ht="15" thickBot="1" x14ac:dyDescent="0.4">
      <c r="A339" s="331"/>
      <c r="B339" s="168" t="s">
        <v>200</v>
      </c>
      <c r="C339" s="169">
        <v>851177.86437769991</v>
      </c>
      <c r="D339" s="170">
        <v>28996.497013925786</v>
      </c>
      <c r="E339" s="170">
        <v>26437.476354584309</v>
      </c>
      <c r="F339" s="170">
        <v>81062.330229952422</v>
      </c>
      <c r="G339" s="170">
        <v>193863.88741407022</v>
      </c>
      <c r="H339" s="170">
        <v>81830.445164999008</v>
      </c>
      <c r="I339" s="170">
        <v>86247801.764482006</v>
      </c>
      <c r="J339" s="170">
        <v>27104437.045629106</v>
      </c>
      <c r="K339" s="171">
        <f t="shared" si="10"/>
        <v>85358.63373213989</v>
      </c>
      <c r="L339" s="170">
        <v>83878.05053829182</v>
      </c>
      <c r="M339" s="155"/>
      <c r="N339" s="331"/>
      <c r="O339" s="168" t="s">
        <v>200</v>
      </c>
      <c r="P339" s="169">
        <v>2219547.2567832842</v>
      </c>
      <c r="Q339" s="170">
        <v>196046.87955944581</v>
      </c>
      <c r="R339" s="170">
        <v>180217.72435440146</v>
      </c>
      <c r="S339" s="170">
        <v>81062.330229952422</v>
      </c>
      <c r="T339" s="170">
        <v>193863.88741407022</v>
      </c>
      <c r="U339" s="170">
        <v>1469080.509758472</v>
      </c>
      <c r="V339" s="170">
        <v>90746828.35803552</v>
      </c>
      <c r="W339" s="170">
        <v>28518322.8562264</v>
      </c>
      <c r="X339" s="171">
        <f t="shared" si="11"/>
        <v>85358.63373213989</v>
      </c>
    </row>
    <row r="340" spans="1:24" ht="15" thickTop="1" x14ac:dyDescent="0.35">
      <c r="A340" s="329">
        <f>A330+1</f>
        <v>2035</v>
      </c>
      <c r="B340" s="156" t="s">
        <v>191</v>
      </c>
      <c r="C340" s="157">
        <v>35474.528779536515</v>
      </c>
      <c r="D340" s="158">
        <v>523.3179353830684</v>
      </c>
      <c r="E340" s="158">
        <v>476.91335603043268</v>
      </c>
      <c r="F340" s="158">
        <v>1746.4729442790979</v>
      </c>
      <c r="G340" s="158">
        <v>4123.2628365014671</v>
      </c>
      <c r="H340" s="158">
        <v>1185.5139748997858</v>
      </c>
      <c r="I340" s="158">
        <v>1829110.4069815185</v>
      </c>
      <c r="J340" s="158">
        <v>574649.66855474946</v>
      </c>
      <c r="K340" s="159">
        <f t="shared" si="10"/>
        <v>1839.0360103258899</v>
      </c>
      <c r="L340" s="158">
        <v>1185.5139748997858</v>
      </c>
      <c r="N340" s="329">
        <f>N330+1</f>
        <v>2035</v>
      </c>
      <c r="O340" s="156" t="s">
        <v>191</v>
      </c>
      <c r="P340" s="157">
        <v>50517.280321348488</v>
      </c>
      <c r="Q340" s="158">
        <v>4168.2204888776932</v>
      </c>
      <c r="R340" s="158">
        <v>3831.6265905821319</v>
      </c>
      <c r="S340" s="158">
        <v>1746.4729442790979</v>
      </c>
      <c r="T340" s="158">
        <v>4123.2628365014671</v>
      </c>
      <c r="U340" s="158">
        <v>31057.71070578479</v>
      </c>
      <c r="V340" s="158">
        <v>1923712.3913621691</v>
      </c>
      <c r="W340" s="158">
        <v>604370.67322710785</v>
      </c>
      <c r="X340" s="159">
        <f t="shared" si="11"/>
        <v>1839.0360103258899</v>
      </c>
    </row>
    <row r="341" spans="1:24" x14ac:dyDescent="0.35">
      <c r="A341" s="330"/>
      <c r="B341" s="160" t="s">
        <v>192</v>
      </c>
      <c r="C341" s="161">
        <v>144272.8719767305</v>
      </c>
      <c r="D341" s="162">
        <v>3148.8524846193686</v>
      </c>
      <c r="E341" s="162">
        <v>2870.2032616727447</v>
      </c>
      <c r="F341" s="162">
        <v>5604.5343364771106</v>
      </c>
      <c r="G341" s="162">
        <v>13201.498703724497</v>
      </c>
      <c r="H341" s="162">
        <v>18637.144478211314</v>
      </c>
      <c r="I341" s="162">
        <v>5743043.7846283894</v>
      </c>
      <c r="J341" s="162">
        <v>1804286.4544858276</v>
      </c>
      <c r="K341" s="163">
        <f t="shared" si="10"/>
        <v>5901.5746563103976</v>
      </c>
      <c r="L341" s="162">
        <v>18637.144478211314</v>
      </c>
      <c r="N341" s="330"/>
      <c r="O341" s="160" t="s">
        <v>192</v>
      </c>
      <c r="P341" s="161">
        <v>162143.31489462528</v>
      </c>
      <c r="Q341" s="162">
        <v>13211.689545729247</v>
      </c>
      <c r="R341" s="162">
        <v>12154.754382070909</v>
      </c>
      <c r="S341" s="162">
        <v>5604.5343364771097</v>
      </c>
      <c r="T341" s="162">
        <v>13201.498703724497</v>
      </c>
      <c r="U341" s="162">
        <v>98016.070049524424</v>
      </c>
      <c r="V341" s="162">
        <v>6040403.2985301223</v>
      </c>
      <c r="W341" s="162">
        <v>1897707.6024285648</v>
      </c>
      <c r="X341" s="163">
        <f t="shared" si="11"/>
        <v>5901.5746563103958</v>
      </c>
    </row>
    <row r="342" spans="1:24" x14ac:dyDescent="0.35">
      <c r="A342" s="330"/>
      <c r="B342" s="160" t="s">
        <v>193</v>
      </c>
      <c r="C342" s="161">
        <v>242673.82463427744</v>
      </c>
      <c r="D342" s="162">
        <v>10270.238678311222</v>
      </c>
      <c r="E342" s="162">
        <v>9384.3418018891116</v>
      </c>
      <c r="F342" s="162">
        <v>31412.647278352975</v>
      </c>
      <c r="G342" s="162">
        <v>74369.393611281543</v>
      </c>
      <c r="H342" s="150">
        <v>20206.536856739422</v>
      </c>
      <c r="I342" s="162">
        <v>33347029.158171952</v>
      </c>
      <c r="J342" s="162">
        <v>10477427.281070679</v>
      </c>
      <c r="K342" s="163">
        <f t="shared" si="10"/>
        <v>33077.517584105684</v>
      </c>
      <c r="L342" s="162">
        <v>22346.284471830404</v>
      </c>
      <c r="M342" s="155"/>
      <c r="N342" s="330"/>
      <c r="O342" s="160" t="s">
        <v>193</v>
      </c>
      <c r="P342" s="161">
        <v>845160.5796159025</v>
      </c>
      <c r="Q342" s="162">
        <v>75537.613106990262</v>
      </c>
      <c r="R342" s="162">
        <v>69580.044229262436</v>
      </c>
      <c r="S342" s="162">
        <v>31412.647278352975</v>
      </c>
      <c r="T342" s="162">
        <v>74369.393611281543</v>
      </c>
      <c r="U342" s="150">
        <v>565140.75536652806</v>
      </c>
      <c r="V342" s="162">
        <v>35097165.135456905</v>
      </c>
      <c r="W342" s="162">
        <v>11027309.364382863</v>
      </c>
      <c r="X342" s="163">
        <f t="shared" si="11"/>
        <v>33077.517584105684</v>
      </c>
    </row>
    <row r="343" spans="1:24" x14ac:dyDescent="0.35">
      <c r="A343" s="330"/>
      <c r="B343" s="160" t="s">
        <v>194</v>
      </c>
      <c r="C343" s="161">
        <v>112004.6906303603</v>
      </c>
      <c r="D343" s="162">
        <v>4915.2354382143394</v>
      </c>
      <c r="E343" s="162">
        <v>4474.8234215856864</v>
      </c>
      <c r="F343" s="162">
        <v>14721.608803858322</v>
      </c>
      <c r="G343" s="162">
        <v>36255.514961110435</v>
      </c>
      <c r="H343" s="162">
        <v>9603.3269503753199</v>
      </c>
      <c r="I343" s="162">
        <v>15405972.303282971</v>
      </c>
      <c r="J343" s="162">
        <v>4840117.8299255408</v>
      </c>
      <c r="K343" s="163">
        <f t="shared" si="10"/>
        <v>15501.854070462812</v>
      </c>
      <c r="L343" s="162">
        <v>9603.3269503753199</v>
      </c>
      <c r="N343" s="330"/>
      <c r="O343" s="160" t="s">
        <v>194</v>
      </c>
      <c r="P343" s="161">
        <v>393826.72486527113</v>
      </c>
      <c r="Q343" s="162">
        <v>35928.005224117718</v>
      </c>
      <c r="R343" s="162">
        <v>32978.177603146352</v>
      </c>
      <c r="S343" s="162">
        <v>14721.608803858322</v>
      </c>
      <c r="T343" s="162">
        <v>36255.514961110435</v>
      </c>
      <c r="U343" s="162">
        <v>268279.09988752648</v>
      </c>
      <c r="V343" s="162">
        <v>16222962.377505634</v>
      </c>
      <c r="W343" s="162">
        <v>5096792.8639469482</v>
      </c>
      <c r="X343" s="163">
        <f t="shared" si="11"/>
        <v>15501.854070462812</v>
      </c>
    </row>
    <row r="344" spans="1:24" x14ac:dyDescent="0.35">
      <c r="A344" s="330"/>
      <c r="B344" s="160" t="s">
        <v>195</v>
      </c>
      <c r="C344" s="161">
        <v>36315.658383221002</v>
      </c>
      <c r="D344" s="162">
        <v>1155.9021720066371</v>
      </c>
      <c r="E344" s="162">
        <v>1053.0083744960057</v>
      </c>
      <c r="F344" s="162">
        <v>3669.3683214182147</v>
      </c>
      <c r="G344" s="162">
        <v>8652.6527391905693</v>
      </c>
      <c r="H344" s="162">
        <v>2474.9493231612892</v>
      </c>
      <c r="I344" s="162">
        <v>3819454.0197368935</v>
      </c>
      <c r="J344" s="162">
        <v>1199954.0603498486</v>
      </c>
      <c r="K344" s="163">
        <f t="shared" si="10"/>
        <v>3863.8448424533799</v>
      </c>
      <c r="L344" s="162">
        <v>2474.9493231612892</v>
      </c>
      <c r="N344" s="330"/>
      <c r="O344" s="160" t="s">
        <v>195</v>
      </c>
      <c r="P344" s="161">
        <v>100271.95081770983</v>
      </c>
      <c r="Q344" s="162">
        <v>8701.6126459195311</v>
      </c>
      <c r="R344" s="162">
        <v>7993.4411950396652</v>
      </c>
      <c r="S344" s="162">
        <v>3669.3683214182147</v>
      </c>
      <c r="T344" s="162">
        <v>8652.6527391905693</v>
      </c>
      <c r="U344" s="162">
        <v>64618.710986093356</v>
      </c>
      <c r="V344" s="162">
        <v>4013824.9733676394</v>
      </c>
      <c r="W344" s="162">
        <v>1261019.3890014645</v>
      </c>
      <c r="X344" s="163">
        <f t="shared" si="11"/>
        <v>3863.8448424533799</v>
      </c>
    </row>
    <row r="345" spans="1:24" x14ac:dyDescent="0.35">
      <c r="A345" s="330"/>
      <c r="B345" s="160" t="s">
        <v>196</v>
      </c>
      <c r="C345" s="161">
        <v>112061.93015644564</v>
      </c>
      <c r="D345" s="162">
        <v>2766.2033245158577</v>
      </c>
      <c r="E345" s="162">
        <v>2517.6226703155176</v>
      </c>
      <c r="F345" s="162">
        <v>5162.7760655500088</v>
      </c>
      <c r="G345" s="162">
        <v>12174.230975234759</v>
      </c>
      <c r="H345" s="162">
        <v>17304.847920965392</v>
      </c>
      <c r="I345" s="162">
        <v>5373284.1738698445</v>
      </c>
      <c r="J345" s="162">
        <v>1688119.4388532338</v>
      </c>
      <c r="K345" s="163">
        <f t="shared" si="10"/>
        <v>5436.4031970241585</v>
      </c>
      <c r="L345" s="162">
        <v>17304.847920965392</v>
      </c>
      <c r="N345" s="330"/>
      <c r="O345" s="160" t="s">
        <v>196</v>
      </c>
      <c r="P345" s="161">
        <v>141344.42785125683</v>
      </c>
      <c r="Q345" s="162">
        <v>12243.119459955184</v>
      </c>
      <c r="R345" s="162">
        <v>11246.72608528303</v>
      </c>
      <c r="S345" s="162">
        <v>5162.7760655500088</v>
      </c>
      <c r="T345" s="162">
        <v>12174.230975234759</v>
      </c>
      <c r="U345" s="162">
        <v>90918.135677505023</v>
      </c>
      <c r="V345" s="162">
        <v>5647427.585746808</v>
      </c>
      <c r="W345" s="162">
        <v>1774246.8067065056</v>
      </c>
      <c r="X345" s="163">
        <f t="shared" si="11"/>
        <v>5436.4031970241585</v>
      </c>
    </row>
    <row r="346" spans="1:24" x14ac:dyDescent="0.35">
      <c r="A346" s="330"/>
      <c r="B346" s="160" t="s">
        <v>197</v>
      </c>
      <c r="C346" s="161">
        <v>24373.74062846975</v>
      </c>
      <c r="D346" s="162">
        <v>876.09082100434421</v>
      </c>
      <c r="E346" s="162">
        <v>790.45172411750286</v>
      </c>
      <c r="F346" s="162">
        <v>2766.510571219445</v>
      </c>
      <c r="G346" s="162">
        <v>6161.986148357897</v>
      </c>
      <c r="H346" s="162">
        <v>1747.941699271501</v>
      </c>
      <c r="I346" s="162">
        <v>2773984.3627814231</v>
      </c>
      <c r="J346" s="162">
        <v>879734.25276261917</v>
      </c>
      <c r="K346" s="163">
        <f t="shared" si="10"/>
        <v>2913.1356314940754</v>
      </c>
      <c r="L346" s="162">
        <v>1747.941699271501</v>
      </c>
      <c r="N346" s="330"/>
      <c r="O346" s="160" t="s">
        <v>197</v>
      </c>
      <c r="P346" s="161">
        <v>69149.008708172623</v>
      </c>
      <c r="Q346" s="162">
        <v>6352.7140405036298</v>
      </c>
      <c r="R346" s="162">
        <v>5764.7912241122303</v>
      </c>
      <c r="S346" s="162">
        <v>2766.510571219445</v>
      </c>
      <c r="T346" s="162">
        <v>6161.986148357897</v>
      </c>
      <c r="U346" s="162">
        <v>45102.976024222473</v>
      </c>
      <c r="V346" s="162">
        <v>2920521.4957186305</v>
      </c>
      <c r="W346" s="162">
        <v>926211.85628961644</v>
      </c>
      <c r="X346" s="163">
        <f t="shared" si="11"/>
        <v>2913.1356314940754</v>
      </c>
    </row>
    <row r="347" spans="1:24" x14ac:dyDescent="0.35">
      <c r="A347" s="330"/>
      <c r="B347" s="160" t="s">
        <v>198</v>
      </c>
      <c r="C347" s="161">
        <v>140605.86141443433</v>
      </c>
      <c r="D347" s="162">
        <v>6334.1748269680029</v>
      </c>
      <c r="E347" s="162">
        <v>5776.2859764418681</v>
      </c>
      <c r="F347" s="162">
        <v>18609.698104924293</v>
      </c>
      <c r="G347" s="162">
        <v>45258.752778903989</v>
      </c>
      <c r="H347" s="162">
        <v>13681.108176931662</v>
      </c>
      <c r="I347" s="162">
        <v>20893120.495156508</v>
      </c>
      <c r="J347" s="162">
        <v>6563102.5898607066</v>
      </c>
      <c r="K347" s="163">
        <f t="shared" si="10"/>
        <v>19596.012104485279</v>
      </c>
      <c r="L347" s="162">
        <v>13681.108176931662</v>
      </c>
      <c r="N347" s="330"/>
      <c r="O347" s="160" t="s">
        <v>198</v>
      </c>
      <c r="P347" s="161">
        <v>528792.84050959512</v>
      </c>
      <c r="Q347" s="162">
        <v>46469.718296808052</v>
      </c>
      <c r="R347" s="162">
        <v>42703.703390223862</v>
      </c>
      <c r="S347" s="162">
        <v>18609.698104924293</v>
      </c>
      <c r="T347" s="162">
        <v>45258.752778903989</v>
      </c>
      <c r="U347" s="162">
        <v>355787.85240361205</v>
      </c>
      <c r="V347" s="162">
        <v>21969773.881443348</v>
      </c>
      <c r="W347" s="162">
        <v>6901308.7196396161</v>
      </c>
      <c r="X347" s="163">
        <f t="shared" si="11"/>
        <v>19596.012104485279</v>
      </c>
    </row>
    <row r="348" spans="1:24" x14ac:dyDescent="0.35">
      <c r="A348" s="330"/>
      <c r="B348" s="160" t="s">
        <v>199</v>
      </c>
      <c r="C348" s="161">
        <v>16539.809206206253</v>
      </c>
      <c r="D348" s="162">
        <v>274.98912972832198</v>
      </c>
      <c r="E348" s="162">
        <v>250.64090727122223</v>
      </c>
      <c r="F348" s="162">
        <v>878.12563077059747</v>
      </c>
      <c r="G348" s="162">
        <v>2068.9463089052629</v>
      </c>
      <c r="H348" s="162">
        <v>545.62402813613426</v>
      </c>
      <c r="I348" s="162">
        <v>906763.11688611307</v>
      </c>
      <c r="J348" s="162">
        <v>284933.10622355499</v>
      </c>
      <c r="K348" s="163">
        <f t="shared" si="10"/>
        <v>924.6662892014391</v>
      </c>
      <c r="L348" s="162">
        <v>545.62402813613426</v>
      </c>
      <c r="N348" s="330"/>
      <c r="O348" s="160" t="s">
        <v>199</v>
      </c>
      <c r="P348" s="161">
        <v>23789.704346940278</v>
      </c>
      <c r="Q348" s="162">
        <v>2077.4311566413608</v>
      </c>
      <c r="R348" s="162">
        <v>1911.4013882737529</v>
      </c>
      <c r="S348" s="162">
        <v>878.12563077059747</v>
      </c>
      <c r="T348" s="162">
        <v>2068.9463089052629</v>
      </c>
      <c r="U348" s="162">
        <v>15444.09980250294</v>
      </c>
      <c r="V348" s="162">
        <v>953727.06042799412</v>
      </c>
      <c r="W348" s="162">
        <v>299690.6371165145</v>
      </c>
      <c r="X348" s="163">
        <f t="shared" si="11"/>
        <v>924.6662892014391</v>
      </c>
    </row>
    <row r="349" spans="1:24" ht="15" thickBot="1" x14ac:dyDescent="0.4">
      <c r="A349" s="331"/>
      <c r="B349" s="168" t="s">
        <v>200</v>
      </c>
      <c r="C349" s="169">
        <v>864322.91580968176</v>
      </c>
      <c r="D349" s="170">
        <v>30265.004810751161</v>
      </c>
      <c r="E349" s="170">
        <v>27594.291493820092</v>
      </c>
      <c r="F349" s="170">
        <v>84571.742056850067</v>
      </c>
      <c r="G349" s="170">
        <v>202266.23906321041</v>
      </c>
      <c r="H349" s="170">
        <v>85386.993408691822</v>
      </c>
      <c r="I349" s="170">
        <v>90091761.821495607</v>
      </c>
      <c r="J349" s="170">
        <v>28312324.682086758</v>
      </c>
      <c r="K349" s="171">
        <f t="shared" si="10"/>
        <v>89054.044385863119</v>
      </c>
      <c r="L349" s="170">
        <v>87526.741023782801</v>
      </c>
      <c r="M349" s="155"/>
      <c r="N349" s="331"/>
      <c r="O349" s="168" t="s">
        <v>200</v>
      </c>
      <c r="P349" s="169">
        <v>2314995.8319308222</v>
      </c>
      <c r="Q349" s="170">
        <v>204690.12396554268</v>
      </c>
      <c r="R349" s="170">
        <v>188164.66608799435</v>
      </c>
      <c r="S349" s="170">
        <v>84571.742056850067</v>
      </c>
      <c r="T349" s="170">
        <v>202266.23906321041</v>
      </c>
      <c r="U349" s="170">
        <v>1534365.4109032997</v>
      </c>
      <c r="V349" s="170">
        <v>94789518.199559242</v>
      </c>
      <c r="W349" s="170">
        <v>29788657.912739202</v>
      </c>
      <c r="X349" s="171">
        <f t="shared" si="11"/>
        <v>89054.044385863119</v>
      </c>
    </row>
    <row r="350" spans="1:24" ht="15" thickTop="1" x14ac:dyDescent="0.35">
      <c r="A350" s="329">
        <f>A340+1</f>
        <v>2036</v>
      </c>
      <c r="B350" s="156" t="s">
        <v>191</v>
      </c>
      <c r="C350" s="157">
        <v>36447.613828414076</v>
      </c>
      <c r="D350" s="158">
        <v>540.58742725070954</v>
      </c>
      <c r="E350" s="158">
        <v>492.65149677943685</v>
      </c>
      <c r="F350" s="158">
        <v>1804.1065514403078</v>
      </c>
      <c r="G350" s="158">
        <v>4259.3305101060141</v>
      </c>
      <c r="H350" s="158">
        <v>1224.6359360714785</v>
      </c>
      <c r="I350" s="158">
        <v>1889471.050411908</v>
      </c>
      <c r="J350" s="158">
        <v>593613.107617056</v>
      </c>
      <c r="K350" s="159">
        <f t="shared" si="10"/>
        <v>1899.724198666644</v>
      </c>
      <c r="L350" s="158">
        <v>1224.6359360714785</v>
      </c>
      <c r="N350" s="329">
        <f>N340+1</f>
        <v>2036</v>
      </c>
      <c r="O350" s="156" t="s">
        <v>191</v>
      </c>
      <c r="P350" s="157">
        <v>52184.350571952971</v>
      </c>
      <c r="Q350" s="158">
        <v>4305.7717650106561</v>
      </c>
      <c r="R350" s="158">
        <v>3958.0702680713412</v>
      </c>
      <c r="S350" s="158">
        <v>1804.1065514403078</v>
      </c>
      <c r="T350" s="158">
        <v>4259.3305101060141</v>
      </c>
      <c r="U350" s="158">
        <v>32082.615159075678</v>
      </c>
      <c r="V350" s="158">
        <v>1987194.9002771203</v>
      </c>
      <c r="W350" s="158">
        <v>624314.90544360224</v>
      </c>
      <c r="X350" s="159">
        <f t="shared" si="11"/>
        <v>1899.724198666644</v>
      </c>
    </row>
    <row r="351" spans="1:24" x14ac:dyDescent="0.35">
      <c r="A351" s="330"/>
      <c r="B351" s="160" t="s">
        <v>192</v>
      </c>
      <c r="C351" s="161">
        <v>148915.13332838559</v>
      </c>
      <c r="D351" s="162">
        <v>3252.764616611807</v>
      </c>
      <c r="E351" s="162">
        <v>2964.9199693079445</v>
      </c>
      <c r="F351" s="162">
        <v>5789.4839695808541</v>
      </c>
      <c r="G351" s="162">
        <v>13637.148160947403</v>
      </c>
      <c r="H351" s="162">
        <v>19252.170245992282</v>
      </c>
      <c r="I351" s="162">
        <v>5932564.2295211246</v>
      </c>
      <c r="J351" s="162">
        <v>1863827.9074838595</v>
      </c>
      <c r="K351" s="163">
        <f t="shared" si="10"/>
        <v>6096.3266199686386</v>
      </c>
      <c r="L351" s="162">
        <v>19252.170245992282</v>
      </c>
      <c r="N351" s="330"/>
      <c r="O351" s="160" t="s">
        <v>192</v>
      </c>
      <c r="P351" s="161">
        <v>167494.04428614787</v>
      </c>
      <c r="Q351" s="162">
        <v>13647.675300738309</v>
      </c>
      <c r="R351" s="162">
        <v>12555.861276679245</v>
      </c>
      <c r="S351" s="162">
        <v>5789.4839695808532</v>
      </c>
      <c r="T351" s="162">
        <v>13637.148160947403</v>
      </c>
      <c r="U351" s="162">
        <v>101250.60036115869</v>
      </c>
      <c r="V351" s="162">
        <v>6239736.6073816149</v>
      </c>
      <c r="W351" s="162">
        <v>1960331.9533087069</v>
      </c>
      <c r="X351" s="163">
        <f t="shared" si="11"/>
        <v>6096.3266199686377</v>
      </c>
    </row>
    <row r="352" spans="1:24" x14ac:dyDescent="0.35">
      <c r="A352" s="330"/>
      <c r="B352" s="160" t="s">
        <v>193</v>
      </c>
      <c r="C352" s="161">
        <v>242659.99874614461</v>
      </c>
      <c r="D352" s="162">
        <v>10732.399418835226</v>
      </c>
      <c r="E352" s="162">
        <v>9806.6371829741202</v>
      </c>
      <c r="F352" s="162">
        <v>32826.216405878855</v>
      </c>
      <c r="G352" s="162">
        <v>77716.016323789197</v>
      </c>
      <c r="H352" s="150">
        <v>21115.831015292693</v>
      </c>
      <c r="I352" s="162">
        <v>34847645.470289692</v>
      </c>
      <c r="J352" s="162">
        <v>10948911.508718859</v>
      </c>
      <c r="K352" s="163">
        <f t="shared" si="10"/>
        <v>34566.00587539043</v>
      </c>
      <c r="L352" s="162">
        <v>23351.86727306277</v>
      </c>
      <c r="M352" s="155"/>
      <c r="N352" s="330"/>
      <c r="O352" s="160" t="s">
        <v>193</v>
      </c>
      <c r="P352" s="161">
        <v>883192.80569861806</v>
      </c>
      <c r="Q352" s="162">
        <v>78936.805696804804</v>
      </c>
      <c r="R352" s="162">
        <v>72711.146219579241</v>
      </c>
      <c r="S352" s="162">
        <v>32826.216405878855</v>
      </c>
      <c r="T352" s="162">
        <v>77716.016323789197</v>
      </c>
      <c r="U352" s="150">
        <v>590572.08935802174</v>
      </c>
      <c r="V352" s="162">
        <v>36676537.566552468</v>
      </c>
      <c r="W352" s="162">
        <v>11523538.285780091</v>
      </c>
      <c r="X352" s="163">
        <f t="shared" si="11"/>
        <v>34566.00587539043</v>
      </c>
    </row>
    <row r="353" spans="1:24" x14ac:dyDescent="0.35">
      <c r="A353" s="330"/>
      <c r="B353" s="160" t="s">
        <v>194</v>
      </c>
      <c r="C353" s="161">
        <v>109745.95799428705</v>
      </c>
      <c r="D353" s="162">
        <v>5057.7772659225557</v>
      </c>
      <c r="E353" s="162">
        <v>4604.5933008116717</v>
      </c>
      <c r="F353" s="162">
        <v>15148.535459170214</v>
      </c>
      <c r="G353" s="162">
        <v>37306.924894982643</v>
      </c>
      <c r="H353" s="162">
        <v>9881.8234319362055</v>
      </c>
      <c r="I353" s="162">
        <v>15852745.500078179</v>
      </c>
      <c r="J353" s="162">
        <v>4980481.2469933815</v>
      </c>
      <c r="K353" s="163">
        <f t="shared" si="10"/>
        <v>15951.407838506235</v>
      </c>
      <c r="L353" s="162">
        <v>9881.8234319362055</v>
      </c>
      <c r="N353" s="330"/>
      <c r="O353" s="160" t="s">
        <v>194</v>
      </c>
      <c r="P353" s="161">
        <v>405247.69988636405</v>
      </c>
      <c r="Q353" s="162">
        <v>36969.917375617137</v>
      </c>
      <c r="R353" s="162">
        <v>33934.544753637601</v>
      </c>
      <c r="S353" s="162">
        <v>15148.535459170214</v>
      </c>
      <c r="T353" s="162">
        <v>37306.924894982643</v>
      </c>
      <c r="U353" s="162">
        <v>276059.19378426473</v>
      </c>
      <c r="V353" s="162">
        <v>16693428.286453301</v>
      </c>
      <c r="W353" s="162">
        <v>5244599.8570014108</v>
      </c>
      <c r="X353" s="163">
        <f t="shared" si="11"/>
        <v>15951.407838506235</v>
      </c>
    </row>
    <row r="354" spans="1:24" x14ac:dyDescent="0.35">
      <c r="A354" s="330"/>
      <c r="B354" s="160" t="s">
        <v>195</v>
      </c>
      <c r="C354" s="161">
        <v>37404.516800955898</v>
      </c>
      <c r="D354" s="162">
        <v>1213.6972806069691</v>
      </c>
      <c r="E354" s="162">
        <v>1105.658793220806</v>
      </c>
      <c r="F354" s="162">
        <v>3852.836737489125</v>
      </c>
      <c r="G354" s="162">
        <v>9085.2853761500955</v>
      </c>
      <c r="H354" s="162">
        <v>2598.6967893193532</v>
      </c>
      <c r="I354" s="162">
        <v>4010426.720723738</v>
      </c>
      <c r="J354" s="162">
        <v>1259951.7633673409</v>
      </c>
      <c r="K354" s="163">
        <f t="shared" si="10"/>
        <v>4057.0370845760485</v>
      </c>
      <c r="L354" s="162">
        <v>2598.6967893193532</v>
      </c>
      <c r="N354" s="330"/>
      <c r="O354" s="160" t="s">
        <v>195</v>
      </c>
      <c r="P354" s="161">
        <v>105285.54835859532</v>
      </c>
      <c r="Q354" s="162">
        <v>9136.6932782155072</v>
      </c>
      <c r="R354" s="162">
        <v>8393.1132547916477</v>
      </c>
      <c r="S354" s="162">
        <v>3852.836737489125</v>
      </c>
      <c r="T354" s="162">
        <v>9085.2853761500955</v>
      </c>
      <c r="U354" s="162">
        <v>67849.646535398017</v>
      </c>
      <c r="V354" s="162">
        <v>4214516.2220360208</v>
      </c>
      <c r="W354" s="162">
        <v>1324070.3584515376</v>
      </c>
      <c r="X354" s="163">
        <f t="shared" si="11"/>
        <v>4057.0370845760485</v>
      </c>
    </row>
    <row r="355" spans="1:24" x14ac:dyDescent="0.35">
      <c r="A355" s="330"/>
      <c r="B355" s="160" t="s">
        <v>196</v>
      </c>
      <c r="C355" s="161">
        <v>117391.94820773919</v>
      </c>
      <c r="D355" s="162">
        <v>2904.5134907416505</v>
      </c>
      <c r="E355" s="162">
        <v>2643.5038038312932</v>
      </c>
      <c r="F355" s="162">
        <v>5420.9148688275091</v>
      </c>
      <c r="G355" s="162">
        <v>12782.942523996497</v>
      </c>
      <c r="H355" s="162">
        <v>18170.090317013659</v>
      </c>
      <c r="I355" s="162">
        <v>5641948.3825633368</v>
      </c>
      <c r="J355" s="162">
        <v>1772525.4107958954</v>
      </c>
      <c r="K355" s="163">
        <f t="shared" si="10"/>
        <v>5708.2233568753663</v>
      </c>
      <c r="L355" s="162">
        <v>18170.090317013659</v>
      </c>
      <c r="N355" s="330"/>
      <c r="O355" s="160" t="s">
        <v>196</v>
      </c>
      <c r="P355" s="161">
        <v>148411.64924381967</v>
      </c>
      <c r="Q355" s="162">
        <v>12855.275432952942</v>
      </c>
      <c r="R355" s="162">
        <v>11809.06238954718</v>
      </c>
      <c r="S355" s="162">
        <v>5420.9148688275091</v>
      </c>
      <c r="T355" s="162">
        <v>12782.942523996497</v>
      </c>
      <c r="U355" s="162">
        <v>95464.042461380275</v>
      </c>
      <c r="V355" s="162">
        <v>5929798.9650341487</v>
      </c>
      <c r="W355" s="162">
        <v>1862959.1470418307</v>
      </c>
      <c r="X355" s="163">
        <f t="shared" si="11"/>
        <v>5708.2233568753663</v>
      </c>
    </row>
    <row r="356" spans="1:24" x14ac:dyDescent="0.35">
      <c r="A356" s="330"/>
      <c r="B356" s="160" t="s">
        <v>197</v>
      </c>
      <c r="C356" s="161">
        <v>24268.793652211149</v>
      </c>
      <c r="D356" s="162">
        <v>905.00181809748733</v>
      </c>
      <c r="E356" s="162">
        <v>816.5366310133802</v>
      </c>
      <c r="F356" s="162">
        <v>2857.8054200696861</v>
      </c>
      <c r="G356" s="162">
        <v>6365.3316912537057</v>
      </c>
      <c r="H356" s="162">
        <v>1805.62377534746</v>
      </c>
      <c r="I356" s="162">
        <v>2865525.8467532089</v>
      </c>
      <c r="J356" s="162">
        <v>908765.48310378543</v>
      </c>
      <c r="K356" s="163">
        <f t="shared" si="10"/>
        <v>3009.2691073333795</v>
      </c>
      <c r="L356" s="162">
        <v>1805.62377534746</v>
      </c>
      <c r="N356" s="330"/>
      <c r="O356" s="160" t="s">
        <v>197</v>
      </c>
      <c r="P356" s="161">
        <v>71430.925995542304</v>
      </c>
      <c r="Q356" s="162">
        <v>6562.3536038402472</v>
      </c>
      <c r="R356" s="162">
        <v>5955.0293345079317</v>
      </c>
      <c r="S356" s="162">
        <v>2857.8054200696861</v>
      </c>
      <c r="T356" s="162">
        <v>6365.3316912537048</v>
      </c>
      <c r="U356" s="162">
        <v>46591.374233021808</v>
      </c>
      <c r="V356" s="162">
        <v>3016898.7050773446</v>
      </c>
      <c r="W356" s="162">
        <v>956776.8475471735</v>
      </c>
      <c r="X356" s="163">
        <f t="shared" si="11"/>
        <v>3009.2691073333795</v>
      </c>
    </row>
    <row r="357" spans="1:24" x14ac:dyDescent="0.35">
      <c r="A357" s="330"/>
      <c r="B357" s="160" t="s">
        <v>198</v>
      </c>
      <c r="C357" s="161">
        <v>142908.91989276736</v>
      </c>
      <c r="D357" s="162">
        <v>6709.3358277372881</v>
      </c>
      <c r="E357" s="162">
        <v>6118.4656368825727</v>
      </c>
      <c r="F357" s="162">
        <v>19657.840442672932</v>
      </c>
      <c r="G357" s="162">
        <v>47821.375989857399</v>
      </c>
      <c r="H357" s="162">
        <v>14510.833078977055</v>
      </c>
      <c r="I357" s="162">
        <v>22167118.642757442</v>
      </c>
      <c r="J357" s="162">
        <v>6963280.7408206388</v>
      </c>
      <c r="K357" s="163">
        <f t="shared" si="10"/>
        <v>20699.705986134595</v>
      </c>
      <c r="L357" s="162">
        <v>14510.833078977055</v>
      </c>
      <c r="N357" s="330"/>
      <c r="O357" s="160" t="s">
        <v>198</v>
      </c>
      <c r="P357" s="161">
        <v>560051.28466400132</v>
      </c>
      <c r="Q357" s="162">
        <v>49235.395300066637</v>
      </c>
      <c r="R357" s="162">
        <v>45245.613887938154</v>
      </c>
      <c r="S357" s="162">
        <v>19657.840442672936</v>
      </c>
      <c r="T357" s="162">
        <v>47821.375989857406</v>
      </c>
      <c r="U357" s="162">
        <v>377350.53970483883</v>
      </c>
      <c r="V357" s="162">
        <v>23307960.977636404</v>
      </c>
      <c r="W357" s="162">
        <v>7321649.3553168038</v>
      </c>
      <c r="X357" s="163">
        <f t="shared" si="11"/>
        <v>20699.705986134599</v>
      </c>
    </row>
    <row r="358" spans="1:24" x14ac:dyDescent="0.35">
      <c r="A358" s="330"/>
      <c r="B358" s="160" t="s">
        <v>199</v>
      </c>
      <c r="C358" s="161">
        <v>16230.475160299649</v>
      </c>
      <c r="D358" s="162">
        <v>279.66394493370348</v>
      </c>
      <c r="E358" s="162">
        <v>254.90180269483301</v>
      </c>
      <c r="F358" s="162">
        <v>893.05376649369759</v>
      </c>
      <c r="G358" s="162">
        <v>2104.1183961566521</v>
      </c>
      <c r="H358" s="162">
        <v>554.89963661444858</v>
      </c>
      <c r="I358" s="162">
        <v>922178.089873177</v>
      </c>
      <c r="J358" s="162">
        <v>289776.96902935533</v>
      </c>
      <c r="K358" s="163">
        <f t="shared" si="10"/>
        <v>940.38561611786349</v>
      </c>
      <c r="L358" s="162">
        <v>554.89963661444858</v>
      </c>
      <c r="N358" s="330"/>
      <c r="O358" s="160" t="s">
        <v>199</v>
      </c>
      <c r="P358" s="161">
        <v>24194.129320838263</v>
      </c>
      <c r="Q358" s="162">
        <v>2112.7474863042639</v>
      </c>
      <c r="R358" s="162">
        <v>1943.8952118744066</v>
      </c>
      <c r="S358" s="162">
        <v>893.05376649369759</v>
      </c>
      <c r="T358" s="162">
        <v>2104.1183961566521</v>
      </c>
      <c r="U358" s="162">
        <v>15706.649499145489</v>
      </c>
      <c r="V358" s="162">
        <v>969940.42045526998</v>
      </c>
      <c r="W358" s="162">
        <v>304785.3779474952</v>
      </c>
      <c r="X358" s="163">
        <f t="shared" si="11"/>
        <v>940.38561611786349</v>
      </c>
    </row>
    <row r="359" spans="1:24" ht="15" thickBot="1" x14ac:dyDescent="0.4">
      <c r="A359" s="331"/>
      <c r="B359" s="168" t="s">
        <v>200</v>
      </c>
      <c r="C359" s="169">
        <v>875973.3576112045</v>
      </c>
      <c r="D359" s="170">
        <v>31595.741090737392</v>
      </c>
      <c r="E359" s="170">
        <v>28807.868617516055</v>
      </c>
      <c r="F359" s="170">
        <v>88250.793621623176</v>
      </c>
      <c r="G359" s="170">
        <v>211078.47386723961</v>
      </c>
      <c r="H359" s="170">
        <v>89114.604226564625</v>
      </c>
      <c r="I359" s="170">
        <v>94129623.93297182</v>
      </c>
      <c r="J359" s="170">
        <v>29581134.13793017</v>
      </c>
      <c r="K359" s="171">
        <f t="shared" si="10"/>
        <v>92928.085683569196</v>
      </c>
      <c r="L359" s="170">
        <v>91350.640484334697</v>
      </c>
      <c r="M359" s="155"/>
      <c r="N359" s="331"/>
      <c r="O359" s="168" t="s">
        <v>200</v>
      </c>
      <c r="P359" s="169">
        <v>2417492.4380258801</v>
      </c>
      <c r="Q359" s="170">
        <v>213762.63523955049</v>
      </c>
      <c r="R359" s="170">
        <v>196506.33659662676</v>
      </c>
      <c r="S359" s="170">
        <v>88250.79362162319</v>
      </c>
      <c r="T359" s="170">
        <v>211078.47386723961</v>
      </c>
      <c r="U359" s="170">
        <v>1602926.7510963054</v>
      </c>
      <c r="V359" s="170">
        <v>99036012.650903702</v>
      </c>
      <c r="W359" s="170">
        <v>31123026.087838653</v>
      </c>
      <c r="X359" s="171">
        <f t="shared" si="11"/>
        <v>92928.08568356921</v>
      </c>
    </row>
    <row r="360" spans="1:24" ht="15" thickTop="1" x14ac:dyDescent="0.35">
      <c r="A360" s="329">
        <f>A350+1</f>
        <v>2037</v>
      </c>
      <c r="B360" s="156" t="s">
        <v>191</v>
      </c>
      <c r="C360" s="157">
        <v>37417.187515504113</v>
      </c>
      <c r="D360" s="158">
        <v>558.42681234998292</v>
      </c>
      <c r="E360" s="158">
        <v>508.9089961731583</v>
      </c>
      <c r="F360" s="158">
        <v>1863.642067637838</v>
      </c>
      <c r="G360" s="158">
        <v>4399.8884169395133</v>
      </c>
      <c r="H360" s="158">
        <v>1265.0489219618371</v>
      </c>
      <c r="I360" s="158">
        <v>1951823.5950755009</v>
      </c>
      <c r="J360" s="158">
        <v>613202.34016841894</v>
      </c>
      <c r="K360" s="159">
        <f t="shared" si="10"/>
        <v>1962.4150972226432</v>
      </c>
      <c r="L360" s="158">
        <v>1265.0489219618371</v>
      </c>
      <c r="N360" s="329">
        <f>N350+1</f>
        <v>2037</v>
      </c>
      <c r="O360" s="156" t="s">
        <v>191</v>
      </c>
      <c r="P360" s="157">
        <v>53906.434140827412</v>
      </c>
      <c r="Q360" s="158">
        <v>4447.862233256008</v>
      </c>
      <c r="R360" s="158">
        <v>4088.6865869176954</v>
      </c>
      <c r="S360" s="158">
        <v>1863.642067637838</v>
      </c>
      <c r="T360" s="158">
        <v>4399.8884169395133</v>
      </c>
      <c r="U360" s="158">
        <v>33141.34145932518</v>
      </c>
      <c r="V360" s="158">
        <v>2052772.3319862653</v>
      </c>
      <c r="W360" s="158">
        <v>644917.29732324113</v>
      </c>
      <c r="X360" s="159">
        <f t="shared" si="11"/>
        <v>1962.4150972226432</v>
      </c>
    </row>
    <row r="361" spans="1:24" x14ac:dyDescent="0.35">
      <c r="A361" s="330"/>
      <c r="B361" s="160" t="s">
        <v>192</v>
      </c>
      <c r="C361" s="161">
        <v>153732.00276687354</v>
      </c>
      <c r="D361" s="162">
        <v>3360.1058489599968</v>
      </c>
      <c r="E361" s="162">
        <v>3062.7623282951067</v>
      </c>
      <c r="F361" s="162">
        <v>5980.5369405770225</v>
      </c>
      <c r="G361" s="162">
        <v>14087.174050258667</v>
      </c>
      <c r="H361" s="162">
        <v>19887.491864110027</v>
      </c>
      <c r="I361" s="162">
        <v>6128338.8490953222</v>
      </c>
      <c r="J361" s="162">
        <v>1925334.2284308267</v>
      </c>
      <c r="K361" s="163">
        <f t="shared" si="10"/>
        <v>6297.5053984276046</v>
      </c>
      <c r="L361" s="162">
        <v>19887.491864110027</v>
      </c>
      <c r="N361" s="330"/>
      <c r="O361" s="160" t="s">
        <v>192</v>
      </c>
      <c r="P361" s="161">
        <v>173021.34774759074</v>
      </c>
      <c r="Q361" s="162">
        <v>14098.048585662673</v>
      </c>
      <c r="R361" s="162">
        <v>12970.204698809661</v>
      </c>
      <c r="S361" s="162">
        <v>5980.5369405770216</v>
      </c>
      <c r="T361" s="162">
        <v>14087.174050258667</v>
      </c>
      <c r="U361" s="162">
        <v>104591.87017307694</v>
      </c>
      <c r="V361" s="162">
        <v>6445647.9154252084</v>
      </c>
      <c r="W361" s="162">
        <v>2025022.9077678942</v>
      </c>
      <c r="X361" s="163">
        <f t="shared" si="11"/>
        <v>6297.5053984276037</v>
      </c>
    </row>
    <row r="362" spans="1:24" x14ac:dyDescent="0.35">
      <c r="A362" s="330"/>
      <c r="B362" s="160" t="s">
        <v>193</v>
      </c>
      <c r="C362" s="161">
        <v>239733.08256750036</v>
      </c>
      <c r="D362" s="162">
        <v>11215.35739268281</v>
      </c>
      <c r="E362" s="162">
        <v>10247.935856207956</v>
      </c>
      <c r="F362" s="162">
        <v>34303.396144143408</v>
      </c>
      <c r="G362" s="162">
        <v>81213.237058359722</v>
      </c>
      <c r="H362" s="150">
        <v>22066.043410980863</v>
      </c>
      <c r="I362" s="162">
        <v>36415789.516452722</v>
      </c>
      <c r="J362" s="162">
        <v>11441612.526611205</v>
      </c>
      <c r="K362" s="163">
        <f t="shared" si="10"/>
        <v>36121.476139783008</v>
      </c>
      <c r="L362" s="162">
        <v>24402.701300350593</v>
      </c>
      <c r="M362" s="155"/>
      <c r="N362" s="330"/>
      <c r="O362" s="160" t="s">
        <v>193</v>
      </c>
      <c r="P362" s="161">
        <v>922936.48195505585</v>
      </c>
      <c r="Q362" s="162">
        <v>82488.961953161022</v>
      </c>
      <c r="R362" s="162">
        <v>75983.147799460305</v>
      </c>
      <c r="S362" s="162">
        <v>34303.396144143408</v>
      </c>
      <c r="T362" s="162">
        <v>81213.237058359722</v>
      </c>
      <c r="U362" s="150">
        <v>617147.83337913267</v>
      </c>
      <c r="V362" s="162">
        <v>38326981.757047325</v>
      </c>
      <c r="W362" s="162">
        <v>12042097.508640192</v>
      </c>
      <c r="X362" s="163">
        <f t="shared" si="11"/>
        <v>36121.476139783008</v>
      </c>
    </row>
    <row r="363" spans="1:24" x14ac:dyDescent="0.35">
      <c r="A363" s="330"/>
      <c r="B363" s="160" t="s">
        <v>194</v>
      </c>
      <c r="C363" s="161">
        <v>105919.3301866135</v>
      </c>
      <c r="D363" s="162">
        <v>5204.4528066343082</v>
      </c>
      <c r="E363" s="162">
        <v>4738.126506535209</v>
      </c>
      <c r="F363" s="162">
        <v>15587.842987486147</v>
      </c>
      <c r="G363" s="162">
        <v>38388.825716937128</v>
      </c>
      <c r="H363" s="162">
        <v>10168.396311462353</v>
      </c>
      <c r="I363" s="162">
        <v>16312475.11958044</v>
      </c>
      <c r="J363" s="162">
        <v>5124915.2031561872</v>
      </c>
      <c r="K363" s="163">
        <f t="shared" si="10"/>
        <v>16413.99866582291</v>
      </c>
      <c r="L363" s="162">
        <v>10168.396311462353</v>
      </c>
      <c r="N363" s="330"/>
      <c r="O363" s="160" t="s">
        <v>194</v>
      </c>
      <c r="P363" s="161">
        <v>416999.88318306854</v>
      </c>
      <c r="Q363" s="162">
        <v>38042.044979510021</v>
      </c>
      <c r="R363" s="162">
        <v>34918.646551493082</v>
      </c>
      <c r="S363" s="162">
        <v>15587.842987486149</v>
      </c>
      <c r="T363" s="162">
        <v>38388.825716937128</v>
      </c>
      <c r="U363" s="162">
        <v>284064.91040400835</v>
      </c>
      <c r="V363" s="162">
        <v>17177537.706760444</v>
      </c>
      <c r="W363" s="162">
        <v>5396693.2528544506</v>
      </c>
      <c r="X363" s="163">
        <f t="shared" si="11"/>
        <v>16413.998665822914</v>
      </c>
    </row>
    <row r="364" spans="1:24" x14ac:dyDescent="0.35">
      <c r="A364" s="330"/>
      <c r="B364" s="160" t="s">
        <v>195</v>
      </c>
      <c r="C364" s="161">
        <v>38483.444203741485</v>
      </c>
      <c r="D364" s="162">
        <v>1274.3821446373177</v>
      </c>
      <c r="E364" s="162">
        <v>1160.9417328818463</v>
      </c>
      <c r="F364" s="162">
        <v>4045.4785743635821</v>
      </c>
      <c r="G364" s="162">
        <v>9539.5496449576021</v>
      </c>
      <c r="H364" s="162">
        <v>2728.6316287853215</v>
      </c>
      <c r="I364" s="162">
        <v>4210948.0567599256</v>
      </c>
      <c r="J364" s="162">
        <v>1322949.3515357082</v>
      </c>
      <c r="K364" s="163">
        <f t="shared" si="10"/>
        <v>4259.8889388048519</v>
      </c>
      <c r="L364" s="162">
        <v>2728.6316287853215</v>
      </c>
      <c r="N364" s="330"/>
      <c r="O364" s="160" t="s">
        <v>195</v>
      </c>
      <c r="P364" s="161">
        <v>110549.8257765251</v>
      </c>
      <c r="Q364" s="162">
        <v>9593.527942126284</v>
      </c>
      <c r="R364" s="162">
        <v>8812.7689175312316</v>
      </c>
      <c r="S364" s="162">
        <v>4045.4785743635821</v>
      </c>
      <c r="T364" s="162">
        <v>9539.5496449576021</v>
      </c>
      <c r="U364" s="162">
        <v>71242.128862167941</v>
      </c>
      <c r="V364" s="162">
        <v>4425242.0331378225</v>
      </c>
      <c r="W364" s="162">
        <v>1390273.8763741145</v>
      </c>
      <c r="X364" s="163">
        <f t="shared" si="11"/>
        <v>4259.8889388048519</v>
      </c>
    </row>
    <row r="365" spans="1:24" x14ac:dyDescent="0.35">
      <c r="A365" s="330"/>
      <c r="B365" s="160" t="s">
        <v>196</v>
      </c>
      <c r="C365" s="161">
        <v>123052.64486459922</v>
      </c>
      <c r="D365" s="162">
        <v>3049.7391652787333</v>
      </c>
      <c r="E365" s="162">
        <v>2775.6789940228582</v>
      </c>
      <c r="F365" s="162">
        <v>5691.9606122688856</v>
      </c>
      <c r="G365" s="162">
        <v>13422.089650196323</v>
      </c>
      <c r="H365" s="162">
        <v>19078.594832864346</v>
      </c>
      <c r="I365" s="162">
        <v>5924045.8016915042</v>
      </c>
      <c r="J365" s="162">
        <v>1861151.6813356907</v>
      </c>
      <c r="K365" s="163">
        <f t="shared" si="10"/>
        <v>5993.6345247191366</v>
      </c>
      <c r="L365" s="162">
        <v>19078.594832864346</v>
      </c>
      <c r="N365" s="330"/>
      <c r="O365" s="160" t="s">
        <v>196</v>
      </c>
      <c r="P365" s="161">
        <v>155832.23170601067</v>
      </c>
      <c r="Q365" s="162">
        <v>13498.039204600591</v>
      </c>
      <c r="R365" s="162">
        <v>12399.515509024541</v>
      </c>
      <c r="S365" s="162">
        <v>5691.9606122688856</v>
      </c>
      <c r="T365" s="162">
        <v>13422.089650196323</v>
      </c>
      <c r="U365" s="162">
        <v>100237.24458444929</v>
      </c>
      <c r="V365" s="162">
        <v>6226288.9132858571</v>
      </c>
      <c r="W365" s="162">
        <v>1956107.1043939225</v>
      </c>
      <c r="X365" s="163">
        <f t="shared" si="11"/>
        <v>5993.6345247191366</v>
      </c>
    </row>
    <row r="366" spans="1:24" x14ac:dyDescent="0.35">
      <c r="A366" s="330"/>
      <c r="B366" s="160" t="s">
        <v>197</v>
      </c>
      <c r="C366" s="161">
        <v>23896.562232905271</v>
      </c>
      <c r="D366" s="162">
        <v>934.86687809470448</v>
      </c>
      <c r="E366" s="162">
        <v>843.48233983682178</v>
      </c>
      <c r="F366" s="162">
        <v>2952.1129989319852</v>
      </c>
      <c r="G366" s="162">
        <v>6575.3876370650778</v>
      </c>
      <c r="H366" s="162">
        <v>1865.2093599339262</v>
      </c>
      <c r="I366" s="162">
        <v>2960088.1996960649</v>
      </c>
      <c r="J366" s="162">
        <v>938754.74404621019</v>
      </c>
      <c r="K366" s="163">
        <f t="shared" si="10"/>
        <v>3108.5749878753804</v>
      </c>
      <c r="L366" s="162">
        <v>1865.2093599339262</v>
      </c>
      <c r="N366" s="330"/>
      <c r="O366" s="160" t="s">
        <v>197</v>
      </c>
      <c r="P366" s="161">
        <v>73788.1465533952</v>
      </c>
      <c r="Q366" s="162">
        <v>6778.9112727669753</v>
      </c>
      <c r="R366" s="162">
        <v>6151.5453025466941</v>
      </c>
      <c r="S366" s="162">
        <v>2952.1129989319852</v>
      </c>
      <c r="T366" s="162">
        <v>6575.3876370650778</v>
      </c>
      <c r="U366" s="162">
        <v>48128.889582711527</v>
      </c>
      <c r="V366" s="162">
        <v>3116456.3623448964</v>
      </c>
      <c r="W366" s="162">
        <v>988350.48351623025</v>
      </c>
      <c r="X366" s="163">
        <f t="shared" si="11"/>
        <v>3108.5749878753804</v>
      </c>
    </row>
    <row r="367" spans="1:24" x14ac:dyDescent="0.35">
      <c r="A367" s="330"/>
      <c r="B367" s="160" t="s">
        <v>198</v>
      </c>
      <c r="C367" s="161">
        <v>144468.59909894934</v>
      </c>
      <c r="D367" s="162">
        <v>7110.6702054769848</v>
      </c>
      <c r="E367" s="162">
        <v>6484.5241137502708</v>
      </c>
      <c r="F367" s="162">
        <v>20776.409786531232</v>
      </c>
      <c r="G367" s="162">
        <v>50559.720915754879</v>
      </c>
      <c r="H367" s="162">
        <v>15399.229259694859</v>
      </c>
      <c r="I367" s="162">
        <v>23531943.33494547</v>
      </c>
      <c r="J367" s="162">
        <v>7391986.5085094236</v>
      </c>
      <c r="K367" s="163">
        <f t="shared" si="10"/>
        <v>21877.559505217385</v>
      </c>
      <c r="L367" s="162">
        <v>15399.229259694859</v>
      </c>
      <c r="N367" s="330"/>
      <c r="O367" s="160" t="s">
        <v>198</v>
      </c>
      <c r="P367" s="161">
        <v>593474.91402739612</v>
      </c>
      <c r="Q367" s="162">
        <v>52194.365660982105</v>
      </c>
      <c r="R367" s="162">
        <v>47965.195958153097</v>
      </c>
      <c r="S367" s="162">
        <v>20776.409786531236</v>
      </c>
      <c r="T367" s="162">
        <v>50559.720915754864</v>
      </c>
      <c r="U367" s="162">
        <v>400436.21027164056</v>
      </c>
      <c r="V367" s="162">
        <v>24741479.102469318</v>
      </c>
      <c r="W367" s="162">
        <v>7771932.4118281081</v>
      </c>
      <c r="X367" s="163">
        <f t="shared" si="11"/>
        <v>21877.559505217389</v>
      </c>
    </row>
    <row r="368" spans="1:24" x14ac:dyDescent="0.35">
      <c r="A368" s="330"/>
      <c r="B368" s="160" t="s">
        <v>199</v>
      </c>
      <c r="C368" s="161">
        <v>15708.123196752416</v>
      </c>
      <c r="D368" s="162">
        <v>284.41823199757641</v>
      </c>
      <c r="E368" s="162">
        <v>259.23513334064512</v>
      </c>
      <c r="F368" s="162">
        <v>908.23568052409018</v>
      </c>
      <c r="G368" s="162">
        <v>2139.8884088913151</v>
      </c>
      <c r="H368" s="162">
        <v>564.33293043689412</v>
      </c>
      <c r="I368" s="162">
        <v>937855.11740102083</v>
      </c>
      <c r="J368" s="162">
        <v>294703.17750285432</v>
      </c>
      <c r="K368" s="163">
        <f t="shared" si="10"/>
        <v>956.37217159186696</v>
      </c>
      <c r="L368" s="162">
        <v>564.33293043689412</v>
      </c>
      <c r="N368" s="330"/>
      <c r="O368" s="160" t="s">
        <v>199</v>
      </c>
      <c r="P368" s="161">
        <v>24605.429519292509</v>
      </c>
      <c r="Q368" s="162">
        <v>2148.6641935714365</v>
      </c>
      <c r="R368" s="162">
        <v>1976.9414304762713</v>
      </c>
      <c r="S368" s="162">
        <v>908.23568052409018</v>
      </c>
      <c r="T368" s="162">
        <v>2139.8884088913151</v>
      </c>
      <c r="U368" s="162">
        <v>15973.662540630959</v>
      </c>
      <c r="V368" s="162">
        <v>986429.40760300937</v>
      </c>
      <c r="W368" s="162">
        <v>309966.72937260254</v>
      </c>
      <c r="X368" s="163">
        <f t="shared" si="11"/>
        <v>956.37217159186696</v>
      </c>
    </row>
    <row r="369" spans="1:24" ht="15" thickBot="1" x14ac:dyDescent="0.4">
      <c r="A369" s="331"/>
      <c r="B369" s="168" t="s">
        <v>200</v>
      </c>
      <c r="C369" s="169">
        <v>882410.97663343931</v>
      </c>
      <c r="D369" s="170">
        <v>32992.419486112412</v>
      </c>
      <c r="E369" s="170">
        <v>30081.596001043872</v>
      </c>
      <c r="F369" s="170">
        <v>92109.615792464188</v>
      </c>
      <c r="G369" s="170">
        <v>220325.7614993602</v>
      </c>
      <c r="H369" s="170">
        <v>93022.978520230419</v>
      </c>
      <c r="I369" s="170">
        <v>98373307.590697974</v>
      </c>
      <c r="J369" s="170">
        <v>30914609.761296529</v>
      </c>
      <c r="K369" s="171">
        <f t="shared" si="10"/>
        <v>96991.425429464784</v>
      </c>
      <c r="L369" s="170">
        <v>95359.636409600149</v>
      </c>
      <c r="M369" s="155"/>
      <c r="N369" s="331"/>
      <c r="O369" s="168" t="s">
        <v>200</v>
      </c>
      <c r="P369" s="169">
        <v>2525114.6946091619</v>
      </c>
      <c r="Q369" s="170">
        <v>223290.42602563713</v>
      </c>
      <c r="R369" s="170">
        <v>205266.65275441261</v>
      </c>
      <c r="S369" s="170">
        <v>92109.615792464188</v>
      </c>
      <c r="T369" s="170">
        <v>220325.76149936017</v>
      </c>
      <c r="U369" s="170">
        <v>1674964.0912571433</v>
      </c>
      <c r="V369" s="170">
        <v>103498835.53006013</v>
      </c>
      <c r="W369" s="170">
        <v>32525361.572070755</v>
      </c>
      <c r="X369" s="171">
        <f t="shared" si="11"/>
        <v>96991.425429464784</v>
      </c>
    </row>
    <row r="370" spans="1:24" ht="15" thickTop="1" x14ac:dyDescent="0.35">
      <c r="A370" s="329">
        <f>A360+1</f>
        <v>2038</v>
      </c>
      <c r="B370" s="156" t="s">
        <v>191</v>
      </c>
      <c r="C370" s="157">
        <v>38485.26847147142</v>
      </c>
      <c r="D370" s="158">
        <v>576.85489715753226</v>
      </c>
      <c r="E370" s="158">
        <v>525.70299304687239</v>
      </c>
      <c r="F370" s="158">
        <v>1925.1422558698862</v>
      </c>
      <c r="G370" s="158">
        <v>4545.0847346985156</v>
      </c>
      <c r="H370" s="158">
        <v>1306.7955363865776</v>
      </c>
      <c r="I370" s="158">
        <v>2016233.7737129922</v>
      </c>
      <c r="J370" s="158">
        <v>633438.01739397668</v>
      </c>
      <c r="K370" s="159">
        <f t="shared" si="10"/>
        <v>2027.1747954309901</v>
      </c>
      <c r="L370" s="158">
        <v>1306.7955363865776</v>
      </c>
      <c r="N370" s="329">
        <f>N360+1</f>
        <v>2038</v>
      </c>
      <c r="O370" s="156" t="s">
        <v>191</v>
      </c>
      <c r="P370" s="157">
        <v>55685.346467474708</v>
      </c>
      <c r="Q370" s="158">
        <v>4594.6416869534551</v>
      </c>
      <c r="R370" s="158">
        <v>4223.6132442859789</v>
      </c>
      <c r="S370" s="158">
        <v>1925.1422558698862</v>
      </c>
      <c r="T370" s="158">
        <v>4545.0847346985156</v>
      </c>
      <c r="U370" s="158">
        <v>34235.005727482901</v>
      </c>
      <c r="V370" s="158">
        <v>2120513.8189418116</v>
      </c>
      <c r="W370" s="158">
        <v>666199.56813490798</v>
      </c>
      <c r="X370" s="159">
        <f t="shared" si="11"/>
        <v>2027.1747954309901</v>
      </c>
    </row>
    <row r="371" spans="1:24" x14ac:dyDescent="0.35">
      <c r="A371" s="330"/>
      <c r="B371" s="160" t="s">
        <v>192</v>
      </c>
      <c r="C371" s="161">
        <v>158732.44805253769</v>
      </c>
      <c r="D371" s="162">
        <v>3470.9893419756759</v>
      </c>
      <c r="E371" s="162">
        <v>3163.8334851288446</v>
      </c>
      <c r="F371" s="162">
        <v>6177.8946596160631</v>
      </c>
      <c r="G371" s="162">
        <v>14552.0507939172</v>
      </c>
      <c r="H371" s="162">
        <v>20543.779095625654</v>
      </c>
      <c r="I371" s="162">
        <v>6330574.0311154667</v>
      </c>
      <c r="J371" s="162">
        <v>1988870.2579690439</v>
      </c>
      <c r="K371" s="163">
        <f t="shared" si="10"/>
        <v>6505.3230765757144</v>
      </c>
      <c r="L371" s="162">
        <v>20543.779095625654</v>
      </c>
      <c r="N371" s="330"/>
      <c r="O371" s="160" t="s">
        <v>192</v>
      </c>
      <c r="P371" s="161">
        <v>178731.05222326118</v>
      </c>
      <c r="Q371" s="162">
        <v>14563.284188989537</v>
      </c>
      <c r="R371" s="162">
        <v>13398.221453870376</v>
      </c>
      <c r="S371" s="162">
        <v>6177.8946596160622</v>
      </c>
      <c r="T371" s="162">
        <v>14552.0507939172</v>
      </c>
      <c r="U371" s="162">
        <v>108043.40188878846</v>
      </c>
      <c r="V371" s="162">
        <v>6658354.2966342391</v>
      </c>
      <c r="W371" s="162">
        <v>2091848.6637242343</v>
      </c>
      <c r="X371" s="163">
        <f t="shared" si="11"/>
        <v>6505.3230765757135</v>
      </c>
    </row>
    <row r="372" spans="1:24" x14ac:dyDescent="0.35">
      <c r="A372" s="330"/>
      <c r="B372" s="160" t="s">
        <v>193</v>
      </c>
      <c r="C372" s="161">
        <v>240865.01979047243</v>
      </c>
      <c r="D372" s="162">
        <v>11720.048475353535</v>
      </c>
      <c r="E372" s="162">
        <v>10709.092969737312</v>
      </c>
      <c r="F372" s="162">
        <v>35847.048970629854</v>
      </c>
      <c r="G372" s="162">
        <v>84867.832725985892</v>
      </c>
      <c r="H372" s="150">
        <v>23059.015364474999</v>
      </c>
      <c r="I372" s="162">
        <v>38054500.04469309</v>
      </c>
      <c r="J372" s="162">
        <v>11956485.090308709</v>
      </c>
      <c r="K372" s="163">
        <f t="shared" si="10"/>
        <v>37746.94256607323</v>
      </c>
      <c r="L372" s="162">
        <v>25500.822858866366</v>
      </c>
      <c r="M372" s="155"/>
      <c r="N372" s="330"/>
      <c r="O372" s="160" t="s">
        <v>193</v>
      </c>
      <c r="P372" s="161">
        <v>964468.62364303321</v>
      </c>
      <c r="Q372" s="162">
        <v>86200.965241053258</v>
      </c>
      <c r="R372" s="162">
        <v>79402.389450435992</v>
      </c>
      <c r="S372" s="162">
        <v>35847.048970629854</v>
      </c>
      <c r="T372" s="162">
        <v>84867.832725985892</v>
      </c>
      <c r="U372" s="150">
        <v>644919.48588119354</v>
      </c>
      <c r="V372" s="162">
        <v>40051695.936114445</v>
      </c>
      <c r="W372" s="162">
        <v>12583991.896528998</v>
      </c>
      <c r="X372" s="163">
        <f t="shared" si="11"/>
        <v>37746.94256607323</v>
      </c>
    </row>
    <row r="373" spans="1:24" x14ac:dyDescent="0.35">
      <c r="A373" s="330"/>
      <c r="B373" s="160" t="s">
        <v>194</v>
      </c>
      <c r="C373" s="161">
        <v>104232.11273813277</v>
      </c>
      <c r="D373" s="162">
        <v>5355.3819380267041</v>
      </c>
      <c r="E373" s="162">
        <v>4875.532175224731</v>
      </c>
      <c r="F373" s="162">
        <v>16039.890434123248</v>
      </c>
      <c r="G373" s="162">
        <v>39502.10166272831</v>
      </c>
      <c r="H373" s="162">
        <v>10463.279804494761</v>
      </c>
      <c r="I373" s="162">
        <v>16785536.898048274</v>
      </c>
      <c r="J373" s="162">
        <v>5273537.7440477181</v>
      </c>
      <c r="K373" s="163">
        <f t="shared" si="10"/>
        <v>16890.004627131781</v>
      </c>
      <c r="L373" s="162">
        <v>10463.279804494761</v>
      </c>
      <c r="N373" s="330"/>
      <c r="O373" s="160" t="s">
        <v>194</v>
      </c>
      <c r="P373" s="161">
        <v>429092.87979537755</v>
      </c>
      <c r="Q373" s="162">
        <v>39145.264283915814</v>
      </c>
      <c r="R373" s="162">
        <v>35931.287301486387</v>
      </c>
      <c r="S373" s="162">
        <v>16039.890434123248</v>
      </c>
      <c r="T373" s="162">
        <v>39502.10166272831</v>
      </c>
      <c r="U373" s="162">
        <v>292302.7928057246</v>
      </c>
      <c r="V373" s="162">
        <v>17675686.300256494</v>
      </c>
      <c r="W373" s="162">
        <v>5553197.3571872301</v>
      </c>
      <c r="X373" s="163">
        <f t="shared" si="11"/>
        <v>16890.004627131781</v>
      </c>
    </row>
    <row r="374" spans="1:24" x14ac:dyDescent="0.35">
      <c r="A374" s="330"/>
      <c r="B374" s="160" t="s">
        <v>195</v>
      </c>
      <c r="C374" s="161">
        <v>39798.592495937912</v>
      </c>
      <c r="D374" s="162">
        <v>1338.1012518691834</v>
      </c>
      <c r="E374" s="162">
        <v>1218.9888195259384</v>
      </c>
      <c r="F374" s="162">
        <v>4247.7525030817606</v>
      </c>
      <c r="G374" s="162">
        <v>10016.527127205482</v>
      </c>
      <c r="H374" s="162">
        <v>2865.0632102245872</v>
      </c>
      <c r="I374" s="162">
        <v>4421495.4595979219</v>
      </c>
      <c r="J374" s="162">
        <v>1389096.8191124934</v>
      </c>
      <c r="K374" s="163">
        <f t="shared" si="10"/>
        <v>4472.8833857450936</v>
      </c>
      <c r="L374" s="162">
        <v>2865.0632102245872</v>
      </c>
      <c r="N374" s="330"/>
      <c r="O374" s="160" t="s">
        <v>195</v>
      </c>
      <c r="P374" s="161">
        <v>116077.31706535135</v>
      </c>
      <c r="Q374" s="162">
        <v>10073.204339232598</v>
      </c>
      <c r="R374" s="162">
        <v>9253.4073634077922</v>
      </c>
      <c r="S374" s="162">
        <v>4247.7525030817606</v>
      </c>
      <c r="T374" s="162">
        <v>10016.527127205482</v>
      </c>
      <c r="U374" s="162">
        <v>74804.235305276321</v>
      </c>
      <c r="V374" s="162">
        <v>4646504.134794713</v>
      </c>
      <c r="W374" s="162">
        <v>1459787.5701928202</v>
      </c>
      <c r="X374" s="163">
        <f t="shared" si="11"/>
        <v>4472.8833857450936</v>
      </c>
    </row>
    <row r="375" spans="1:24" x14ac:dyDescent="0.35">
      <c r="A375" s="330"/>
      <c r="B375" s="160" t="s">
        <v>196</v>
      </c>
      <c r="C375" s="161">
        <v>129055.56590030454</v>
      </c>
      <c r="D375" s="162">
        <v>3202.2261235426695</v>
      </c>
      <c r="E375" s="162">
        <v>2914.462943724001</v>
      </c>
      <c r="F375" s="162">
        <v>5976.558642882329</v>
      </c>
      <c r="G375" s="162">
        <v>14093.194132706138</v>
      </c>
      <c r="H375" s="162">
        <v>20032.524574507559</v>
      </c>
      <c r="I375" s="162">
        <v>6220248.0917760786</v>
      </c>
      <c r="J375" s="162">
        <v>1954209.2654024749</v>
      </c>
      <c r="K375" s="163">
        <f t="shared" si="10"/>
        <v>6293.3162509550921</v>
      </c>
      <c r="L375" s="162">
        <v>20032.524574507559</v>
      </c>
      <c r="N375" s="330"/>
      <c r="O375" s="160" t="s">
        <v>196</v>
      </c>
      <c r="P375" s="161">
        <v>163623.8432913112</v>
      </c>
      <c r="Q375" s="162">
        <v>14172.941164830618</v>
      </c>
      <c r="R375" s="162">
        <v>13019.491284475765</v>
      </c>
      <c r="S375" s="162">
        <v>5976.558642882329</v>
      </c>
      <c r="T375" s="162">
        <v>14093.194132706138</v>
      </c>
      <c r="U375" s="162">
        <v>105249.10681367175</v>
      </c>
      <c r="V375" s="162">
        <v>6537603.3589501483</v>
      </c>
      <c r="W375" s="162">
        <v>2053912.4596136184</v>
      </c>
      <c r="X375" s="163">
        <f t="shared" si="11"/>
        <v>6293.3162509550921</v>
      </c>
    </row>
    <row r="376" spans="1:24" x14ac:dyDescent="0.35">
      <c r="A376" s="330"/>
      <c r="B376" s="160" t="s">
        <v>197</v>
      </c>
      <c r="C376" s="161">
        <v>23891.346547420166</v>
      </c>
      <c r="D376" s="162">
        <v>965.71748507182951</v>
      </c>
      <c r="E376" s="162">
        <v>871.31725705143674</v>
      </c>
      <c r="F376" s="162">
        <v>3049.5327278967407</v>
      </c>
      <c r="G376" s="162">
        <v>6792.3754290882243</v>
      </c>
      <c r="H376" s="162">
        <v>1926.7612688117454</v>
      </c>
      <c r="I376" s="162">
        <v>3057771.1102860346</v>
      </c>
      <c r="J376" s="162">
        <v>969733.65059973509</v>
      </c>
      <c r="K376" s="163">
        <f t="shared" si="10"/>
        <v>3211.1579624752676</v>
      </c>
      <c r="L376" s="162">
        <v>1926.7612688117454</v>
      </c>
      <c r="N376" s="330"/>
      <c r="O376" s="160" t="s">
        <v>197</v>
      </c>
      <c r="P376" s="161">
        <v>76223.155389657215</v>
      </c>
      <c r="Q376" s="162">
        <v>7002.6153447682836</v>
      </c>
      <c r="R376" s="162">
        <v>6354.5462975307328</v>
      </c>
      <c r="S376" s="162">
        <v>3049.5327278967407</v>
      </c>
      <c r="T376" s="162">
        <v>6792.3754290882234</v>
      </c>
      <c r="U376" s="162">
        <v>49717.142938940997</v>
      </c>
      <c r="V376" s="162">
        <v>3219299.4223022778</v>
      </c>
      <c r="W376" s="162">
        <v>1020966.0494722656</v>
      </c>
      <c r="X376" s="163">
        <f t="shared" si="11"/>
        <v>3211.1579624752676</v>
      </c>
    </row>
    <row r="377" spans="1:24" x14ac:dyDescent="0.35">
      <c r="A377" s="330"/>
      <c r="B377" s="160" t="s">
        <v>198</v>
      </c>
      <c r="C377" s="161">
        <v>148182.38861295025</v>
      </c>
      <c r="D377" s="162">
        <v>7540.4684561815102</v>
      </c>
      <c r="E377" s="162">
        <v>6876.5516894014327</v>
      </c>
      <c r="F377" s="162">
        <v>21971.646849954901</v>
      </c>
      <c r="G377" s="162">
        <v>53489.9126569699</v>
      </c>
      <c r="H377" s="162">
        <v>16351.367359636943</v>
      </c>
      <c r="I377" s="162">
        <v>24995517.049608558</v>
      </c>
      <c r="J377" s="162">
        <v>7851708.0528617576</v>
      </c>
      <c r="K377" s="163">
        <f t="shared" si="10"/>
        <v>23136.144133002508</v>
      </c>
      <c r="L377" s="162">
        <v>16351.367359636943</v>
      </c>
      <c r="N377" s="330"/>
      <c r="O377" s="160" t="s">
        <v>198</v>
      </c>
      <c r="P377" s="161">
        <v>629250.74509174097</v>
      </c>
      <c r="Q377" s="162">
        <v>55363.444214544448</v>
      </c>
      <c r="R377" s="162">
        <v>50877.903419045339</v>
      </c>
      <c r="S377" s="162">
        <v>21971.646849954901</v>
      </c>
      <c r="T377" s="162">
        <v>53489.9126569699</v>
      </c>
      <c r="U377" s="162">
        <v>425176.21641652129</v>
      </c>
      <c r="V377" s="162">
        <v>26278645.410352502</v>
      </c>
      <c r="W377" s="162">
        <v>8254770.0023660297</v>
      </c>
      <c r="X377" s="163">
        <f t="shared" si="11"/>
        <v>23136.144133002508</v>
      </c>
    </row>
    <row r="378" spans="1:24" x14ac:dyDescent="0.35">
      <c r="A378" s="330"/>
      <c r="B378" s="160" t="s">
        <v>199</v>
      </c>
      <c r="C378" s="161">
        <v>15566.89674206549</v>
      </c>
      <c r="D378" s="162">
        <v>289.25334194153515</v>
      </c>
      <c r="E378" s="162">
        <v>263.64213060743612</v>
      </c>
      <c r="F378" s="162">
        <v>923.67568709299974</v>
      </c>
      <c r="G378" s="162">
        <v>2176.2665118424675</v>
      </c>
      <c r="H378" s="162">
        <v>573.92659025432135</v>
      </c>
      <c r="I378" s="162">
        <v>953798.65439683804</v>
      </c>
      <c r="J378" s="162">
        <v>299713.13152040285</v>
      </c>
      <c r="K378" s="163">
        <f t="shared" si="10"/>
        <v>972.63049850892867</v>
      </c>
      <c r="L378" s="162">
        <v>573.92659025432135</v>
      </c>
      <c r="N378" s="330"/>
      <c r="O378" s="160" t="s">
        <v>199</v>
      </c>
      <c r="P378" s="161">
        <v>25023.721821120482</v>
      </c>
      <c r="Q378" s="162">
        <v>2185.1914848621504</v>
      </c>
      <c r="R378" s="162">
        <v>2010.5494347943679</v>
      </c>
      <c r="S378" s="162">
        <v>923.67568709299974</v>
      </c>
      <c r="T378" s="162">
        <v>2176.2665118424675</v>
      </c>
      <c r="U378" s="162">
        <v>16245.214803821686</v>
      </c>
      <c r="V378" s="162">
        <v>1003198.7075322606</v>
      </c>
      <c r="W378" s="162">
        <v>315236.16377193679</v>
      </c>
      <c r="X378" s="163">
        <f t="shared" si="11"/>
        <v>972.63049850892867</v>
      </c>
    </row>
    <row r="379" spans="1:24" ht="15" thickBot="1" x14ac:dyDescent="0.4">
      <c r="A379" s="331"/>
      <c r="B379" s="168" t="s">
        <v>200</v>
      </c>
      <c r="C379" s="169">
        <v>898809.63935129263</v>
      </c>
      <c r="D379" s="170">
        <v>34459.041311120171</v>
      </c>
      <c r="E379" s="170">
        <v>31419.124463448006</v>
      </c>
      <c r="F379" s="170">
        <v>96159.142731147789</v>
      </c>
      <c r="G379" s="170">
        <v>230035.34577514217</v>
      </c>
      <c r="H379" s="170">
        <v>97122.512804417172</v>
      </c>
      <c r="I379" s="170">
        <v>102835675.11323524</v>
      </c>
      <c r="J379" s="170">
        <v>32316792.029216312</v>
      </c>
      <c r="K379" s="171">
        <f t="shared" si="10"/>
        <v>101255.57729589862</v>
      </c>
      <c r="L379" s="170">
        <v>99564.32029880854</v>
      </c>
      <c r="M379" s="155"/>
      <c r="N379" s="331"/>
      <c r="O379" s="168" t="s">
        <v>200</v>
      </c>
      <c r="P379" s="169">
        <v>2638176.6847883281</v>
      </c>
      <c r="Q379" s="170">
        <v>233301.55194915013</v>
      </c>
      <c r="R379" s="170">
        <v>214471.40924933276</v>
      </c>
      <c r="S379" s="170">
        <v>96159.142731147789</v>
      </c>
      <c r="T379" s="170">
        <v>230035.34577514217</v>
      </c>
      <c r="U379" s="170">
        <v>1750692.6025814214</v>
      </c>
      <c r="V379" s="170">
        <v>108191501.38587889</v>
      </c>
      <c r="W379" s="170">
        <v>33999909.730992042</v>
      </c>
      <c r="X379" s="171">
        <f t="shared" si="11"/>
        <v>101255.57729589862</v>
      </c>
    </row>
    <row r="380" spans="1:24" ht="15" thickTop="1" x14ac:dyDescent="0.35">
      <c r="A380" s="329">
        <f>A370+1</f>
        <v>2039</v>
      </c>
      <c r="B380" s="156" t="s">
        <v>191</v>
      </c>
      <c r="C380" s="157">
        <v>39629.22103001763</v>
      </c>
      <c r="D380" s="158">
        <v>595.89110876373081</v>
      </c>
      <c r="E380" s="158">
        <v>543.05119181741918</v>
      </c>
      <c r="F380" s="158">
        <v>1988.6719503135926</v>
      </c>
      <c r="G380" s="158">
        <v>4695.0725309435666</v>
      </c>
      <c r="H380" s="158">
        <v>1349.9197890873347</v>
      </c>
      <c r="I380" s="158">
        <v>2082769.4882455212</v>
      </c>
      <c r="J380" s="158">
        <v>654341.47196797794</v>
      </c>
      <c r="K380" s="159">
        <f t="shared" si="10"/>
        <v>2094.0715636802129</v>
      </c>
      <c r="L380" s="158">
        <v>1349.9197890873347</v>
      </c>
      <c r="N380" s="329">
        <f>N370+1</f>
        <v>2039</v>
      </c>
      <c r="O380" s="156" t="s">
        <v>191</v>
      </c>
      <c r="P380" s="157">
        <v>57522.962900901373</v>
      </c>
      <c r="Q380" s="158">
        <v>4746.2648626229193</v>
      </c>
      <c r="R380" s="158">
        <v>4362.9924813474163</v>
      </c>
      <c r="S380" s="158">
        <v>1988.6719503135926</v>
      </c>
      <c r="T380" s="158">
        <v>4695.0725309435666</v>
      </c>
      <c r="U380" s="158">
        <v>35364.760916489839</v>
      </c>
      <c r="V380" s="158">
        <v>2190490.7749668914</v>
      </c>
      <c r="W380" s="158">
        <v>688184.15388335986</v>
      </c>
      <c r="X380" s="159">
        <f t="shared" si="11"/>
        <v>2094.0715636802129</v>
      </c>
    </row>
    <row r="381" spans="1:24" x14ac:dyDescent="0.35">
      <c r="A381" s="330"/>
      <c r="B381" s="160" t="s">
        <v>192</v>
      </c>
      <c r="C381" s="161">
        <v>163912.72965637516</v>
      </c>
      <c r="D381" s="162">
        <v>3585.5319902608735</v>
      </c>
      <c r="E381" s="162">
        <v>3268.2399901380968</v>
      </c>
      <c r="F381" s="162">
        <v>6381.7651833833925</v>
      </c>
      <c r="G381" s="162">
        <v>15032.268470116469</v>
      </c>
      <c r="H381" s="162">
        <v>21221.723805781301</v>
      </c>
      <c r="I381" s="162">
        <v>6539482.9741422776</v>
      </c>
      <c r="J381" s="162">
        <v>2054502.9764820226</v>
      </c>
      <c r="K381" s="163">
        <f t="shared" si="10"/>
        <v>6719.9987381027122</v>
      </c>
      <c r="L381" s="162">
        <v>21221.723805781301</v>
      </c>
      <c r="N381" s="330"/>
      <c r="O381" s="160" t="s">
        <v>192</v>
      </c>
      <c r="P381" s="161">
        <v>184629.17694662881</v>
      </c>
      <c r="Q381" s="162">
        <v>15043.872567226193</v>
      </c>
      <c r="R381" s="162">
        <v>13840.362761848099</v>
      </c>
      <c r="S381" s="162">
        <v>6381.7651833833925</v>
      </c>
      <c r="T381" s="162">
        <v>15032.268470116469</v>
      </c>
      <c r="U381" s="162">
        <v>111608.83415111847</v>
      </c>
      <c r="V381" s="162">
        <v>6878079.9884231687</v>
      </c>
      <c r="W381" s="162">
        <v>2160879.6696271342</v>
      </c>
      <c r="X381" s="163">
        <f t="shared" si="11"/>
        <v>6719.9987381027122</v>
      </c>
    </row>
    <row r="382" spans="1:24" x14ac:dyDescent="0.35">
      <c r="A382" s="330"/>
      <c r="B382" s="160" t="s">
        <v>193</v>
      </c>
      <c r="C382" s="161">
        <v>245001.26260505378</v>
      </c>
      <c r="D382" s="162">
        <v>12247.450656744444</v>
      </c>
      <c r="E382" s="162">
        <v>11191.002153375488</v>
      </c>
      <c r="F382" s="162">
        <v>37460.166174308193</v>
      </c>
      <c r="G382" s="162">
        <v>88686.885198655247</v>
      </c>
      <c r="H382" s="150">
        <v>24096.671055876373</v>
      </c>
      <c r="I382" s="162">
        <v>39766952.546704285</v>
      </c>
      <c r="J382" s="162">
        <v>12494526.919372603</v>
      </c>
      <c r="K382" s="163">
        <f t="shared" si="10"/>
        <v>39445.554981546527</v>
      </c>
      <c r="L382" s="162">
        <v>26648.359887515351</v>
      </c>
      <c r="M382" s="155"/>
      <c r="N382" s="330"/>
      <c r="O382" s="160" t="s">
        <v>193</v>
      </c>
      <c r="P382" s="161">
        <v>1007869.7117069697</v>
      </c>
      <c r="Q382" s="162">
        <v>90080.008676900645</v>
      </c>
      <c r="R382" s="162">
        <v>82975.49697570561</v>
      </c>
      <c r="S382" s="162">
        <v>37460.166174308193</v>
      </c>
      <c r="T382" s="162">
        <v>88686.885198655247</v>
      </c>
      <c r="U382" s="150">
        <v>673940.86274584732</v>
      </c>
      <c r="V382" s="162">
        <v>41854022.253239594</v>
      </c>
      <c r="W382" s="162">
        <v>13150271.531872805</v>
      </c>
      <c r="X382" s="163">
        <f t="shared" si="11"/>
        <v>39445.554981546527</v>
      </c>
    </row>
    <row r="383" spans="1:24" x14ac:dyDescent="0.35">
      <c r="A383" s="330"/>
      <c r="B383" s="160" t="s">
        <v>194</v>
      </c>
      <c r="C383" s="161">
        <v>104123.48970681368</v>
      </c>
      <c r="D383" s="162">
        <v>5510.6880142294776</v>
      </c>
      <c r="E383" s="162">
        <v>5016.9226083062476</v>
      </c>
      <c r="F383" s="162">
        <v>16505.04725671282</v>
      </c>
      <c r="G383" s="162">
        <v>40647.662610947424</v>
      </c>
      <c r="H383" s="162">
        <v>10766.714918825108</v>
      </c>
      <c r="I383" s="162">
        <v>17272317.468091674</v>
      </c>
      <c r="J383" s="162">
        <v>5426470.3386251014</v>
      </c>
      <c r="K383" s="163">
        <f t="shared" si="10"/>
        <v>17379.814761318597</v>
      </c>
      <c r="L383" s="162">
        <v>10766.714918825108</v>
      </c>
      <c r="N383" s="330"/>
      <c r="O383" s="160" t="s">
        <v>194</v>
      </c>
      <c r="P383" s="161">
        <v>441536.57330944343</v>
      </c>
      <c r="Q383" s="162">
        <v>40280.476948149371</v>
      </c>
      <c r="R383" s="162">
        <v>36973.294633229489</v>
      </c>
      <c r="S383" s="162">
        <v>16505.04725671282</v>
      </c>
      <c r="T383" s="162">
        <v>40647.662610947424</v>
      </c>
      <c r="U383" s="162">
        <v>300779.57379709056</v>
      </c>
      <c r="V383" s="162">
        <v>18188281.202963933</v>
      </c>
      <c r="W383" s="162">
        <v>5714240.0805456582</v>
      </c>
      <c r="X383" s="163">
        <f t="shared" si="11"/>
        <v>17379.814761318597</v>
      </c>
    </row>
    <row r="384" spans="1:24" x14ac:dyDescent="0.35">
      <c r="A384" s="330"/>
      <c r="B384" s="160" t="s">
        <v>195</v>
      </c>
      <c r="C384" s="161">
        <v>41247.346809703798</v>
      </c>
      <c r="D384" s="162">
        <v>1405.0063144626426</v>
      </c>
      <c r="E384" s="162">
        <v>1279.9382605022356</v>
      </c>
      <c r="F384" s="162">
        <v>4460.1401282358493</v>
      </c>
      <c r="G384" s="162">
        <v>10517.353483565756</v>
      </c>
      <c r="H384" s="162">
        <v>3008.3163707358167</v>
      </c>
      <c r="I384" s="162">
        <v>4642570.2325778184</v>
      </c>
      <c r="J384" s="162">
        <v>1458551.6600681182</v>
      </c>
      <c r="K384" s="163">
        <f t="shared" si="10"/>
        <v>4696.5275550323486</v>
      </c>
      <c r="L384" s="162">
        <v>3008.3163707358167</v>
      </c>
      <c r="N384" s="330"/>
      <c r="O384" s="160" t="s">
        <v>195</v>
      </c>
      <c r="P384" s="161">
        <v>121881.18291861893</v>
      </c>
      <c r="Q384" s="162">
        <v>10576.864556194228</v>
      </c>
      <c r="R384" s="162">
        <v>9716.0777315781816</v>
      </c>
      <c r="S384" s="162">
        <v>4460.1401282358493</v>
      </c>
      <c r="T384" s="162">
        <v>10517.353483565756</v>
      </c>
      <c r="U384" s="162">
        <v>78544.447070540133</v>
      </c>
      <c r="V384" s="162">
        <v>4878829.3415344497</v>
      </c>
      <c r="W384" s="162">
        <v>1532776.9487024613</v>
      </c>
      <c r="X384" s="163">
        <f t="shared" si="11"/>
        <v>4696.5275550323486</v>
      </c>
    </row>
    <row r="385" spans="1:24" x14ac:dyDescent="0.35">
      <c r="A385" s="330"/>
      <c r="B385" s="160" t="s">
        <v>196</v>
      </c>
      <c r="C385" s="161">
        <v>135404.36767593652</v>
      </c>
      <c r="D385" s="162">
        <v>3362.3374297198034</v>
      </c>
      <c r="E385" s="162">
        <v>3060.1860909102011</v>
      </c>
      <c r="F385" s="162">
        <v>6275.3865750264458</v>
      </c>
      <c r="G385" s="162">
        <v>14797.853839341447</v>
      </c>
      <c r="H385" s="162">
        <v>21034.15080323294</v>
      </c>
      <c r="I385" s="162">
        <v>6531260.4963648831</v>
      </c>
      <c r="J385" s="162">
        <v>2051919.7286725987</v>
      </c>
      <c r="K385" s="163">
        <f t="shared" si="10"/>
        <v>6607.9820635028473</v>
      </c>
      <c r="L385" s="162">
        <v>21034.15080323294</v>
      </c>
      <c r="N385" s="330"/>
      <c r="O385" s="160" t="s">
        <v>196</v>
      </c>
      <c r="P385" s="161">
        <v>171805.03545587676</v>
      </c>
      <c r="Q385" s="162">
        <v>14881.588223072151</v>
      </c>
      <c r="R385" s="162">
        <v>13670.465848699556</v>
      </c>
      <c r="S385" s="162">
        <v>6275.3865750264458</v>
      </c>
      <c r="T385" s="162">
        <v>14797.853839341447</v>
      </c>
      <c r="U385" s="162">
        <v>110511.56215435534</v>
      </c>
      <c r="V385" s="162">
        <v>6864483.5268976567</v>
      </c>
      <c r="W385" s="162">
        <v>2156608.0825942997</v>
      </c>
      <c r="X385" s="163">
        <f t="shared" si="11"/>
        <v>6607.9820635028473</v>
      </c>
    </row>
    <row r="386" spans="1:24" x14ac:dyDescent="0.35">
      <c r="A386" s="330"/>
      <c r="B386" s="160" t="s">
        <v>197</v>
      </c>
      <c r="C386" s="161">
        <v>24163.672218195585</v>
      </c>
      <c r="D386" s="162">
        <v>997.58616207919999</v>
      </c>
      <c r="E386" s="162">
        <v>900.07072653413411</v>
      </c>
      <c r="F386" s="162">
        <v>3150.1673079173329</v>
      </c>
      <c r="G386" s="162">
        <v>7016.5238182481353</v>
      </c>
      <c r="H386" s="162">
        <v>1990.344390682533</v>
      </c>
      <c r="I386" s="162">
        <v>3158677.5569254742</v>
      </c>
      <c r="J386" s="162">
        <v>1001734.8610695264</v>
      </c>
      <c r="K386" s="163">
        <f t="shared" si="10"/>
        <v>3317.1261752369514</v>
      </c>
      <c r="L386" s="162">
        <v>1990.344390682533</v>
      </c>
      <c r="N386" s="330"/>
      <c r="O386" s="160" t="s">
        <v>197</v>
      </c>
      <c r="P386" s="161">
        <v>78738.519517515917</v>
      </c>
      <c r="Q386" s="162">
        <v>7233.7016511456368</v>
      </c>
      <c r="R386" s="162">
        <v>6564.2463253492479</v>
      </c>
      <c r="S386" s="162">
        <v>3150.1673079173329</v>
      </c>
      <c r="T386" s="162">
        <v>7016.5238182481353</v>
      </c>
      <c r="U386" s="162">
        <v>51357.808655926048</v>
      </c>
      <c r="V386" s="162">
        <v>3325536.3032382531</v>
      </c>
      <c r="W386" s="162">
        <v>1054657.9291048504</v>
      </c>
      <c r="X386" s="163">
        <f t="shared" si="11"/>
        <v>3317.1261752369514</v>
      </c>
    </row>
    <row r="387" spans="1:24" x14ac:dyDescent="0.35">
      <c r="A387" s="330"/>
      <c r="B387" s="160" t="s">
        <v>198</v>
      </c>
      <c r="C387" s="161">
        <v>153306.17452835789</v>
      </c>
      <c r="D387" s="162">
        <v>8001.2608355125049</v>
      </c>
      <c r="E387" s="162">
        <v>7296.8574903529652</v>
      </c>
      <c r="F387" s="162">
        <v>23250.466080229711</v>
      </c>
      <c r="G387" s="162">
        <v>56629.865082525139</v>
      </c>
      <c r="H387" s="162">
        <v>17372.838035530847</v>
      </c>
      <c r="I387" s="162">
        <v>26566580.356995866</v>
      </c>
      <c r="J387" s="162">
        <v>8345190.4512332743</v>
      </c>
      <c r="K387" s="163">
        <f t="shared" si="10"/>
        <v>24482.740782481884</v>
      </c>
      <c r="L387" s="162">
        <v>17372.838035530847</v>
      </c>
      <c r="N387" s="330"/>
      <c r="O387" s="160" t="s">
        <v>198</v>
      </c>
      <c r="P387" s="161">
        <v>667585.1475138074</v>
      </c>
      <c r="Q387" s="162">
        <v>58761.192839717281</v>
      </c>
      <c r="R387" s="162">
        <v>54000.795423835647</v>
      </c>
      <c r="S387" s="162">
        <v>23250.466080229708</v>
      </c>
      <c r="T387" s="162">
        <v>56629.865082525139</v>
      </c>
      <c r="U387" s="162">
        <v>451715.35704506235</v>
      </c>
      <c r="V387" s="162">
        <v>27928636.407581352</v>
      </c>
      <c r="W387" s="162">
        <v>8773044.1149144731</v>
      </c>
      <c r="X387" s="163">
        <f t="shared" si="11"/>
        <v>24482.74078248188</v>
      </c>
    </row>
    <row r="388" spans="1:24" x14ac:dyDescent="0.35">
      <c r="A388" s="330"/>
      <c r="B388" s="160" t="s">
        <v>199</v>
      </c>
      <c r="C388" s="161">
        <v>15054.481067531025</v>
      </c>
      <c r="D388" s="162">
        <v>294.17064875454116</v>
      </c>
      <c r="E388" s="162">
        <v>268.12404682776241</v>
      </c>
      <c r="F388" s="162">
        <v>939.37817377358056</v>
      </c>
      <c r="G388" s="162">
        <v>2213.2630425437887</v>
      </c>
      <c r="H388" s="162">
        <v>583.68334228864467</v>
      </c>
      <c r="I388" s="162">
        <v>970013.23152158409</v>
      </c>
      <c r="J388" s="162">
        <v>304808.25475624966</v>
      </c>
      <c r="K388" s="163">
        <f t="shared" si="10"/>
        <v>989.16521698358031</v>
      </c>
      <c r="L388" s="162">
        <v>583.68334228864467</v>
      </c>
      <c r="N388" s="330"/>
      <c r="O388" s="160" t="s">
        <v>199</v>
      </c>
      <c r="P388" s="161">
        <v>25449.125092079525</v>
      </c>
      <c r="Q388" s="162">
        <v>2222.3397401048069</v>
      </c>
      <c r="R388" s="162">
        <v>2044.7287751858717</v>
      </c>
      <c r="S388" s="162">
        <v>939.37817377358056</v>
      </c>
      <c r="T388" s="162">
        <v>2213.2630425437887</v>
      </c>
      <c r="U388" s="162">
        <v>16521.383455486652</v>
      </c>
      <c r="V388" s="162">
        <v>1020253.0855603088</v>
      </c>
      <c r="W388" s="162">
        <v>320595.1785560596</v>
      </c>
      <c r="X388" s="163">
        <f t="shared" si="11"/>
        <v>989.16521698358031</v>
      </c>
    </row>
    <row r="389" spans="1:24" ht="15" thickBot="1" x14ac:dyDescent="0.4">
      <c r="A389" s="331"/>
      <c r="B389" s="168" t="s">
        <v>200</v>
      </c>
      <c r="C389" s="169">
        <v>921842.74529798527</v>
      </c>
      <c r="D389" s="170">
        <v>35999.923160527214</v>
      </c>
      <c r="E389" s="170">
        <v>32824.39255876455</v>
      </c>
      <c r="F389" s="170">
        <v>100411.18882990094</v>
      </c>
      <c r="G389" s="170">
        <v>240236.74807688693</v>
      </c>
      <c r="H389" s="170">
        <v>101424.36251204088</v>
      </c>
      <c r="I389" s="170">
        <v>107530624.35156938</v>
      </c>
      <c r="J389" s="170">
        <v>33792046.662247472</v>
      </c>
      <c r="K389" s="171">
        <f t="shared" si="10"/>
        <v>105732.98183788569</v>
      </c>
      <c r="L389" s="170">
        <v>103976.05134367986</v>
      </c>
      <c r="M389" s="155"/>
      <c r="N389" s="331"/>
      <c r="O389" s="168" t="s">
        <v>200</v>
      </c>
      <c r="P389" s="169">
        <v>2757017.4353618417</v>
      </c>
      <c r="Q389" s="170">
        <v>243826.31006513324</v>
      </c>
      <c r="R389" s="170">
        <v>224148.46095677913</v>
      </c>
      <c r="S389" s="170">
        <v>100411.18882990093</v>
      </c>
      <c r="T389" s="170">
        <v>240236.74807688693</v>
      </c>
      <c r="U389" s="170">
        <v>1830344.5899919167</v>
      </c>
      <c r="V389" s="170">
        <v>113128612.8844056</v>
      </c>
      <c r="W389" s="170">
        <v>35551257.689801104</v>
      </c>
      <c r="X389" s="171">
        <f t="shared" si="11"/>
        <v>105732.98183788567</v>
      </c>
    </row>
    <row r="390" spans="1:24" ht="15" thickTop="1" x14ac:dyDescent="0.35">
      <c r="A390" s="329">
        <f>A380+1</f>
        <v>2040</v>
      </c>
      <c r="B390" s="156" t="s">
        <v>191</v>
      </c>
      <c r="C390" s="157">
        <v>40821.747067231714</v>
      </c>
      <c r="D390" s="158">
        <v>615.55551535293387</v>
      </c>
      <c r="E390" s="158">
        <v>560.9718811473939</v>
      </c>
      <c r="F390" s="158">
        <v>2054.2981246739409</v>
      </c>
      <c r="G390" s="158">
        <v>4850.0099244647045</v>
      </c>
      <c r="H390" s="158">
        <v>1394.4671421272164</v>
      </c>
      <c r="I390" s="158">
        <v>2151500.8813576228</v>
      </c>
      <c r="J390" s="158">
        <v>675934.740542921</v>
      </c>
      <c r="K390" s="159">
        <f t="shared" si="10"/>
        <v>2163.1759252816596</v>
      </c>
      <c r="L390" s="158">
        <v>1394.4671421272164</v>
      </c>
      <c r="N390" s="329">
        <f>N380+1</f>
        <v>2040</v>
      </c>
      <c r="O390" s="156" t="s">
        <v>191</v>
      </c>
      <c r="P390" s="157">
        <v>59421.220676631114</v>
      </c>
      <c r="Q390" s="158">
        <v>4902.8916030894752</v>
      </c>
      <c r="R390" s="158">
        <v>4506.9712332318804</v>
      </c>
      <c r="S390" s="158">
        <v>2054.2981246739409</v>
      </c>
      <c r="T390" s="158">
        <v>4850.0099244647045</v>
      </c>
      <c r="U390" s="158">
        <v>36531.798026733995</v>
      </c>
      <c r="V390" s="158">
        <v>2262776.9705407983</v>
      </c>
      <c r="W390" s="158">
        <v>710894.23096151068</v>
      </c>
      <c r="X390" s="159">
        <f t="shared" si="11"/>
        <v>2163.1759252816596</v>
      </c>
    </row>
    <row r="391" spans="1:24" x14ac:dyDescent="0.35">
      <c r="A391" s="330"/>
      <c r="B391" s="160" t="s">
        <v>192</v>
      </c>
      <c r="C391" s="161">
        <v>169283.79198384285</v>
      </c>
      <c r="D391" s="162">
        <v>3703.8545459394818</v>
      </c>
      <c r="E391" s="162">
        <v>3376.0919098126533</v>
      </c>
      <c r="F391" s="162">
        <v>6592.3634344350439</v>
      </c>
      <c r="G391" s="162">
        <v>15528.33332963031</v>
      </c>
      <c r="H391" s="162">
        <v>21922.04069137208</v>
      </c>
      <c r="I391" s="162">
        <v>6755285.9122889722</v>
      </c>
      <c r="J391" s="162">
        <v>2122301.574705929</v>
      </c>
      <c r="K391" s="163">
        <f t="shared" si="10"/>
        <v>6941.7586964601005</v>
      </c>
      <c r="L391" s="162">
        <v>21922.04069137208</v>
      </c>
      <c r="N391" s="330"/>
      <c r="O391" s="160" t="s">
        <v>192</v>
      </c>
      <c r="P391" s="161">
        <v>190721.93978586755</v>
      </c>
      <c r="Q391" s="162">
        <v>15540.320361944656</v>
      </c>
      <c r="R391" s="162">
        <v>14297.094732989084</v>
      </c>
      <c r="S391" s="162">
        <v>6592.363434435043</v>
      </c>
      <c r="T391" s="162">
        <v>15528.33332963031</v>
      </c>
      <c r="U391" s="162">
        <v>115291.92567810537</v>
      </c>
      <c r="V391" s="162">
        <v>7105056.6280411324</v>
      </c>
      <c r="W391" s="162">
        <v>2232188.6987248291</v>
      </c>
      <c r="X391" s="163">
        <f t="shared" si="11"/>
        <v>6941.7586964600996</v>
      </c>
    </row>
    <row r="392" spans="1:24" x14ac:dyDescent="0.35">
      <c r="A392" s="330"/>
      <c r="B392" s="160" t="s">
        <v>193</v>
      </c>
      <c r="C392" s="161">
        <v>249700.38801396481</v>
      </c>
      <c r="D392" s="162">
        <v>12798.585936297943</v>
      </c>
      <c r="E392" s="162">
        <v>11694.597250277386</v>
      </c>
      <c r="F392" s="162">
        <v>39145.873652152055</v>
      </c>
      <c r="G392" s="162">
        <v>92677.795032594731</v>
      </c>
      <c r="H392" s="150">
        <v>25181.021253390805</v>
      </c>
      <c r="I392" s="162">
        <v>41556465.411305964</v>
      </c>
      <c r="J392" s="162">
        <v>13056780.630744364</v>
      </c>
      <c r="K392" s="163">
        <f t="shared" si="10"/>
        <v>41220.60495571611</v>
      </c>
      <c r="L392" s="162">
        <v>27847.536082453538</v>
      </c>
      <c r="M392" s="155"/>
      <c r="N392" s="330"/>
      <c r="O392" s="160" t="s">
        <v>193</v>
      </c>
      <c r="P392" s="161">
        <v>1053223.8487337832</v>
      </c>
      <c r="Q392" s="162">
        <v>94133.609067361162</v>
      </c>
      <c r="R392" s="162">
        <v>86709.394339612365</v>
      </c>
      <c r="S392" s="162">
        <v>39145.873652152055</v>
      </c>
      <c r="T392" s="162">
        <v>92677.795032594731</v>
      </c>
      <c r="U392" s="150">
        <v>704268.20156941039</v>
      </c>
      <c r="V392" s="162">
        <v>43737453.254635371</v>
      </c>
      <c r="W392" s="162">
        <v>13742033.750807077</v>
      </c>
      <c r="X392" s="163">
        <f t="shared" si="11"/>
        <v>41220.60495571611</v>
      </c>
    </row>
    <row r="393" spans="1:24" x14ac:dyDescent="0.35">
      <c r="A393" s="330"/>
      <c r="B393" s="160" t="s">
        <v>194</v>
      </c>
      <c r="C393" s="161">
        <v>104204.44896980963</v>
      </c>
      <c r="D393" s="162">
        <v>5670.4979666421332</v>
      </c>
      <c r="E393" s="162">
        <v>5162.4133639471293</v>
      </c>
      <c r="F393" s="162">
        <v>16983.693627157492</v>
      </c>
      <c r="G393" s="162">
        <v>41826.444826664898</v>
      </c>
      <c r="H393" s="162">
        <v>11078.949651471037</v>
      </c>
      <c r="I393" s="162">
        <v>17773214.67466633</v>
      </c>
      <c r="J393" s="162">
        <v>5583837.9784452291</v>
      </c>
      <c r="K393" s="163">
        <f t="shared" si="10"/>
        <v>17883.829389396837</v>
      </c>
      <c r="L393" s="162">
        <v>11078.949651471037</v>
      </c>
      <c r="N393" s="330"/>
      <c r="O393" s="160" t="s">
        <v>194</v>
      </c>
      <c r="P393" s="161">
        <v>454341.13393541734</v>
      </c>
      <c r="Q393" s="162">
        <v>41448.610779645707</v>
      </c>
      <c r="R393" s="162">
        <v>38045.520177593142</v>
      </c>
      <c r="S393" s="162">
        <v>16983.693627157492</v>
      </c>
      <c r="T393" s="162">
        <v>41826.444826664898</v>
      </c>
      <c r="U393" s="162">
        <v>309502.18143720622</v>
      </c>
      <c r="V393" s="162">
        <v>18715741.357849889</v>
      </c>
      <c r="W393" s="162">
        <v>5879953.0428814832</v>
      </c>
      <c r="X393" s="163">
        <f t="shared" si="11"/>
        <v>17883.829389396837</v>
      </c>
    </row>
    <row r="394" spans="1:24" x14ac:dyDescent="0.35">
      <c r="A394" s="330"/>
      <c r="B394" s="160" t="s">
        <v>195</v>
      </c>
      <c r="C394" s="161">
        <v>42822.462314779455</v>
      </c>
      <c r="D394" s="162">
        <v>1475.2566301857746</v>
      </c>
      <c r="E394" s="162">
        <v>1343.9351735273474</v>
      </c>
      <c r="F394" s="162">
        <v>4683.147134647641</v>
      </c>
      <c r="G394" s="162">
        <v>11043.221157744043</v>
      </c>
      <c r="H394" s="162">
        <v>3158.7321892726072</v>
      </c>
      <c r="I394" s="162">
        <v>4874698.7442067079</v>
      </c>
      <c r="J394" s="162">
        <v>1531479.2430715237</v>
      </c>
      <c r="K394" s="163">
        <f t="shared" si="10"/>
        <v>4931.3539327839653</v>
      </c>
      <c r="L394" s="162">
        <v>3158.7321892726072</v>
      </c>
      <c r="N394" s="330"/>
      <c r="O394" s="160" t="s">
        <v>195</v>
      </c>
      <c r="P394" s="161">
        <v>127975.24206454985</v>
      </c>
      <c r="Q394" s="162">
        <v>11105.707784003938</v>
      </c>
      <c r="R394" s="162">
        <v>10201.881618157089</v>
      </c>
      <c r="S394" s="162">
        <v>4683.147134647641</v>
      </c>
      <c r="T394" s="162">
        <v>11043.221157744043</v>
      </c>
      <c r="U394" s="162">
        <v>82471.66942406715</v>
      </c>
      <c r="V394" s="162">
        <v>5122770.8086111704</v>
      </c>
      <c r="W394" s="162">
        <v>1609415.7961375841</v>
      </c>
      <c r="X394" s="163">
        <f t="shared" si="11"/>
        <v>4931.3539327839653</v>
      </c>
    </row>
    <row r="395" spans="1:24" x14ac:dyDescent="0.35">
      <c r="A395" s="330"/>
      <c r="B395" s="160" t="s">
        <v>196</v>
      </c>
      <c r="C395" s="161">
        <v>142088.71498233796</v>
      </c>
      <c r="D395" s="162">
        <v>3530.4543012057929</v>
      </c>
      <c r="E395" s="162">
        <v>3213.1953954557107</v>
      </c>
      <c r="F395" s="162">
        <v>6589.155903777767</v>
      </c>
      <c r="G395" s="162">
        <v>15537.746531308516</v>
      </c>
      <c r="H395" s="162">
        <v>22085.858343394582</v>
      </c>
      <c r="I395" s="162">
        <v>6857823.5211831266</v>
      </c>
      <c r="J395" s="162">
        <v>2154515.7151062284</v>
      </c>
      <c r="K395" s="163">
        <f t="shared" ref="K395:K458" si="12">F395*1.053</f>
        <v>6938.3811666779884</v>
      </c>
      <c r="L395" s="162">
        <v>22085.858343394582</v>
      </c>
      <c r="N395" s="330"/>
      <c r="O395" s="160" t="s">
        <v>196</v>
      </c>
      <c r="P395" s="161">
        <v>180395.28722867058</v>
      </c>
      <c r="Q395" s="162">
        <v>15625.667634225756</v>
      </c>
      <c r="R395" s="162">
        <v>14353.989141134531</v>
      </c>
      <c r="S395" s="162">
        <v>6589.155903777767</v>
      </c>
      <c r="T395" s="162">
        <v>15537.746531308516</v>
      </c>
      <c r="U395" s="162">
        <v>116037.1402620731</v>
      </c>
      <c r="V395" s="162">
        <v>7207707.7032425385</v>
      </c>
      <c r="W395" s="162">
        <v>2264438.4867240139</v>
      </c>
      <c r="X395" s="163">
        <f t="shared" ref="X395:X458" si="13">S395*1.053</f>
        <v>6938.3811666779884</v>
      </c>
    </row>
    <row r="396" spans="1:24" x14ac:dyDescent="0.35">
      <c r="A396" s="330"/>
      <c r="B396" s="160" t="s">
        <v>197</v>
      </c>
      <c r="C396" s="161">
        <v>24473.975144264521</v>
      </c>
      <c r="D396" s="162">
        <v>1030.5065054278134</v>
      </c>
      <c r="E396" s="162">
        <v>929.7730605097604</v>
      </c>
      <c r="F396" s="162">
        <v>3254.1228290786048</v>
      </c>
      <c r="G396" s="162">
        <v>7248.0691042503222</v>
      </c>
      <c r="H396" s="162">
        <v>2056.0257555750563</v>
      </c>
      <c r="I396" s="162">
        <v>3262913.9163040137</v>
      </c>
      <c r="J396" s="162">
        <v>1034792.1114848205</v>
      </c>
      <c r="K396" s="163">
        <f t="shared" si="12"/>
        <v>3426.5913390197707</v>
      </c>
      <c r="L396" s="162">
        <v>2056.0257555750563</v>
      </c>
      <c r="N396" s="330"/>
      <c r="O396" s="160" t="s">
        <v>197</v>
      </c>
      <c r="P396" s="161">
        <v>81336.890661593934</v>
      </c>
      <c r="Q396" s="162">
        <v>7472.4138056334432</v>
      </c>
      <c r="R396" s="162">
        <v>6780.8664540857717</v>
      </c>
      <c r="S396" s="162">
        <v>3254.1228290786048</v>
      </c>
      <c r="T396" s="162">
        <v>7248.0691042503222</v>
      </c>
      <c r="U396" s="162">
        <v>53052.616341571607</v>
      </c>
      <c r="V396" s="162">
        <v>3435279.001245115</v>
      </c>
      <c r="W396" s="162">
        <v>1089461.6407653103</v>
      </c>
      <c r="X396" s="163">
        <f t="shared" si="13"/>
        <v>3426.5913390197707</v>
      </c>
    </row>
    <row r="397" spans="1:24" x14ac:dyDescent="0.35">
      <c r="A397" s="330"/>
      <c r="B397" s="160" t="s">
        <v>198</v>
      </c>
      <c r="C397" s="161">
        <v>159185.26304632938</v>
      </c>
      <c r="D397" s="162">
        <v>8495.8445682869369</v>
      </c>
      <c r="E397" s="162">
        <v>7747.9943256809584</v>
      </c>
      <c r="F397" s="162">
        <v>24620.531376930732</v>
      </c>
      <c r="G397" s="162">
        <v>59999.483733061308</v>
      </c>
      <c r="H397" s="162">
        <v>18469.811162464124</v>
      </c>
      <c r="I397" s="162">
        <v>28254785.34511805</v>
      </c>
      <c r="J397" s="162">
        <v>8875465.0373489633</v>
      </c>
      <c r="K397" s="163">
        <f t="shared" si="12"/>
        <v>25925.41953990806</v>
      </c>
      <c r="L397" s="162">
        <v>18469.811162464124</v>
      </c>
      <c r="N397" s="330"/>
      <c r="O397" s="160" t="s">
        <v>198</v>
      </c>
      <c r="P397" s="161">
        <v>708706.03317699535</v>
      </c>
      <c r="Q397" s="162">
        <v>62408.118644034301</v>
      </c>
      <c r="R397" s="162">
        <v>57352.71856609809</v>
      </c>
      <c r="S397" s="162">
        <v>24620.531376930732</v>
      </c>
      <c r="T397" s="162">
        <v>59999.483733061308</v>
      </c>
      <c r="U397" s="162">
        <v>480213.40728209645</v>
      </c>
      <c r="V397" s="162">
        <v>29701586.068907339</v>
      </c>
      <c r="W397" s="162">
        <v>9329937.4243967235</v>
      </c>
      <c r="X397" s="163">
        <f t="shared" si="13"/>
        <v>25925.41953990806</v>
      </c>
    </row>
    <row r="398" spans="1:24" x14ac:dyDescent="0.35">
      <c r="A398" s="330"/>
      <c r="B398" s="160" t="s">
        <v>199</v>
      </c>
      <c r="C398" s="161">
        <v>14534.911416513491</v>
      </c>
      <c r="D398" s="162">
        <v>299.17154978336839</v>
      </c>
      <c r="E398" s="162">
        <v>272.68215562383443</v>
      </c>
      <c r="F398" s="162">
        <v>955.34760272773133</v>
      </c>
      <c r="G398" s="162">
        <v>2250.8885142670333</v>
      </c>
      <c r="H398" s="162">
        <v>593.6059591075516</v>
      </c>
      <c r="I398" s="162">
        <v>986503.45645745099</v>
      </c>
      <c r="J398" s="162">
        <v>309989.9950871059</v>
      </c>
      <c r="K398" s="163">
        <f t="shared" si="12"/>
        <v>1005.981025672301</v>
      </c>
      <c r="L398" s="162">
        <v>593.6059591075516</v>
      </c>
      <c r="N398" s="330"/>
      <c r="O398" s="160" t="s">
        <v>199</v>
      </c>
      <c r="P398" s="161">
        <v>25881.760218644875</v>
      </c>
      <c r="Q398" s="162">
        <v>2260.1195156865883</v>
      </c>
      <c r="R398" s="162">
        <v>2079.4891643640317</v>
      </c>
      <c r="S398" s="162">
        <v>955.34760272773133</v>
      </c>
      <c r="T398" s="162">
        <v>2250.8885142670333</v>
      </c>
      <c r="U398" s="162">
        <v>16802.246974229922</v>
      </c>
      <c r="V398" s="162">
        <v>1037597.3880148339</v>
      </c>
      <c r="W398" s="162">
        <v>326045.29659151263</v>
      </c>
      <c r="X398" s="163">
        <f t="shared" si="13"/>
        <v>1005.981025672301</v>
      </c>
    </row>
    <row r="399" spans="1:24" ht="15" thickBot="1" x14ac:dyDescent="0.4">
      <c r="A399" s="331"/>
      <c r="B399" s="168" t="s">
        <v>200</v>
      </c>
      <c r="C399" s="169">
        <v>947115.7029390739</v>
      </c>
      <c r="D399" s="170">
        <v>37619.727519122171</v>
      </c>
      <c r="E399" s="170">
        <v>34301.654515982176</v>
      </c>
      <c r="F399" s="170">
        <v>104878.53368558103</v>
      </c>
      <c r="G399" s="170">
        <v>250961.99215398583</v>
      </c>
      <c r="H399" s="170">
        <v>105940.51214817507</v>
      </c>
      <c r="I399" s="170">
        <v>112473191.86288823</v>
      </c>
      <c r="J399" s="170">
        <v>35345097.026537083</v>
      </c>
      <c r="K399" s="171">
        <f t="shared" si="12"/>
        <v>110437.09597091682</v>
      </c>
      <c r="L399" s="170">
        <v>108607.02697723778</v>
      </c>
      <c r="M399" s="155"/>
      <c r="N399" s="331"/>
      <c r="O399" s="168" t="s">
        <v>200</v>
      </c>
      <c r="P399" s="169">
        <v>2882003.3564821538</v>
      </c>
      <c r="Q399" s="170">
        <v>254897.45919562504</v>
      </c>
      <c r="R399" s="170">
        <v>234327.92542726602</v>
      </c>
      <c r="S399" s="170">
        <v>104878.53368558103</v>
      </c>
      <c r="T399" s="170">
        <v>250961.99215398583</v>
      </c>
      <c r="U399" s="170">
        <v>1914171.1869954942</v>
      </c>
      <c r="V399" s="170">
        <v>118325969.18108819</v>
      </c>
      <c r="W399" s="170">
        <v>37184368.367990039</v>
      </c>
      <c r="X399" s="171">
        <f t="shared" si="13"/>
        <v>110437.09597091682</v>
      </c>
    </row>
    <row r="400" spans="1:24" ht="15" thickTop="1" x14ac:dyDescent="0.35">
      <c r="A400" s="329">
        <f>A390+1</f>
        <v>2041</v>
      </c>
      <c r="B400" s="156" t="s">
        <v>191</v>
      </c>
      <c r="C400" s="157">
        <v>42014.449220594899</v>
      </c>
      <c r="D400" s="158">
        <v>635.86884735958063</v>
      </c>
      <c r="E400" s="158">
        <v>579.48395322525789</v>
      </c>
      <c r="F400" s="158">
        <v>2122.0899627881804</v>
      </c>
      <c r="G400" s="158">
        <v>5010.0602519720378</v>
      </c>
      <c r="H400" s="158">
        <v>1440.4845578174145</v>
      </c>
      <c r="I400" s="158">
        <v>2222500.410442424</v>
      </c>
      <c r="J400" s="158">
        <v>698240.58698083728</v>
      </c>
      <c r="K400" s="159">
        <f t="shared" si="12"/>
        <v>2234.5607308159538</v>
      </c>
      <c r="L400" s="158">
        <v>1440.4845578174145</v>
      </c>
      <c r="N400" s="329">
        <f>N390+1</f>
        <v>2041</v>
      </c>
      <c r="O400" s="156" t="s">
        <v>191</v>
      </c>
      <c r="P400" s="157">
        <v>61382.120958959931</v>
      </c>
      <c r="Q400" s="158">
        <v>5064.6870259914267</v>
      </c>
      <c r="R400" s="158">
        <v>4655.7012839285308</v>
      </c>
      <c r="S400" s="158">
        <v>2122.0899627881804</v>
      </c>
      <c r="T400" s="158">
        <v>5010.0602519720378</v>
      </c>
      <c r="U400" s="158">
        <v>37737.347361616208</v>
      </c>
      <c r="V400" s="158">
        <v>2337448.6105686445</v>
      </c>
      <c r="W400" s="158">
        <v>734353.74058324052</v>
      </c>
      <c r="X400" s="159">
        <f t="shared" si="13"/>
        <v>2234.5607308159538</v>
      </c>
    </row>
    <row r="401" spans="1:24" x14ac:dyDescent="0.35">
      <c r="A401" s="330"/>
      <c r="B401" s="160" t="s">
        <v>192</v>
      </c>
      <c r="C401" s="161">
        <v>174846.82518789812</v>
      </c>
      <c r="D401" s="162">
        <v>3826.0817459554837</v>
      </c>
      <c r="E401" s="162">
        <v>3487.5029428364701</v>
      </c>
      <c r="F401" s="162">
        <v>6809.9114277713988</v>
      </c>
      <c r="G401" s="162">
        <v>16040.768329508106</v>
      </c>
      <c r="H401" s="162">
        <v>22645.468034187354</v>
      </c>
      <c r="I401" s="162">
        <v>6978210.3473945064</v>
      </c>
      <c r="J401" s="162">
        <v>2192337.5266712243</v>
      </c>
      <c r="K401" s="163">
        <f t="shared" si="12"/>
        <v>7170.8367334432824</v>
      </c>
      <c r="L401" s="162">
        <v>22645.468034187354</v>
      </c>
      <c r="N401" s="330"/>
      <c r="O401" s="160" t="s">
        <v>192</v>
      </c>
      <c r="P401" s="161">
        <v>197015.76379880114</v>
      </c>
      <c r="Q401" s="162">
        <v>16053.150933888826</v>
      </c>
      <c r="R401" s="162">
        <v>14768.898859177722</v>
      </c>
      <c r="S401" s="162">
        <v>6809.9114277713979</v>
      </c>
      <c r="T401" s="162">
        <v>16040.768329508106</v>
      </c>
      <c r="U401" s="162">
        <v>119096.55922548282</v>
      </c>
      <c r="V401" s="162">
        <v>7339523.4967664881</v>
      </c>
      <c r="W401" s="162">
        <v>2305850.925782748</v>
      </c>
      <c r="X401" s="163">
        <f t="shared" si="13"/>
        <v>7170.8367334432814</v>
      </c>
    </row>
    <row r="402" spans="1:24" x14ac:dyDescent="0.35">
      <c r="A402" s="330"/>
      <c r="B402" s="160" t="s">
        <v>193</v>
      </c>
      <c r="C402" s="161">
        <v>253523.6871759074</v>
      </c>
      <c r="D402" s="162">
        <v>13374.522303431349</v>
      </c>
      <c r="E402" s="162">
        <v>12220.854126539867</v>
      </c>
      <c r="F402" s="162">
        <v>40907.437966498896</v>
      </c>
      <c r="G402" s="162">
        <v>96848.295809061485</v>
      </c>
      <c r="H402" s="150">
        <v>26314.167209793392</v>
      </c>
      <c r="I402" s="162">
        <v>43426506.354814731</v>
      </c>
      <c r="J402" s="162">
        <v>13644335.759127863</v>
      </c>
      <c r="K402" s="163">
        <f t="shared" si="12"/>
        <v>43075.532178723333</v>
      </c>
      <c r="L402" s="162">
        <v>29100.675206163949</v>
      </c>
      <c r="M402" s="155"/>
      <c r="N402" s="330"/>
      <c r="O402" s="160" t="s">
        <v>193</v>
      </c>
      <c r="P402" s="161">
        <v>1100618.9219268034</v>
      </c>
      <c r="Q402" s="162">
        <v>98369.621475392414</v>
      </c>
      <c r="R402" s="162">
        <v>90611.317084894908</v>
      </c>
      <c r="S402" s="162">
        <v>40907.437966498896</v>
      </c>
      <c r="T402" s="162">
        <v>96848.295809061485</v>
      </c>
      <c r="U402" s="150">
        <v>735960.27064003376</v>
      </c>
      <c r="V402" s="162">
        <v>45705638.65109396</v>
      </c>
      <c r="W402" s="162">
        <v>14360425.269593395</v>
      </c>
      <c r="X402" s="163">
        <f t="shared" si="13"/>
        <v>43075.532178723333</v>
      </c>
    </row>
    <row r="403" spans="1:24" x14ac:dyDescent="0.35">
      <c r="A403" s="330"/>
      <c r="B403" s="160" t="s">
        <v>194</v>
      </c>
      <c r="C403" s="161">
        <v>104065.79538862832</v>
      </c>
      <c r="D403" s="162">
        <v>5834.9424076747546</v>
      </c>
      <c r="E403" s="162">
        <v>5312.1233515015956</v>
      </c>
      <c r="F403" s="162">
        <v>17476.22074234506</v>
      </c>
      <c r="G403" s="162">
        <v>43039.411726638187</v>
      </c>
      <c r="H403" s="162">
        <v>11400.239191363698</v>
      </c>
      <c r="I403" s="162">
        <v>18288637.900231656</v>
      </c>
      <c r="J403" s="162">
        <v>5745769.2798201414</v>
      </c>
      <c r="K403" s="163">
        <f t="shared" si="12"/>
        <v>18402.460441689345</v>
      </c>
      <c r="L403" s="162">
        <v>11400.239191363698</v>
      </c>
      <c r="N403" s="330"/>
      <c r="O403" s="160" t="s">
        <v>194</v>
      </c>
      <c r="P403" s="161">
        <v>467517.02681954444</v>
      </c>
      <c r="Q403" s="162">
        <v>42650.620492255432</v>
      </c>
      <c r="R403" s="162">
        <v>39148.840262743346</v>
      </c>
      <c r="S403" s="162">
        <v>17476.22074234506</v>
      </c>
      <c r="T403" s="162">
        <v>43039.411726638187</v>
      </c>
      <c r="U403" s="162">
        <v>318477.74469888525</v>
      </c>
      <c r="V403" s="162">
        <v>19258497.857227534</v>
      </c>
      <c r="W403" s="162">
        <v>6050471.6811250467</v>
      </c>
      <c r="X403" s="163">
        <f t="shared" si="13"/>
        <v>18402.460441689345</v>
      </c>
    </row>
    <row r="404" spans="1:24" x14ac:dyDescent="0.35">
      <c r="A404" s="330"/>
      <c r="B404" s="160" t="s">
        <v>195</v>
      </c>
      <c r="C404" s="161">
        <v>44167.233524688891</v>
      </c>
      <c r="D404" s="162">
        <v>1549.0194616950637</v>
      </c>
      <c r="E404" s="162">
        <v>1411.1319322037148</v>
      </c>
      <c r="F404" s="162">
        <v>4917.304491380024</v>
      </c>
      <c r="G404" s="162">
        <v>11595.382215631247</v>
      </c>
      <c r="H404" s="162">
        <v>3316.6687987362384</v>
      </c>
      <c r="I404" s="162">
        <v>5118433.6814170452</v>
      </c>
      <c r="J404" s="162">
        <v>1608053.2052251005</v>
      </c>
      <c r="K404" s="163">
        <f t="shared" si="12"/>
        <v>5177.9216294231646</v>
      </c>
      <c r="L404" s="162">
        <v>3316.6687987362384</v>
      </c>
      <c r="N404" s="330"/>
      <c r="O404" s="160" t="s">
        <v>195</v>
      </c>
      <c r="P404" s="161">
        <v>134374.00416777737</v>
      </c>
      <c r="Q404" s="162">
        <v>11660.993173204137</v>
      </c>
      <c r="R404" s="162">
        <v>10711.975699064948</v>
      </c>
      <c r="S404" s="162">
        <v>4917.304491380024</v>
      </c>
      <c r="T404" s="162">
        <v>11595.382215631247</v>
      </c>
      <c r="U404" s="162">
        <v>86595.252895270503</v>
      </c>
      <c r="V404" s="162">
        <v>5378909.3490417302</v>
      </c>
      <c r="W404" s="162">
        <v>1689886.5859444635</v>
      </c>
      <c r="X404" s="163">
        <f t="shared" si="13"/>
        <v>5177.9216294231646</v>
      </c>
    </row>
    <row r="405" spans="1:24" x14ac:dyDescent="0.35">
      <c r="A405" s="330"/>
      <c r="B405" s="160" t="s">
        <v>196</v>
      </c>
      <c r="C405" s="161">
        <v>149124.72484911207</v>
      </c>
      <c r="D405" s="162">
        <v>3706.9770162660834</v>
      </c>
      <c r="E405" s="162">
        <v>3373.8551652284968</v>
      </c>
      <c r="F405" s="162">
        <v>6918.6136989666566</v>
      </c>
      <c r="G405" s="162">
        <v>16314.633857873945</v>
      </c>
      <c r="H405" s="162">
        <v>23190.151260564318</v>
      </c>
      <c r="I405" s="162">
        <v>7200714.6972422842</v>
      </c>
      <c r="J405" s="162">
        <v>2262241.50086154</v>
      </c>
      <c r="K405" s="163">
        <f t="shared" si="12"/>
        <v>7285.3002250118889</v>
      </c>
      <c r="L405" s="162">
        <v>23190.151260564318</v>
      </c>
      <c r="N405" s="330"/>
      <c r="O405" s="160" t="s">
        <v>196</v>
      </c>
      <c r="P405" s="161">
        <v>189415.05159010415</v>
      </c>
      <c r="Q405" s="162">
        <v>16406.951015937047</v>
      </c>
      <c r="R405" s="162">
        <v>15071.68859819126</v>
      </c>
      <c r="S405" s="162">
        <v>6918.6136989666566</v>
      </c>
      <c r="T405" s="162">
        <v>16314.633857873945</v>
      </c>
      <c r="U405" s="162">
        <v>121838.99727517678</v>
      </c>
      <c r="V405" s="162">
        <v>7568093.0884046666</v>
      </c>
      <c r="W405" s="162">
        <v>2377660.4110602154</v>
      </c>
      <c r="X405" s="163">
        <f t="shared" si="13"/>
        <v>7285.3002250118889</v>
      </c>
    </row>
    <row r="406" spans="1:24" x14ac:dyDescent="0.35">
      <c r="A406" s="330"/>
      <c r="B406" s="160" t="s">
        <v>197</v>
      </c>
      <c r="C406" s="161">
        <v>24767.841980880396</v>
      </c>
      <c r="D406" s="162">
        <v>1064.5132201069309</v>
      </c>
      <c r="E406" s="162">
        <v>960.45557150658237</v>
      </c>
      <c r="F406" s="162">
        <v>3361.5088824381983</v>
      </c>
      <c r="G406" s="162">
        <v>7487.255384690583</v>
      </c>
      <c r="H406" s="162">
        <v>2123.8746055090328</v>
      </c>
      <c r="I406" s="162">
        <v>3370590.0755420458</v>
      </c>
      <c r="J406" s="162">
        <v>1068940.2511638193</v>
      </c>
      <c r="K406" s="163">
        <f t="shared" si="12"/>
        <v>3539.6688532074227</v>
      </c>
      <c r="L406" s="162">
        <v>2123.8746055090328</v>
      </c>
      <c r="N406" s="330"/>
      <c r="O406" s="160" t="s">
        <v>197</v>
      </c>
      <c r="P406" s="161">
        <v>84021.008053426514</v>
      </c>
      <c r="Q406" s="162">
        <v>7719.0034612193449</v>
      </c>
      <c r="R406" s="162">
        <v>7004.6350470706011</v>
      </c>
      <c r="S406" s="162">
        <v>3361.5088824381983</v>
      </c>
      <c r="T406" s="162">
        <v>7487.2553846905821</v>
      </c>
      <c r="U406" s="162">
        <v>54803.352680843454</v>
      </c>
      <c r="V406" s="162">
        <v>3548643.2082862034</v>
      </c>
      <c r="W406" s="162">
        <v>1125413.8749105653</v>
      </c>
      <c r="X406" s="163">
        <f t="shared" si="13"/>
        <v>3539.6688532074227</v>
      </c>
    </row>
    <row r="407" spans="1:24" x14ac:dyDescent="0.35">
      <c r="A407" s="330"/>
      <c r="B407" s="160" t="s">
        <v>198</v>
      </c>
      <c r="C407" s="161">
        <v>163887.00964909547</v>
      </c>
      <c r="D407" s="162">
        <v>9027.3142653193063</v>
      </c>
      <c r="E407" s="162">
        <v>8232.7864534305409</v>
      </c>
      <c r="F407" s="162">
        <v>26090.340370728569</v>
      </c>
      <c r="G407" s="162">
        <v>63620.891631663952</v>
      </c>
      <c r="H407" s="162">
        <v>19649.102161334151</v>
      </c>
      <c r="I407" s="162">
        <v>30070800.296602625</v>
      </c>
      <c r="J407" s="162">
        <v>9445882.2735948898</v>
      </c>
      <c r="K407" s="163">
        <f t="shared" si="12"/>
        <v>27473.12841037718</v>
      </c>
      <c r="L407" s="162">
        <v>19649.102161334151</v>
      </c>
      <c r="N407" s="330"/>
      <c r="O407" s="160" t="s">
        <v>198</v>
      </c>
      <c r="P407" s="161">
        <v>752865.30383230676</v>
      </c>
      <c r="Q407" s="162">
        <v>66326.895590033499</v>
      </c>
      <c r="R407" s="162">
        <v>60954.510524813762</v>
      </c>
      <c r="S407" s="162">
        <v>26090.340370728562</v>
      </c>
      <c r="T407" s="162">
        <v>63620.891631663952</v>
      </c>
      <c r="U407" s="162">
        <v>510846.83202511573</v>
      </c>
      <c r="V407" s="162">
        <v>31608695.76098042</v>
      </c>
      <c r="W407" s="162">
        <v>9928967.812585583</v>
      </c>
      <c r="X407" s="163">
        <f t="shared" si="13"/>
        <v>27473.128410377172</v>
      </c>
    </row>
    <row r="408" spans="1:24" x14ac:dyDescent="0.35">
      <c r="A408" s="330"/>
      <c r="B408" s="160" t="s">
        <v>199</v>
      </c>
      <c r="C408" s="161">
        <v>14223.553780723532</v>
      </c>
      <c r="D408" s="162">
        <v>304.25746612968561</v>
      </c>
      <c r="E408" s="162">
        <v>277.31775226943955</v>
      </c>
      <c r="F408" s="162">
        <v>971.58851197410274</v>
      </c>
      <c r="G408" s="162">
        <v>2289.1536190095726</v>
      </c>
      <c r="H408" s="162">
        <v>603.69726041237993</v>
      </c>
      <c r="I408" s="162">
        <v>1003274.0152172275</v>
      </c>
      <c r="J408" s="162">
        <v>315259.82500358665</v>
      </c>
      <c r="K408" s="163">
        <f t="shared" si="12"/>
        <v>1023.0827031087301</v>
      </c>
      <c r="L408" s="162">
        <v>603.69726041237993</v>
      </c>
      <c r="N408" s="330"/>
      <c r="O408" s="160" t="s">
        <v>199</v>
      </c>
      <c r="P408" s="161">
        <v>26321.750142361834</v>
      </c>
      <c r="Q408" s="162">
        <v>2298.5415474532597</v>
      </c>
      <c r="R408" s="162">
        <v>2114.8404801582196</v>
      </c>
      <c r="S408" s="162">
        <v>971.58851197410274</v>
      </c>
      <c r="T408" s="162">
        <v>2289.1536190095726</v>
      </c>
      <c r="U408" s="162">
        <v>17087.88517279183</v>
      </c>
      <c r="V408" s="162">
        <v>1055236.543611086</v>
      </c>
      <c r="W408" s="162">
        <v>331588.06663356832</v>
      </c>
      <c r="X408" s="163">
        <f t="shared" si="13"/>
        <v>1023.0827031087301</v>
      </c>
    </row>
    <row r="409" spans="1:24" ht="15" thickBot="1" x14ac:dyDescent="0.4">
      <c r="A409" s="331"/>
      <c r="B409" s="168" t="s">
        <v>200</v>
      </c>
      <c r="C409" s="169">
        <v>970621.12075752893</v>
      </c>
      <c r="D409" s="170">
        <v>39323.496733938242</v>
      </c>
      <c r="E409" s="170">
        <v>35855.511248741961</v>
      </c>
      <c r="F409" s="170">
        <v>109575.01605489106</v>
      </c>
      <c r="G409" s="170">
        <v>262245.85282604914</v>
      </c>
      <c r="H409" s="170">
        <v>110683.85307971797</v>
      </c>
      <c r="I409" s="170">
        <v>117679667.77890456</v>
      </c>
      <c r="J409" s="170">
        <v>36981060.208448999</v>
      </c>
      <c r="K409" s="171">
        <f t="shared" si="12"/>
        <v>115382.49190580029</v>
      </c>
      <c r="L409" s="170">
        <v>113470.36107608852</v>
      </c>
      <c r="M409" s="155"/>
      <c r="N409" s="331"/>
      <c r="O409" s="168" t="s">
        <v>200</v>
      </c>
      <c r="P409" s="169">
        <v>3013530.9512900859</v>
      </c>
      <c r="Q409" s="170">
        <v>266550.46471537539</v>
      </c>
      <c r="R409" s="170">
        <v>245042.40784004331</v>
      </c>
      <c r="S409" s="170">
        <v>109575.01605489106</v>
      </c>
      <c r="T409" s="170">
        <v>262245.85282604914</v>
      </c>
      <c r="U409" s="170">
        <v>2002444.2419752162</v>
      </c>
      <c r="V409" s="170">
        <v>123800686.56598073</v>
      </c>
      <c r="W409" s="170">
        <v>38904618.368218824</v>
      </c>
      <c r="X409" s="171">
        <f t="shared" si="13"/>
        <v>115382.49190580029</v>
      </c>
    </row>
    <row r="410" spans="1:24" ht="15" thickTop="1" x14ac:dyDescent="0.35">
      <c r="A410" s="329">
        <f>A400+1</f>
        <v>2042</v>
      </c>
      <c r="B410" s="156" t="s">
        <v>191</v>
      </c>
      <c r="C410" s="157">
        <v>43272.138745900425</v>
      </c>
      <c r="D410" s="158">
        <v>656.85251932244671</v>
      </c>
      <c r="E410" s="158">
        <v>598.60692368169123</v>
      </c>
      <c r="F410" s="158">
        <v>2192.11893156019</v>
      </c>
      <c r="G410" s="158">
        <v>5175.3922402871149</v>
      </c>
      <c r="H410" s="158">
        <v>1488.0205482253889</v>
      </c>
      <c r="I410" s="158">
        <v>2295842.9239870235</v>
      </c>
      <c r="J410" s="158">
        <v>721282.52635120472</v>
      </c>
      <c r="K410" s="159">
        <f t="shared" si="12"/>
        <v>2308.3012349328801</v>
      </c>
      <c r="L410" s="158">
        <v>1488.0205482253889</v>
      </c>
      <c r="N410" s="329">
        <f>N400+1</f>
        <v>2042</v>
      </c>
      <c r="O410" s="156" t="s">
        <v>191</v>
      </c>
      <c r="P410" s="157">
        <v>63407.730950605597</v>
      </c>
      <c r="Q410" s="158">
        <v>5231.8216978491428</v>
      </c>
      <c r="R410" s="158">
        <v>4809.3394262981719</v>
      </c>
      <c r="S410" s="158">
        <v>2192.11893156019</v>
      </c>
      <c r="T410" s="158">
        <v>5175.3922402871149</v>
      </c>
      <c r="U410" s="158">
        <v>38982.679824549537</v>
      </c>
      <c r="V410" s="158">
        <v>2414584.4147174098</v>
      </c>
      <c r="W410" s="158">
        <v>758587.41402248736</v>
      </c>
      <c r="X410" s="159">
        <f t="shared" si="13"/>
        <v>2308.3012349328801</v>
      </c>
    </row>
    <row r="411" spans="1:24" x14ac:dyDescent="0.35">
      <c r="A411" s="330"/>
      <c r="B411" s="160" t="s">
        <v>192</v>
      </c>
      <c r="C411" s="161">
        <v>180604.62543253647</v>
      </c>
      <c r="D411" s="162">
        <v>3952.342443572014</v>
      </c>
      <c r="E411" s="162">
        <v>3602.590539950073</v>
      </c>
      <c r="F411" s="162">
        <v>7034.6385048878537</v>
      </c>
      <c r="G411" s="162">
        <v>16570.113684381871</v>
      </c>
      <c r="H411" s="162">
        <v>23392.768479315535</v>
      </c>
      <c r="I411" s="162">
        <v>7208491.2888585236</v>
      </c>
      <c r="J411" s="162">
        <v>2264684.6650513741</v>
      </c>
      <c r="K411" s="163">
        <f t="shared" si="12"/>
        <v>7407.4743456469096</v>
      </c>
      <c r="L411" s="162">
        <v>23392.768479315535</v>
      </c>
      <c r="N411" s="330"/>
      <c r="O411" s="160" t="s">
        <v>192</v>
      </c>
      <c r="P411" s="161">
        <v>203517.28400416154</v>
      </c>
      <c r="Q411" s="162">
        <v>16582.904914707153</v>
      </c>
      <c r="R411" s="162">
        <v>15256.272521530584</v>
      </c>
      <c r="S411" s="162">
        <v>7034.6385048878528</v>
      </c>
      <c r="T411" s="162">
        <v>16570.113684381871</v>
      </c>
      <c r="U411" s="162">
        <v>123026.74567992374</v>
      </c>
      <c r="V411" s="162">
        <v>7581727.7721597813</v>
      </c>
      <c r="W411" s="162">
        <v>2381944.0063335784</v>
      </c>
      <c r="X411" s="163">
        <f t="shared" si="13"/>
        <v>7407.4743456469087</v>
      </c>
    </row>
    <row r="412" spans="1:24" x14ac:dyDescent="0.35">
      <c r="A412" s="330"/>
      <c r="B412" s="160" t="s">
        <v>193</v>
      </c>
      <c r="C412" s="161">
        <v>258134.6173301767</v>
      </c>
      <c r="D412" s="162">
        <v>13976.375807085757</v>
      </c>
      <c r="E412" s="162">
        <v>12770.792562234157</v>
      </c>
      <c r="F412" s="162">
        <v>42748.272674991342</v>
      </c>
      <c r="G412" s="162">
        <v>101206.46912046922</v>
      </c>
      <c r="H412" s="150">
        <v>27498.304734234087</v>
      </c>
      <c r="I412" s="162">
        <v>45380699.14078138</v>
      </c>
      <c r="J412" s="162">
        <v>14258330.86828861</v>
      </c>
      <c r="K412" s="163">
        <f t="shared" si="12"/>
        <v>45013.931126765878</v>
      </c>
      <c r="L412" s="162">
        <v>30410.205590441314</v>
      </c>
      <c r="M412" s="155"/>
      <c r="N412" s="330"/>
      <c r="O412" s="160" t="s">
        <v>193</v>
      </c>
      <c r="P412" s="161">
        <v>1150146.7734135091</v>
      </c>
      <c r="Q412" s="162">
        <v>102796.25444178504</v>
      </c>
      <c r="R412" s="162">
        <v>94688.826353715165</v>
      </c>
      <c r="S412" s="162">
        <v>42748.272674991342</v>
      </c>
      <c r="T412" s="162">
        <v>101206.46912046922</v>
      </c>
      <c r="U412" s="150">
        <v>769078.48281883507</v>
      </c>
      <c r="V412" s="162">
        <v>47762392.390393183</v>
      </c>
      <c r="W412" s="162">
        <v>15006644.406725094</v>
      </c>
      <c r="X412" s="163">
        <f t="shared" si="13"/>
        <v>45013.931126765878</v>
      </c>
    </row>
    <row r="413" spans="1:24" x14ac:dyDescent="0.35">
      <c r="A413" s="330"/>
      <c r="B413" s="160" t="s">
        <v>194</v>
      </c>
      <c r="C413" s="161">
        <v>104122.70909269273</v>
      </c>
      <c r="D413" s="162">
        <v>6004.1557374973227</v>
      </c>
      <c r="E413" s="162">
        <v>5466.1749286951417</v>
      </c>
      <c r="F413" s="162">
        <v>17983.031143873064</v>
      </c>
      <c r="G413" s="162">
        <v>44287.55466671069</v>
      </c>
      <c r="H413" s="162">
        <v>11730.846127913243</v>
      </c>
      <c r="I413" s="162">
        <v>18819008.399338372</v>
      </c>
      <c r="J413" s="162">
        <v>5912396.5889349245</v>
      </c>
      <c r="K413" s="163">
        <f t="shared" si="12"/>
        <v>18936.131794498335</v>
      </c>
      <c r="L413" s="162">
        <v>11730.846127913243</v>
      </c>
      <c r="N413" s="330"/>
      <c r="O413" s="160" t="s">
        <v>194</v>
      </c>
      <c r="P413" s="161">
        <v>481075.0205973112</v>
      </c>
      <c r="Q413" s="162">
        <v>43887.488486530841</v>
      </c>
      <c r="R413" s="162">
        <v>40284.156630362901</v>
      </c>
      <c r="S413" s="162">
        <v>17983.031143873064</v>
      </c>
      <c r="T413" s="162">
        <v>44287.55466671069</v>
      </c>
      <c r="U413" s="162">
        <v>327713.59929515288</v>
      </c>
      <c r="V413" s="162">
        <v>19816994.295087129</v>
      </c>
      <c r="W413" s="162">
        <v>6225935.359877672</v>
      </c>
      <c r="X413" s="163">
        <f t="shared" si="13"/>
        <v>18936.131794498335</v>
      </c>
    </row>
    <row r="414" spans="1:24" x14ac:dyDescent="0.35">
      <c r="A414" s="330"/>
      <c r="B414" s="160" t="s">
        <v>195</v>
      </c>
      <c r="C414" s="161">
        <v>45754.989036098559</v>
      </c>
      <c r="D414" s="162">
        <v>1626.4704347798165</v>
      </c>
      <c r="E414" s="162">
        <v>1481.6885288139003</v>
      </c>
      <c r="F414" s="162">
        <v>5163.1697159490241</v>
      </c>
      <c r="G414" s="162">
        <v>12175.151326412808</v>
      </c>
      <c r="H414" s="162">
        <v>3482.5022386730493</v>
      </c>
      <c r="I414" s="162">
        <v>5374355.3654878968</v>
      </c>
      <c r="J414" s="162">
        <v>1688455.865486355</v>
      </c>
      <c r="K414" s="163">
        <f t="shared" si="12"/>
        <v>5436.8177108943219</v>
      </c>
      <c r="L414" s="162">
        <v>3482.5022386730493</v>
      </c>
      <c r="N414" s="330"/>
      <c r="O414" s="160" t="s">
        <v>195</v>
      </c>
      <c r="P414" s="161">
        <v>141092.70437616622</v>
      </c>
      <c r="Q414" s="162">
        <v>12244.042831864343</v>
      </c>
      <c r="R414" s="162">
        <v>11247.574484018192</v>
      </c>
      <c r="S414" s="162">
        <v>5163.1697159490241</v>
      </c>
      <c r="T414" s="162">
        <v>12175.151326412808</v>
      </c>
      <c r="U414" s="162">
        <v>90925.015540034015</v>
      </c>
      <c r="V414" s="162">
        <v>5647854.8164938167</v>
      </c>
      <c r="W414" s="162">
        <v>1774380.9152416866</v>
      </c>
      <c r="X414" s="163">
        <f t="shared" si="13"/>
        <v>5436.8177108943219</v>
      </c>
    </row>
    <row r="415" spans="1:24" x14ac:dyDescent="0.35">
      <c r="A415" s="330"/>
      <c r="B415" s="160" t="s">
        <v>196</v>
      </c>
      <c r="C415" s="161">
        <v>156552.97510251871</v>
      </c>
      <c r="D415" s="162">
        <v>3892.3258670793871</v>
      </c>
      <c r="E415" s="162">
        <v>3542.5479234899212</v>
      </c>
      <c r="F415" s="162">
        <v>7264.5443839149884</v>
      </c>
      <c r="G415" s="162">
        <v>17130.365550767641</v>
      </c>
      <c r="H415" s="162">
        <v>24349.65882359253</v>
      </c>
      <c r="I415" s="162">
        <v>7560750.4321043976</v>
      </c>
      <c r="J415" s="162">
        <v>2375353.5759046171</v>
      </c>
      <c r="K415" s="163">
        <f t="shared" si="12"/>
        <v>7649.5652362624824</v>
      </c>
      <c r="L415" s="162">
        <v>24349.65882359253</v>
      </c>
      <c r="N415" s="330"/>
      <c r="O415" s="160" t="s">
        <v>196</v>
      </c>
      <c r="P415" s="161">
        <v>198885.80416960933</v>
      </c>
      <c r="Q415" s="162">
        <v>17227.298566733898</v>
      </c>
      <c r="R415" s="162">
        <v>15825.273028100821</v>
      </c>
      <c r="S415" s="162">
        <v>7264.5443839149884</v>
      </c>
      <c r="T415" s="162">
        <v>17130.365550767641</v>
      </c>
      <c r="U415" s="162">
        <v>127930.94713893559</v>
      </c>
      <c r="V415" s="162">
        <v>7946497.742824899</v>
      </c>
      <c r="W415" s="162">
        <v>2496543.431613226</v>
      </c>
      <c r="X415" s="163">
        <f t="shared" si="13"/>
        <v>7649.5652362624824</v>
      </c>
    </row>
    <row r="416" spans="1:24" x14ac:dyDescent="0.35">
      <c r="A416" s="330"/>
      <c r="B416" s="160" t="s">
        <v>197</v>
      </c>
      <c r="C416" s="161">
        <v>25091.756776475224</v>
      </c>
      <c r="D416" s="162">
        <v>1099.6421563704596</v>
      </c>
      <c r="E416" s="162">
        <v>992.15060536629937</v>
      </c>
      <c r="F416" s="162">
        <v>3472.4386755586575</v>
      </c>
      <c r="G416" s="162">
        <v>7734.3348123853702</v>
      </c>
      <c r="H416" s="162">
        <v>2193.96246749083</v>
      </c>
      <c r="I416" s="162">
        <v>3481819.5480349325</v>
      </c>
      <c r="J416" s="162">
        <v>1104215.2794522252</v>
      </c>
      <c r="K416" s="163">
        <f t="shared" si="12"/>
        <v>3656.477925363266</v>
      </c>
      <c r="L416" s="162">
        <v>2193.96246749083</v>
      </c>
      <c r="N416" s="330"/>
      <c r="O416" s="160" t="s">
        <v>197</v>
      </c>
      <c r="P416" s="161">
        <v>86793.701319189568</v>
      </c>
      <c r="Q416" s="162">
        <v>7973.730575439582</v>
      </c>
      <c r="R416" s="162">
        <v>7235.7880036239294</v>
      </c>
      <c r="S416" s="162">
        <v>3472.4386755586575</v>
      </c>
      <c r="T416" s="162">
        <v>7734.3348123853702</v>
      </c>
      <c r="U416" s="162">
        <v>56611.863319311276</v>
      </c>
      <c r="V416" s="162">
        <v>3665748.4341596467</v>
      </c>
      <c r="W416" s="162">
        <v>1162552.5327826138</v>
      </c>
      <c r="X416" s="163">
        <f t="shared" si="13"/>
        <v>3656.477925363266</v>
      </c>
    </row>
    <row r="417" spans="1:24" x14ac:dyDescent="0.35">
      <c r="A417" s="330"/>
      <c r="B417" s="160" t="s">
        <v>198</v>
      </c>
      <c r="C417" s="161">
        <v>169895.8338077715</v>
      </c>
      <c r="D417" s="162">
        <v>9599.0959348150391</v>
      </c>
      <c r="E417" s="162">
        <v>8754.3606285171682</v>
      </c>
      <c r="F417" s="162">
        <v>27669.318314314536</v>
      </c>
      <c r="G417" s="162">
        <v>67518.680830679266</v>
      </c>
      <c r="H417" s="162">
        <v>20918.246303659376</v>
      </c>
      <c r="I417" s="162">
        <v>32026426.963860527</v>
      </c>
      <c r="J417" s="162">
        <v>10060148.579608714</v>
      </c>
      <c r="K417" s="163">
        <f t="shared" si="12"/>
        <v>29135.792184973205</v>
      </c>
      <c r="L417" s="162">
        <v>20918.246303659376</v>
      </c>
      <c r="N417" s="330"/>
      <c r="O417" s="160" t="s">
        <v>198</v>
      </c>
      <c r="P417" s="161">
        <v>800341.58845218853</v>
      </c>
      <c r="Q417" s="162">
        <v>70542.612384020729</v>
      </c>
      <c r="R417" s="162">
        <v>64829.227840484338</v>
      </c>
      <c r="S417" s="162">
        <v>27669.318314314529</v>
      </c>
      <c r="T417" s="162">
        <v>67518.680830679252</v>
      </c>
      <c r="U417" s="162">
        <v>543810.70540439256</v>
      </c>
      <c r="V417" s="162">
        <v>33662357.386466242</v>
      </c>
      <c r="W417" s="162">
        <v>10574027.039754618</v>
      </c>
      <c r="X417" s="163">
        <f t="shared" si="13"/>
        <v>29135.792184973197</v>
      </c>
    </row>
    <row r="418" spans="1:24" x14ac:dyDescent="0.35">
      <c r="A418" s="330"/>
      <c r="B418" s="160" t="s">
        <v>199</v>
      </c>
      <c r="C418" s="161">
        <v>13030.436775667495</v>
      </c>
      <c r="D418" s="162">
        <v>309.42984305389029</v>
      </c>
      <c r="E418" s="162">
        <v>282.03215405802001</v>
      </c>
      <c r="F418" s="162">
        <v>988.10551667766254</v>
      </c>
      <c r="G418" s="162">
        <v>2328.0692305327352</v>
      </c>
      <c r="H418" s="162">
        <v>613.96011383939037</v>
      </c>
      <c r="I418" s="162">
        <v>1020329.6734759205</v>
      </c>
      <c r="J418" s="162">
        <v>320619.24202864763</v>
      </c>
      <c r="K418" s="163">
        <f t="shared" si="12"/>
        <v>1040.4751090615787</v>
      </c>
      <c r="L418" s="162">
        <v>613.96011383939037</v>
      </c>
      <c r="N418" s="330"/>
      <c r="O418" s="160" t="s">
        <v>199</v>
      </c>
      <c r="P418" s="161">
        <v>26769.219894781985</v>
      </c>
      <c r="Q418" s="162">
        <v>2337.6167537599649</v>
      </c>
      <c r="R418" s="162">
        <v>2150.7927683209095</v>
      </c>
      <c r="S418" s="162">
        <v>988.10551667766254</v>
      </c>
      <c r="T418" s="162">
        <v>2328.0692305327352</v>
      </c>
      <c r="U418" s="162">
        <v>17378.379220729294</v>
      </c>
      <c r="V418" s="162">
        <v>1073175.5648524745</v>
      </c>
      <c r="W418" s="162">
        <v>337225.06376633898</v>
      </c>
      <c r="X418" s="163">
        <f t="shared" si="13"/>
        <v>1040.4751090615787</v>
      </c>
    </row>
    <row r="419" spans="1:24" ht="15" thickBot="1" x14ac:dyDescent="0.4">
      <c r="A419" s="331"/>
      <c r="B419" s="168" t="s">
        <v>200</v>
      </c>
      <c r="C419" s="169">
        <v>996460.08209983783</v>
      </c>
      <c r="D419" s="170">
        <v>41116.690743576139</v>
      </c>
      <c r="E419" s="170">
        <v>37490.944794806375</v>
      </c>
      <c r="F419" s="170">
        <v>114515.63786172733</v>
      </c>
      <c r="G419" s="170">
        <v>274126.13146262674</v>
      </c>
      <c r="H419" s="170">
        <v>115668.26983694342</v>
      </c>
      <c r="I419" s="170">
        <v>123167723.73592898</v>
      </c>
      <c r="J419" s="170">
        <v>38705487.191106677</v>
      </c>
      <c r="K419" s="171">
        <f t="shared" si="12"/>
        <v>120584.96666839888</v>
      </c>
      <c r="L419" s="170">
        <v>118580.17069315066</v>
      </c>
      <c r="M419" s="155"/>
      <c r="N419" s="331"/>
      <c r="O419" s="168" t="s">
        <v>200</v>
      </c>
      <c r="P419" s="169">
        <v>3152029.8271775232</v>
      </c>
      <c r="Q419" s="170">
        <v>278823.77065269073</v>
      </c>
      <c r="R419" s="170">
        <v>256327.25105645499</v>
      </c>
      <c r="S419" s="170">
        <v>114515.6378617273</v>
      </c>
      <c r="T419" s="170">
        <v>274126.13146262674</v>
      </c>
      <c r="U419" s="170">
        <v>2095458.4182418641</v>
      </c>
      <c r="V419" s="170">
        <v>129571332.81715459</v>
      </c>
      <c r="W419" s="170">
        <v>40717840.170117311</v>
      </c>
      <c r="X419" s="171">
        <f t="shared" si="13"/>
        <v>120584.96666839885</v>
      </c>
    </row>
    <row r="420" spans="1:24" ht="15" thickTop="1" x14ac:dyDescent="0.35">
      <c r="A420" s="329">
        <f>A410+1</f>
        <v>2043</v>
      </c>
      <c r="B420" s="156" t="s">
        <v>191</v>
      </c>
      <c r="C420" s="157">
        <v>44598.424043561521</v>
      </c>
      <c r="D420" s="158">
        <v>678.52865246008741</v>
      </c>
      <c r="E420" s="158">
        <v>618.36095216318711</v>
      </c>
      <c r="F420" s="158">
        <v>2264.4588563016764</v>
      </c>
      <c r="G420" s="158">
        <v>5346.1801842165896</v>
      </c>
      <c r="H420" s="158">
        <v>1537.1252263168267</v>
      </c>
      <c r="I420" s="158">
        <v>2371605.7404785957</v>
      </c>
      <c r="J420" s="158">
        <v>745084.84972079471</v>
      </c>
      <c r="K420" s="159">
        <f t="shared" si="12"/>
        <v>2384.4751756856649</v>
      </c>
      <c r="L420" s="158">
        <v>1537.1252263168267</v>
      </c>
      <c r="N420" s="329">
        <f>N410+1</f>
        <v>2043</v>
      </c>
      <c r="O420" s="156" t="s">
        <v>191</v>
      </c>
      <c r="P420" s="157">
        <v>65500.186071975586</v>
      </c>
      <c r="Q420" s="158">
        <v>5404.4718138781645</v>
      </c>
      <c r="R420" s="158">
        <v>4968.0476273660115</v>
      </c>
      <c r="S420" s="158">
        <v>2264.4588563016764</v>
      </c>
      <c r="T420" s="158">
        <v>5346.1801842165896</v>
      </c>
      <c r="U420" s="158">
        <v>40269.108258759676</v>
      </c>
      <c r="V420" s="158">
        <v>2494265.700403084</v>
      </c>
      <c r="W420" s="158">
        <v>783620.79868522938</v>
      </c>
      <c r="X420" s="159">
        <f t="shared" si="13"/>
        <v>2384.4751756856649</v>
      </c>
    </row>
    <row r="421" spans="1:24" x14ac:dyDescent="0.35">
      <c r="A421" s="330"/>
      <c r="B421" s="160" t="s">
        <v>192</v>
      </c>
      <c r="C421" s="161">
        <v>186542.40473054434</v>
      </c>
      <c r="D421" s="162">
        <v>4082.7697442098906</v>
      </c>
      <c r="E421" s="162">
        <v>3721.4760277684259</v>
      </c>
      <c r="F421" s="162">
        <v>7266.7815755491538</v>
      </c>
      <c r="G421" s="162">
        <v>17116.927435966474</v>
      </c>
      <c r="H421" s="162">
        <v>24164.729839132946</v>
      </c>
      <c r="I421" s="162">
        <v>7446371.5013908558</v>
      </c>
      <c r="J421" s="162">
        <v>2339419.2589980694</v>
      </c>
      <c r="K421" s="163">
        <f t="shared" si="12"/>
        <v>7651.9209990532581</v>
      </c>
      <c r="L421" s="162">
        <v>24164.729839132946</v>
      </c>
      <c r="N421" s="330"/>
      <c r="O421" s="160" t="s">
        <v>192</v>
      </c>
      <c r="P421" s="161">
        <v>210233.35437629887</v>
      </c>
      <c r="Q421" s="162">
        <v>17130.140776892491</v>
      </c>
      <c r="R421" s="162">
        <v>15759.729514741093</v>
      </c>
      <c r="S421" s="162">
        <v>7266.7815755491529</v>
      </c>
      <c r="T421" s="162">
        <v>17116.927435966474</v>
      </c>
      <c r="U421" s="162">
        <v>127086.62828736122</v>
      </c>
      <c r="V421" s="162">
        <v>7831924.7886410542</v>
      </c>
      <c r="W421" s="162">
        <v>2460548.1585425865</v>
      </c>
      <c r="X421" s="163">
        <f t="shared" si="13"/>
        <v>7651.9209990532572</v>
      </c>
    </row>
    <row r="422" spans="1:24" x14ac:dyDescent="0.35">
      <c r="A422" s="330"/>
      <c r="B422" s="160" t="s">
        <v>193</v>
      </c>
      <c r="C422" s="161">
        <v>264015.03957955551</v>
      </c>
      <c r="D422" s="162">
        <v>14605.312718404613</v>
      </c>
      <c r="E422" s="162">
        <v>13345.478227534695</v>
      </c>
      <c r="F422" s="162">
        <v>44671.94494536594</v>
      </c>
      <c r="G422" s="162">
        <v>105760.76023089033</v>
      </c>
      <c r="H422" s="150">
        <v>28735.728447274618</v>
      </c>
      <c r="I422" s="162">
        <v>47422830.602116548</v>
      </c>
      <c r="J422" s="162">
        <v>14899955.757361598</v>
      </c>
      <c r="K422" s="163">
        <f t="shared" si="12"/>
        <v>47039.558027470332</v>
      </c>
      <c r="L422" s="162">
        <v>31778.664842011174</v>
      </c>
      <c r="M422" s="155"/>
      <c r="N422" s="330"/>
      <c r="O422" s="160" t="s">
        <v>193</v>
      </c>
      <c r="P422" s="161">
        <v>1201903.3782171169</v>
      </c>
      <c r="Q422" s="162">
        <v>107422.08589166537</v>
      </c>
      <c r="R422" s="162">
        <v>98949.823539632314</v>
      </c>
      <c r="S422" s="162">
        <v>44671.94494536594</v>
      </c>
      <c r="T422" s="162">
        <v>105760.76023089033</v>
      </c>
      <c r="U422" s="150">
        <v>803687.01454568258</v>
      </c>
      <c r="V422" s="162">
        <v>49911700.047960863</v>
      </c>
      <c r="W422" s="162">
        <v>15681943.405027721</v>
      </c>
      <c r="X422" s="163">
        <f t="shared" si="13"/>
        <v>47039.558027470332</v>
      </c>
    </row>
    <row r="423" spans="1:24" x14ac:dyDescent="0.35">
      <c r="A423" s="330"/>
      <c r="B423" s="160" t="s">
        <v>194</v>
      </c>
      <c r="C423" s="161">
        <v>104611.6201203542</v>
      </c>
      <c r="D423" s="162">
        <v>6178.2762538847437</v>
      </c>
      <c r="E423" s="162">
        <v>5624.6940016273002</v>
      </c>
      <c r="F423" s="162">
        <v>18504.539047045379</v>
      </c>
      <c r="G423" s="162">
        <v>45571.893752045296</v>
      </c>
      <c r="H423" s="162">
        <v>12071.040665622724</v>
      </c>
      <c r="I423" s="162">
        <v>19364759.642919183</v>
      </c>
      <c r="J423" s="162">
        <v>6083856.0900140349</v>
      </c>
      <c r="K423" s="163">
        <f t="shared" si="12"/>
        <v>19485.279616538781</v>
      </c>
      <c r="L423" s="162">
        <v>12071.040665622724</v>
      </c>
      <c r="N423" s="330"/>
      <c r="O423" s="160" t="s">
        <v>194</v>
      </c>
      <c r="P423" s="161">
        <v>495026.19619463314</v>
      </c>
      <c r="Q423" s="162">
        <v>45160.22565264022</v>
      </c>
      <c r="R423" s="162">
        <v>41452.397172643417</v>
      </c>
      <c r="S423" s="162">
        <v>18504.539047045382</v>
      </c>
      <c r="T423" s="162">
        <v>45571.893752045296</v>
      </c>
      <c r="U423" s="162">
        <v>337217.29367471224</v>
      </c>
      <c r="V423" s="162">
        <v>20391687.129644655</v>
      </c>
      <c r="W423" s="162">
        <v>6406487.4853141233</v>
      </c>
      <c r="X423" s="163">
        <f t="shared" si="13"/>
        <v>19485.279616538784</v>
      </c>
    </row>
    <row r="424" spans="1:24" x14ac:dyDescent="0.35">
      <c r="A424" s="330"/>
      <c r="B424" s="160" t="s">
        <v>195</v>
      </c>
      <c r="C424" s="161">
        <v>47583.627523184157</v>
      </c>
      <c r="D424" s="162">
        <v>1707.7939565188074</v>
      </c>
      <c r="E424" s="162">
        <v>1555.7729552545954</v>
      </c>
      <c r="F424" s="162">
        <v>5421.3282017464762</v>
      </c>
      <c r="G424" s="162">
        <v>12783.908892733449</v>
      </c>
      <c r="H424" s="162">
        <v>3656.6273506067023</v>
      </c>
      <c r="I424" s="162">
        <v>5643073.1337622916</v>
      </c>
      <c r="J424" s="162">
        <v>1772878.6587606729</v>
      </c>
      <c r="K424" s="163">
        <f t="shared" si="12"/>
        <v>5708.6585964390388</v>
      </c>
      <c r="L424" s="162">
        <v>3656.6273506067023</v>
      </c>
      <c r="N424" s="330"/>
      <c r="O424" s="160" t="s">
        <v>195</v>
      </c>
      <c r="P424" s="161">
        <v>148147.33959497456</v>
      </c>
      <c r="Q424" s="162">
        <v>12856.24497345756</v>
      </c>
      <c r="R424" s="162">
        <v>11809.953208219104</v>
      </c>
      <c r="S424" s="162">
        <v>5421.3282017464762</v>
      </c>
      <c r="T424" s="162">
        <v>12783.908892733449</v>
      </c>
      <c r="U424" s="162">
        <v>95471.266317035741</v>
      </c>
      <c r="V424" s="162">
        <v>5930247.5573185077</v>
      </c>
      <c r="W424" s="162">
        <v>1863099.9610037711</v>
      </c>
      <c r="X424" s="163">
        <f t="shared" si="13"/>
        <v>5708.6585964390388</v>
      </c>
    </row>
    <row r="425" spans="1:24" x14ac:dyDescent="0.35">
      <c r="A425" s="330"/>
      <c r="B425" s="160" t="s">
        <v>196</v>
      </c>
      <c r="C425" s="161">
        <v>164352.77480554991</v>
      </c>
      <c r="D425" s="162">
        <v>4086.9421604333565</v>
      </c>
      <c r="E425" s="162">
        <v>3719.6753196644177</v>
      </c>
      <c r="F425" s="162">
        <v>7627.7716031107384</v>
      </c>
      <c r="G425" s="162">
        <v>17986.883828306025</v>
      </c>
      <c r="H425" s="162">
        <v>25567.141764772157</v>
      </c>
      <c r="I425" s="162">
        <v>7938787.9537096173</v>
      </c>
      <c r="J425" s="162">
        <v>2494121.2546998481</v>
      </c>
      <c r="K425" s="163">
        <f t="shared" si="12"/>
        <v>8032.0434980756072</v>
      </c>
      <c r="L425" s="162">
        <v>25567.141764772157</v>
      </c>
      <c r="N425" s="330"/>
      <c r="O425" s="160" t="s">
        <v>196</v>
      </c>
      <c r="P425" s="161">
        <v>208830.09437808979</v>
      </c>
      <c r="Q425" s="162">
        <v>18088.663495070592</v>
      </c>
      <c r="R425" s="162">
        <v>16616.536679505862</v>
      </c>
      <c r="S425" s="162">
        <v>7627.7716031107384</v>
      </c>
      <c r="T425" s="162">
        <v>17986.883828306025</v>
      </c>
      <c r="U425" s="162">
        <v>134327.49449588239</v>
      </c>
      <c r="V425" s="162">
        <v>8343822.6299661445</v>
      </c>
      <c r="W425" s="162">
        <v>2621370.603193887</v>
      </c>
      <c r="X425" s="163">
        <f t="shared" si="13"/>
        <v>8032.0434980756072</v>
      </c>
    </row>
    <row r="426" spans="1:24" x14ac:dyDescent="0.35">
      <c r="A426" s="330"/>
      <c r="B426" s="160" t="s">
        <v>197</v>
      </c>
      <c r="C426" s="161">
        <v>25494.801034471595</v>
      </c>
      <c r="D426" s="162">
        <v>1135.9303475306849</v>
      </c>
      <c r="E426" s="162">
        <v>1024.8915753433873</v>
      </c>
      <c r="F426" s="162">
        <v>3587.0291518520935</v>
      </c>
      <c r="G426" s="162">
        <v>7989.5678611940875</v>
      </c>
      <c r="H426" s="162">
        <v>2266.3632289180277</v>
      </c>
      <c r="I426" s="162">
        <v>3596719.5931200865</v>
      </c>
      <c r="J426" s="162">
        <v>1140654.3836741489</v>
      </c>
      <c r="K426" s="163">
        <f t="shared" si="12"/>
        <v>3777.1416969002544</v>
      </c>
      <c r="L426" s="162">
        <v>2266.3632289180277</v>
      </c>
      <c r="N426" s="330"/>
      <c r="O426" s="160" t="s">
        <v>197</v>
      </c>
      <c r="P426" s="161">
        <v>89657.89346272283</v>
      </c>
      <c r="Q426" s="162">
        <v>8236.8636844290886</v>
      </c>
      <c r="R426" s="162">
        <v>7474.5690077435211</v>
      </c>
      <c r="S426" s="162">
        <v>3587.0291518520935</v>
      </c>
      <c r="T426" s="162">
        <v>7989.5678611940875</v>
      </c>
      <c r="U426" s="162">
        <v>58480.054808848552</v>
      </c>
      <c r="V426" s="162">
        <v>3786718.1324869157</v>
      </c>
      <c r="W426" s="162">
        <v>1200916.7663644401</v>
      </c>
      <c r="X426" s="163">
        <f t="shared" si="13"/>
        <v>3777.1416969002544</v>
      </c>
    </row>
    <row r="427" spans="1:24" x14ac:dyDescent="0.35">
      <c r="A427" s="330"/>
      <c r="B427" s="160" t="s">
        <v>198</v>
      </c>
      <c r="C427" s="161">
        <v>177427.84858567614</v>
      </c>
      <c r="D427" s="162">
        <v>10214.985022981835</v>
      </c>
      <c r="E427" s="162">
        <v>9316.1808289355649</v>
      </c>
      <c r="F427" s="162">
        <v>29367.922778701861</v>
      </c>
      <c r="G427" s="162">
        <v>71720.192908378289</v>
      </c>
      <c r="H427" s="162">
        <v>22285.581945026519</v>
      </c>
      <c r="I427" s="162">
        <v>34134731.946554393</v>
      </c>
      <c r="J427" s="162">
        <v>10722367.589468721</v>
      </c>
      <c r="K427" s="163">
        <f t="shared" si="12"/>
        <v>30924.422685973059</v>
      </c>
      <c r="L427" s="162">
        <v>22285.581945026519</v>
      </c>
      <c r="N427" s="330"/>
      <c r="O427" s="160" t="s">
        <v>198</v>
      </c>
      <c r="P427" s="161">
        <v>851443.3052106055</v>
      </c>
      <c r="Q427" s="162">
        <v>75083.049789991885</v>
      </c>
      <c r="R427" s="162">
        <v>69002.400728130218</v>
      </c>
      <c r="S427" s="162">
        <v>29367.922778701861</v>
      </c>
      <c r="T427" s="162">
        <v>71720.192908378289</v>
      </c>
      <c r="U427" s="162">
        <v>579320.86069057998</v>
      </c>
      <c r="V427" s="162">
        <v>35876291.327907845</v>
      </c>
      <c r="W427" s="162">
        <v>11269424.063947428</v>
      </c>
      <c r="X427" s="163">
        <f t="shared" si="13"/>
        <v>30924.422685973059</v>
      </c>
    </row>
    <row r="428" spans="1:24" x14ac:dyDescent="0.35">
      <c r="A428" s="330"/>
      <c r="B428" s="160" t="s">
        <v>199</v>
      </c>
      <c r="C428" s="161">
        <v>12991.360758788469</v>
      </c>
      <c r="D428" s="162">
        <v>314.69015038580642</v>
      </c>
      <c r="E428" s="162">
        <v>286.82670067700639</v>
      </c>
      <c r="F428" s="162">
        <v>1004.9033104611827</v>
      </c>
      <c r="G428" s="162">
        <v>2367.6464074517917</v>
      </c>
      <c r="H428" s="162">
        <v>624.39743577465993</v>
      </c>
      <c r="I428" s="162">
        <v>1037675.2779250111</v>
      </c>
      <c r="J428" s="162">
        <v>326069.76914313465</v>
      </c>
      <c r="K428" s="163">
        <f t="shared" si="12"/>
        <v>1058.1631859156253</v>
      </c>
      <c r="L428" s="162">
        <v>624.39743577465993</v>
      </c>
      <c r="N428" s="330"/>
      <c r="O428" s="160" t="s">
        <v>199</v>
      </c>
      <c r="P428" s="161">
        <v>27224.296632993282</v>
      </c>
      <c r="Q428" s="162">
        <v>2377.3562385738846</v>
      </c>
      <c r="R428" s="162">
        <v>2187.3562453823652</v>
      </c>
      <c r="S428" s="162">
        <v>1004.9033104611827</v>
      </c>
      <c r="T428" s="162">
        <v>2367.6464074517917</v>
      </c>
      <c r="U428" s="162">
        <v>17673.811667481692</v>
      </c>
      <c r="V428" s="162">
        <v>1091419.5494549666</v>
      </c>
      <c r="W428" s="162">
        <v>342957.88985036674</v>
      </c>
      <c r="X428" s="163">
        <f t="shared" si="13"/>
        <v>1058.1631859156253</v>
      </c>
    </row>
    <row r="429" spans="1:24" ht="15" thickBot="1" x14ac:dyDescent="0.4">
      <c r="A429" s="331"/>
      <c r="B429" s="168" t="s">
        <v>200</v>
      </c>
      <c r="C429" s="169">
        <v>1027617.9011816859</v>
      </c>
      <c r="D429" s="170">
        <v>43005.22900680983</v>
      </c>
      <c r="E429" s="170">
        <v>39213.356588968578</v>
      </c>
      <c r="F429" s="170">
        <v>119716.67947013452</v>
      </c>
      <c r="G429" s="170">
        <v>286643.96150118229</v>
      </c>
      <c r="H429" s="170">
        <v>120908.73590344518</v>
      </c>
      <c r="I429" s="170">
        <v>128956555.39197658</v>
      </c>
      <c r="J429" s="170">
        <v>40524407.611841023</v>
      </c>
      <c r="K429" s="171">
        <f t="shared" si="12"/>
        <v>126061.66348205165</v>
      </c>
      <c r="L429" s="170">
        <v>123951.67229818173</v>
      </c>
      <c r="M429" s="155"/>
      <c r="N429" s="331"/>
      <c r="O429" s="168" t="s">
        <v>200</v>
      </c>
      <c r="P429" s="169">
        <v>3297966.0441394108</v>
      </c>
      <c r="Q429" s="170">
        <v>291759.10231659928</v>
      </c>
      <c r="R429" s="170">
        <v>268220.81372336391</v>
      </c>
      <c r="S429" s="170">
        <v>119716.67947013452</v>
      </c>
      <c r="T429" s="170">
        <v>286643.96150118229</v>
      </c>
      <c r="U429" s="170">
        <v>2193533.5327463443</v>
      </c>
      <c r="V429" s="170">
        <v>135658076.86378402</v>
      </c>
      <c r="W429" s="170">
        <v>42630369.131929547</v>
      </c>
      <c r="X429" s="171">
        <f t="shared" si="13"/>
        <v>126061.66348205165</v>
      </c>
    </row>
    <row r="430" spans="1:24" ht="15" thickTop="1" x14ac:dyDescent="0.35">
      <c r="A430" s="329">
        <f>A420+1</f>
        <v>2044</v>
      </c>
      <c r="B430" s="156" t="s">
        <v>191</v>
      </c>
      <c r="C430" s="157">
        <v>45977.477870861199</v>
      </c>
      <c r="D430" s="158">
        <v>700.92009799127015</v>
      </c>
      <c r="E430" s="158">
        <v>638.76686358457209</v>
      </c>
      <c r="F430" s="158">
        <v>2339.1859985596311</v>
      </c>
      <c r="G430" s="158">
        <v>5522.6041302957356</v>
      </c>
      <c r="H430" s="158">
        <v>1587.8503587852815</v>
      </c>
      <c r="I430" s="158">
        <v>2449868.7299143886</v>
      </c>
      <c r="J430" s="158">
        <v>769672.64976158075</v>
      </c>
      <c r="K430" s="159">
        <f t="shared" si="12"/>
        <v>2463.1628564832913</v>
      </c>
      <c r="L430" s="158">
        <v>1587.8503587852815</v>
      </c>
      <c r="N430" s="329">
        <f>N420+1</f>
        <v>2044</v>
      </c>
      <c r="O430" s="156" t="s">
        <v>191</v>
      </c>
      <c r="P430" s="157">
        <v>67661.692212350754</v>
      </c>
      <c r="Q430" s="158">
        <v>5582.8193837361423</v>
      </c>
      <c r="R430" s="158">
        <v>5131.9931990690884</v>
      </c>
      <c r="S430" s="158">
        <v>2339.1859985596311</v>
      </c>
      <c r="T430" s="158">
        <v>5522.6041302957356</v>
      </c>
      <c r="U430" s="158">
        <v>41597.988831298731</v>
      </c>
      <c r="V430" s="158">
        <v>2576576.4685163852</v>
      </c>
      <c r="W430" s="158">
        <v>809480.28504184168</v>
      </c>
      <c r="X430" s="159">
        <f t="shared" si="13"/>
        <v>2463.1628564832913</v>
      </c>
    </row>
    <row r="431" spans="1:24" x14ac:dyDescent="0.35">
      <c r="A431" s="330"/>
      <c r="B431" s="160" t="s">
        <v>192</v>
      </c>
      <c r="C431" s="161">
        <v>192655.81097638651</v>
      </c>
      <c r="D431" s="162">
        <v>4217.5011457688161</v>
      </c>
      <c r="E431" s="162">
        <v>3844.2847366847827</v>
      </c>
      <c r="F431" s="162">
        <v>7506.5853675422732</v>
      </c>
      <c r="G431" s="162">
        <v>17681.786041353364</v>
      </c>
      <c r="H431" s="162">
        <v>24962.165923824326</v>
      </c>
      <c r="I431" s="162">
        <v>7692101.760936752</v>
      </c>
      <c r="J431" s="162">
        <v>2416620.0945450054</v>
      </c>
      <c r="K431" s="163">
        <f t="shared" si="12"/>
        <v>7904.4343920220135</v>
      </c>
      <c r="L431" s="162">
        <v>24962.165923824326</v>
      </c>
      <c r="N431" s="330"/>
      <c r="O431" s="160" t="s">
        <v>192</v>
      </c>
      <c r="P431" s="161">
        <v>217171.05507071668</v>
      </c>
      <c r="Q431" s="162">
        <v>17695.435422529939</v>
      </c>
      <c r="R431" s="162">
        <v>16279.800588727545</v>
      </c>
      <c r="S431" s="162">
        <v>7506.5853675422723</v>
      </c>
      <c r="T431" s="162">
        <v>17681.786041353364</v>
      </c>
      <c r="U431" s="162">
        <v>131280.4870208441</v>
      </c>
      <c r="V431" s="162">
        <v>8090378.3066662066</v>
      </c>
      <c r="W431" s="162">
        <v>2541746.2477744911</v>
      </c>
      <c r="X431" s="163">
        <f t="shared" si="13"/>
        <v>7904.4343920220126</v>
      </c>
    </row>
    <row r="432" spans="1:24" x14ac:dyDescent="0.35">
      <c r="A432" s="330"/>
      <c r="B432" s="160" t="s">
        <v>193</v>
      </c>
      <c r="C432" s="161">
        <v>270199.72952525399</v>
      </c>
      <c r="D432" s="162">
        <v>15262.551790732819</v>
      </c>
      <c r="E432" s="162">
        <v>13946.024747773754</v>
      </c>
      <c r="F432" s="162">
        <v>46682.182467907398</v>
      </c>
      <c r="G432" s="162">
        <v>110519.99444128037</v>
      </c>
      <c r="H432" s="150">
        <v>30028.836227401971</v>
      </c>
      <c r="I432" s="162">
        <v>49556857.979211777</v>
      </c>
      <c r="J432" s="162">
        <v>15570453.766442869</v>
      </c>
      <c r="K432" s="163">
        <f t="shared" si="12"/>
        <v>49156.338138706487</v>
      </c>
      <c r="L432" s="162">
        <v>33208.704759901666</v>
      </c>
      <c r="M432" s="155"/>
      <c r="N432" s="330"/>
      <c r="O432" s="160" t="s">
        <v>193</v>
      </c>
      <c r="P432" s="161">
        <v>1255989.030236887</v>
      </c>
      <c r="Q432" s="162">
        <v>112256.07975679029</v>
      </c>
      <c r="R432" s="162">
        <v>103402.56559891577</v>
      </c>
      <c r="S432" s="162">
        <v>46682.182467907398</v>
      </c>
      <c r="T432" s="162">
        <v>110519.99444128037</v>
      </c>
      <c r="U432" s="150">
        <v>839852.93020023813</v>
      </c>
      <c r="V432" s="162">
        <v>52157726.550119095</v>
      </c>
      <c r="W432" s="162">
        <v>16387630.858253967</v>
      </c>
      <c r="X432" s="163">
        <f t="shared" si="13"/>
        <v>49156.338138706487</v>
      </c>
    </row>
    <row r="433" spans="1:24" x14ac:dyDescent="0.35">
      <c r="A433" s="330"/>
      <c r="B433" s="160" t="s">
        <v>194</v>
      </c>
      <c r="C433" s="161">
        <v>105099.34285833425</v>
      </c>
      <c r="D433" s="162">
        <v>6357.4462652474022</v>
      </c>
      <c r="E433" s="162">
        <v>5787.8101276744928</v>
      </c>
      <c r="F433" s="162">
        <v>19041.170679409701</v>
      </c>
      <c r="G433" s="162">
        <v>46893.478670854616</v>
      </c>
      <c r="H433" s="162">
        <v>12421.100844925786</v>
      </c>
      <c r="I433" s="162">
        <v>19926337.672563843</v>
      </c>
      <c r="J433" s="162">
        <v>6260287.9166244445</v>
      </c>
      <c r="K433" s="163">
        <f t="shared" si="12"/>
        <v>20050.352725418416</v>
      </c>
      <c r="L433" s="162">
        <v>12421.100844925786</v>
      </c>
      <c r="N433" s="330"/>
      <c r="O433" s="160" t="s">
        <v>194</v>
      </c>
      <c r="P433" s="161">
        <v>509381.95588427759</v>
      </c>
      <c r="Q433" s="162">
        <v>46469.872196566794</v>
      </c>
      <c r="R433" s="162">
        <v>42654.516690650082</v>
      </c>
      <c r="S433" s="162">
        <v>19041.170679409701</v>
      </c>
      <c r="T433" s="162">
        <v>46893.478670854616</v>
      </c>
      <c r="U433" s="162">
        <v>346996.59519127896</v>
      </c>
      <c r="V433" s="162">
        <v>20983046.056404352</v>
      </c>
      <c r="W433" s="162">
        <v>6592275.6223882344</v>
      </c>
      <c r="X433" s="163">
        <f t="shared" si="13"/>
        <v>20050.352725418416</v>
      </c>
    </row>
    <row r="434" spans="1:24" x14ac:dyDescent="0.35">
      <c r="A434" s="330"/>
      <c r="B434" s="160" t="s">
        <v>195</v>
      </c>
      <c r="C434" s="161">
        <v>49581.102983647826</v>
      </c>
      <c r="D434" s="162">
        <v>1793.1836543447478</v>
      </c>
      <c r="E434" s="162">
        <v>1633.5616030173253</v>
      </c>
      <c r="F434" s="162">
        <v>5692.3946118337999</v>
      </c>
      <c r="G434" s="162">
        <v>13423.104337370121</v>
      </c>
      <c r="H434" s="162">
        <v>3839.4587181370375</v>
      </c>
      <c r="I434" s="162">
        <v>5925226.7904504053</v>
      </c>
      <c r="J434" s="162">
        <v>1861522.5916987066</v>
      </c>
      <c r="K434" s="163">
        <f t="shared" si="12"/>
        <v>5994.0915262609906</v>
      </c>
      <c r="L434" s="162">
        <v>3839.4587181370375</v>
      </c>
      <c r="N434" s="330"/>
      <c r="O434" s="160" t="s">
        <v>195</v>
      </c>
      <c r="P434" s="161">
        <v>155554.70657472327</v>
      </c>
      <c r="Q434" s="162">
        <v>13499.057222130437</v>
      </c>
      <c r="R434" s="162">
        <v>12400.450868630058</v>
      </c>
      <c r="S434" s="162">
        <v>5692.3946118337999</v>
      </c>
      <c r="T434" s="162">
        <v>13423.104337370121</v>
      </c>
      <c r="U434" s="162">
        <v>100244.82963288753</v>
      </c>
      <c r="V434" s="162">
        <v>6226759.9351844331</v>
      </c>
      <c r="W434" s="162">
        <v>1956254.9590539597</v>
      </c>
      <c r="X434" s="163">
        <f t="shared" si="13"/>
        <v>5994.0915262609906</v>
      </c>
    </row>
    <row r="435" spans="1:24" x14ac:dyDescent="0.35">
      <c r="A435" s="330"/>
      <c r="B435" s="160" t="s">
        <v>196</v>
      </c>
      <c r="C435" s="161">
        <v>172501.24498370898</v>
      </c>
      <c r="D435" s="162">
        <v>4291.2892684550243</v>
      </c>
      <c r="E435" s="162">
        <v>3905.6590856476387</v>
      </c>
      <c r="F435" s="162">
        <v>8009.1601832662755</v>
      </c>
      <c r="G435" s="162">
        <v>18886.228019721326</v>
      </c>
      <c r="H435" s="162">
        <v>26845.498853010766</v>
      </c>
      <c r="I435" s="162">
        <v>8335727.3513950985</v>
      </c>
      <c r="J435" s="162">
        <v>2618827.3174348404</v>
      </c>
      <c r="K435" s="163">
        <f t="shared" si="12"/>
        <v>8433.6456729793881</v>
      </c>
      <c r="L435" s="162">
        <v>26845.498853010766</v>
      </c>
      <c r="N435" s="330"/>
      <c r="O435" s="160" t="s">
        <v>196</v>
      </c>
      <c r="P435" s="161">
        <v>219271.59909699429</v>
      </c>
      <c r="Q435" s="162">
        <v>18993.096669824121</v>
      </c>
      <c r="R435" s="162">
        <v>17447.363513481156</v>
      </c>
      <c r="S435" s="162">
        <v>8009.1601832662755</v>
      </c>
      <c r="T435" s="162">
        <v>18886.228019721326</v>
      </c>
      <c r="U435" s="162">
        <v>141043.86922067651</v>
      </c>
      <c r="V435" s="162">
        <v>8761013.7614644524</v>
      </c>
      <c r="W435" s="162">
        <v>2752439.1333535817</v>
      </c>
      <c r="X435" s="163">
        <f t="shared" si="13"/>
        <v>8433.6456729793881</v>
      </c>
    </row>
    <row r="436" spans="1:24" x14ac:dyDescent="0.35">
      <c r="A436" s="330"/>
      <c r="B436" s="160" t="s">
        <v>197</v>
      </c>
      <c r="C436" s="161">
        <v>25901.393708918236</v>
      </c>
      <c r="D436" s="162">
        <v>1173.4160489991971</v>
      </c>
      <c r="E436" s="162">
        <v>1058.7129973297187</v>
      </c>
      <c r="F436" s="162">
        <v>3705.4011138632113</v>
      </c>
      <c r="G436" s="162">
        <v>8253.2236006134899</v>
      </c>
      <c r="H436" s="162">
        <v>2341.1532154723218</v>
      </c>
      <c r="I436" s="162">
        <v>3715411.339693048</v>
      </c>
      <c r="J436" s="162">
        <v>1178295.9783353955</v>
      </c>
      <c r="K436" s="163">
        <f t="shared" si="12"/>
        <v>3901.7873728979612</v>
      </c>
      <c r="L436" s="162">
        <v>2341.1532154723218</v>
      </c>
      <c r="N436" s="330"/>
      <c r="O436" s="160" t="s">
        <v>197</v>
      </c>
      <c r="P436" s="161">
        <v>92616.603946992662</v>
      </c>
      <c r="Q436" s="162">
        <v>8508.6801860152464</v>
      </c>
      <c r="R436" s="162">
        <v>7721.2297849990537</v>
      </c>
      <c r="S436" s="162">
        <v>3705.4011138632113</v>
      </c>
      <c r="T436" s="162">
        <v>8253.2236006134881</v>
      </c>
      <c r="U436" s="162">
        <v>60409.896617540537</v>
      </c>
      <c r="V436" s="162">
        <v>3911679.8308589822</v>
      </c>
      <c r="W436" s="162">
        <v>1240547.0196544663</v>
      </c>
      <c r="X436" s="163">
        <f t="shared" si="13"/>
        <v>3901.7873728979612</v>
      </c>
    </row>
    <row r="437" spans="1:24" x14ac:dyDescent="0.35">
      <c r="A437" s="330"/>
      <c r="B437" s="160" t="s">
        <v>198</v>
      </c>
      <c r="C437" s="161">
        <v>186019.28186327565</v>
      </c>
      <c r="D437" s="162">
        <v>10879.188971738651</v>
      </c>
      <c r="E437" s="162">
        <v>9922.087105671364</v>
      </c>
      <c r="F437" s="162">
        <v>31197.760505654733</v>
      </c>
      <c r="G437" s="162">
        <v>76255.832058326909</v>
      </c>
      <c r="H437" s="162">
        <v>23760.343750090677</v>
      </c>
      <c r="I437" s="162">
        <v>36410193.852213539</v>
      </c>
      <c r="J437" s="162">
        <v>11437086.365317814</v>
      </c>
      <c r="K437" s="163">
        <f t="shared" si="12"/>
        <v>32851.241812454435</v>
      </c>
      <c r="L437" s="162">
        <v>23760.343750090677</v>
      </c>
      <c r="N437" s="330"/>
      <c r="O437" s="160" t="s">
        <v>198</v>
      </c>
      <c r="P437" s="161">
        <v>906512.08724288153</v>
      </c>
      <c r="Q437" s="162">
        <v>79978.99091573956</v>
      </c>
      <c r="R437" s="162">
        <v>73502.318185975077</v>
      </c>
      <c r="S437" s="162">
        <v>31197.760505654733</v>
      </c>
      <c r="T437" s="162">
        <v>76255.832058326894</v>
      </c>
      <c r="U437" s="162">
        <v>617616.29807411879</v>
      </c>
      <c r="V437" s="162">
        <v>38265700.956378259</v>
      </c>
      <c r="W437" s="162">
        <v>12019933.562143289</v>
      </c>
      <c r="X437" s="163">
        <f t="shared" si="13"/>
        <v>32851.241812454435</v>
      </c>
    </row>
    <row r="438" spans="1:24" x14ac:dyDescent="0.35">
      <c r="A438" s="330"/>
      <c r="B438" s="160" t="s">
        <v>199</v>
      </c>
      <c r="C438" s="161">
        <v>12019.802727041437</v>
      </c>
      <c r="D438" s="162">
        <v>320.03988294236513</v>
      </c>
      <c r="E438" s="162">
        <v>291.70275458851552</v>
      </c>
      <c r="F438" s="162">
        <v>1021.9866667390228</v>
      </c>
      <c r="G438" s="162">
        <v>2407.8963963784722</v>
      </c>
      <c r="H438" s="162">
        <v>635.01219218282915</v>
      </c>
      <c r="I438" s="162">
        <v>1055315.7576497362</v>
      </c>
      <c r="J438" s="162">
        <v>331612.95521856792</v>
      </c>
      <c r="K438" s="163">
        <f t="shared" si="12"/>
        <v>1076.151960076191</v>
      </c>
      <c r="L438" s="162">
        <v>635.01219218282915</v>
      </c>
      <c r="N438" s="330"/>
      <c r="O438" s="160" t="s">
        <v>199</v>
      </c>
      <c r="P438" s="161">
        <v>27687.109675754164</v>
      </c>
      <c r="Q438" s="162">
        <v>2417.7712946296406</v>
      </c>
      <c r="R438" s="162">
        <v>2224.5413015538652</v>
      </c>
      <c r="S438" s="162">
        <v>1021.9866667390228</v>
      </c>
      <c r="T438" s="162">
        <v>2407.8963963784722</v>
      </c>
      <c r="U438" s="162">
        <v>17974.266465828878</v>
      </c>
      <c r="V438" s="162">
        <v>1109973.6817957009</v>
      </c>
      <c r="W438" s="162">
        <v>348788.173977823</v>
      </c>
      <c r="X438" s="163">
        <f t="shared" si="13"/>
        <v>1076.151960076191</v>
      </c>
    </row>
    <row r="439" spans="1:24" ht="15" thickBot="1" x14ac:dyDescent="0.4">
      <c r="A439" s="331"/>
      <c r="B439" s="168" t="s">
        <v>200</v>
      </c>
      <c r="C439" s="169">
        <v>1059955.1874974282</v>
      </c>
      <c r="D439" s="170">
        <v>44995.53712622029</v>
      </c>
      <c r="E439" s="170">
        <v>41028.610021972163</v>
      </c>
      <c r="F439" s="170">
        <v>125195.82759477603</v>
      </c>
      <c r="G439" s="170">
        <v>299844.14769619441</v>
      </c>
      <c r="H439" s="170">
        <v>126421.42008383101</v>
      </c>
      <c r="I439" s="170">
        <v>135067041.23402861</v>
      </c>
      <c r="J439" s="170">
        <v>42444379.635379225</v>
      </c>
      <c r="K439" s="171">
        <f t="shared" si="12"/>
        <v>131831.20645729915</v>
      </c>
      <c r="L439" s="170">
        <v>129601.28861633068</v>
      </c>
      <c r="M439" s="155"/>
      <c r="N439" s="331"/>
      <c r="O439" s="168" t="s">
        <v>200</v>
      </c>
      <c r="P439" s="169">
        <v>3451845.8399415785</v>
      </c>
      <c r="Q439" s="170">
        <v>305401.80304796225</v>
      </c>
      <c r="R439" s="170">
        <v>280764.77973200171</v>
      </c>
      <c r="S439" s="170">
        <v>125195.82759477603</v>
      </c>
      <c r="T439" s="170">
        <v>299844.14769619441</v>
      </c>
      <c r="U439" s="170">
        <v>2297017.1612547124</v>
      </c>
      <c r="V439" s="170">
        <v>142082855.54738784</v>
      </c>
      <c r="W439" s="170">
        <v>44649095.861641653</v>
      </c>
      <c r="X439" s="171">
        <f t="shared" si="13"/>
        <v>131831.20645729915</v>
      </c>
    </row>
    <row r="440" spans="1:24" ht="15" thickTop="1" x14ac:dyDescent="0.35">
      <c r="A440" s="329">
        <f>A430+1</f>
        <v>2045</v>
      </c>
      <c r="B440" s="156" t="s">
        <v>191</v>
      </c>
      <c r="C440" s="157">
        <v>47441.264689439886</v>
      </c>
      <c r="D440" s="158">
        <v>724.05046122498209</v>
      </c>
      <c r="E440" s="158">
        <v>659.84617008286295</v>
      </c>
      <c r="F440" s="158">
        <v>2416.3791365120992</v>
      </c>
      <c r="G440" s="158">
        <v>5704.8500665954953</v>
      </c>
      <c r="H440" s="158">
        <v>1640.2494206251959</v>
      </c>
      <c r="I440" s="158">
        <v>2530714.3980015637</v>
      </c>
      <c r="J440" s="158">
        <v>795071.84720371291</v>
      </c>
      <c r="K440" s="159">
        <f t="shared" si="12"/>
        <v>2544.4472307472402</v>
      </c>
      <c r="L440" s="158">
        <v>1640.2494206251959</v>
      </c>
      <c r="N440" s="329">
        <f>N430+1</f>
        <v>2045</v>
      </c>
      <c r="O440" s="156" t="s">
        <v>191</v>
      </c>
      <c r="P440" s="157">
        <v>69894.528055358343</v>
      </c>
      <c r="Q440" s="158">
        <v>5767.0524233994356</v>
      </c>
      <c r="R440" s="158">
        <v>5301.3489746383693</v>
      </c>
      <c r="S440" s="158">
        <v>2416.3791365120992</v>
      </c>
      <c r="T440" s="158">
        <v>5704.8500665954953</v>
      </c>
      <c r="U440" s="158">
        <v>42970.722462731595</v>
      </c>
      <c r="V440" s="158">
        <v>2661603.4919774262</v>
      </c>
      <c r="W440" s="158">
        <v>836193.13444822258</v>
      </c>
      <c r="X440" s="159">
        <f t="shared" si="13"/>
        <v>2544.4472307472402</v>
      </c>
    </row>
    <row r="441" spans="1:24" x14ac:dyDescent="0.35">
      <c r="A441" s="330"/>
      <c r="B441" s="160" t="s">
        <v>192</v>
      </c>
      <c r="C441" s="161">
        <v>198997.40225294087</v>
      </c>
      <c r="D441" s="162">
        <v>4356.6786835791872</v>
      </c>
      <c r="E441" s="162">
        <v>3971.1461329953809</v>
      </c>
      <c r="F441" s="162">
        <v>7754.3026846711691</v>
      </c>
      <c r="G441" s="162">
        <v>18265.284980718025</v>
      </c>
      <c r="H441" s="162">
        <v>25785.917399310532</v>
      </c>
      <c r="I441" s="162">
        <v>7945941.119047665</v>
      </c>
      <c r="J441" s="162">
        <v>2496368.5576649904</v>
      </c>
      <c r="K441" s="163">
        <f t="shared" si="12"/>
        <v>8165.2807269587402</v>
      </c>
      <c r="L441" s="162">
        <v>25785.917399310532</v>
      </c>
      <c r="N441" s="330"/>
      <c r="O441" s="160" t="s">
        <v>192</v>
      </c>
      <c r="P441" s="161">
        <v>224337.69988805035</v>
      </c>
      <c r="Q441" s="162">
        <v>18279.384791473429</v>
      </c>
      <c r="R441" s="162">
        <v>16817.034008155555</v>
      </c>
      <c r="S441" s="162">
        <v>7754.3026846711682</v>
      </c>
      <c r="T441" s="162">
        <v>18265.284980718025</v>
      </c>
      <c r="U441" s="162">
        <v>135612.74309253198</v>
      </c>
      <c r="V441" s="162">
        <v>8357360.7907861918</v>
      </c>
      <c r="W441" s="162">
        <v>2625623.8739510495</v>
      </c>
      <c r="X441" s="163">
        <f t="shared" si="13"/>
        <v>8165.2807269587393</v>
      </c>
    </row>
    <row r="442" spans="1:24" x14ac:dyDescent="0.35">
      <c r="A442" s="330"/>
      <c r="B442" s="160" t="s">
        <v>193</v>
      </c>
      <c r="C442" s="161">
        <v>279506.68421770894</v>
      </c>
      <c r="D442" s="162">
        <v>15949.366621315796</v>
      </c>
      <c r="E442" s="162">
        <v>14573.595861423571</v>
      </c>
      <c r="F442" s="162">
        <v>48782.880678963236</v>
      </c>
      <c r="G442" s="162">
        <v>115493.39419113798</v>
      </c>
      <c r="H442" s="150">
        <v>31380.133857635061</v>
      </c>
      <c r="I442" s="162">
        <v>51786916.588276312</v>
      </c>
      <c r="J442" s="162">
        <v>16271124.185932796</v>
      </c>
      <c r="K442" s="163">
        <f t="shared" si="12"/>
        <v>51368.373354948286</v>
      </c>
      <c r="L442" s="162">
        <v>34703.096474097241</v>
      </c>
      <c r="M442" s="155"/>
      <c r="N442" s="330"/>
      <c r="O442" s="160" t="s">
        <v>193</v>
      </c>
      <c r="P442" s="161">
        <v>1312508.5365975469</v>
      </c>
      <c r="Q442" s="162">
        <v>117307.60334584584</v>
      </c>
      <c r="R442" s="162">
        <v>108055.68105086697</v>
      </c>
      <c r="S442" s="162">
        <v>48782.880678963236</v>
      </c>
      <c r="T442" s="162">
        <v>115493.394191138</v>
      </c>
      <c r="U442" s="150">
        <v>877646.3120592488</v>
      </c>
      <c r="V442" s="162">
        <v>54504824.244874462</v>
      </c>
      <c r="W442" s="162">
        <v>17125074.246875394</v>
      </c>
      <c r="X442" s="163">
        <f t="shared" si="13"/>
        <v>51368.373354948286</v>
      </c>
    </row>
    <row r="443" spans="1:24" x14ac:dyDescent="0.35">
      <c r="A443" s="330"/>
      <c r="B443" s="160" t="s">
        <v>194</v>
      </c>
      <c r="C443" s="161">
        <v>106966.55731764629</v>
      </c>
      <c r="D443" s="162">
        <v>6541.8122069395758</v>
      </c>
      <c r="E443" s="162">
        <v>5955.656621377052</v>
      </c>
      <c r="F443" s="162">
        <v>19593.364629112577</v>
      </c>
      <c r="G443" s="162">
        <v>48253.389552309389</v>
      </c>
      <c r="H443" s="162">
        <v>12781.312769428634</v>
      </c>
      <c r="I443" s="162">
        <v>20504201.465068191</v>
      </c>
      <c r="J443" s="162">
        <v>6441836.2662065523</v>
      </c>
      <c r="K443" s="163">
        <f t="shared" si="12"/>
        <v>20631.812954455541</v>
      </c>
      <c r="L443" s="162">
        <v>12781.312769428634</v>
      </c>
      <c r="N443" s="330"/>
      <c r="O443" s="160" t="s">
        <v>194</v>
      </c>
      <c r="P443" s="161">
        <v>524154.03260492155</v>
      </c>
      <c r="Q443" s="162">
        <v>47817.498490267222</v>
      </c>
      <c r="R443" s="162">
        <v>43891.497674678925</v>
      </c>
      <c r="S443" s="162">
        <v>19593.364629112577</v>
      </c>
      <c r="T443" s="162">
        <v>48253.389552309389</v>
      </c>
      <c r="U443" s="162">
        <v>357059.49645182601</v>
      </c>
      <c r="V443" s="162">
        <v>21591554.392040074</v>
      </c>
      <c r="W443" s="162">
        <v>6783451.6154374918</v>
      </c>
      <c r="X443" s="163">
        <f t="shared" si="13"/>
        <v>20631.812954455541</v>
      </c>
    </row>
    <row r="444" spans="1:24" x14ac:dyDescent="0.35">
      <c r="A444" s="330"/>
      <c r="B444" s="160" t="s">
        <v>195</v>
      </c>
      <c r="C444" s="161">
        <v>51786.03679772024</v>
      </c>
      <c r="D444" s="162">
        <v>1882.8428370619854</v>
      </c>
      <c r="E444" s="162">
        <v>1715.2396831681917</v>
      </c>
      <c r="F444" s="162">
        <v>5977.0143424254893</v>
      </c>
      <c r="G444" s="162">
        <v>14094.25955423863</v>
      </c>
      <c r="H444" s="162">
        <v>4031.4316540438895</v>
      </c>
      <c r="I444" s="162">
        <v>6221488.1299729273</v>
      </c>
      <c r="J444" s="162">
        <v>1954598.7212836421</v>
      </c>
      <c r="K444" s="163">
        <f t="shared" si="12"/>
        <v>6293.7961025740397</v>
      </c>
      <c r="L444" s="162">
        <v>4031.4316540438895</v>
      </c>
      <c r="N444" s="330"/>
      <c r="O444" s="160" t="s">
        <v>195</v>
      </c>
      <c r="P444" s="161">
        <v>163332.44190345946</v>
      </c>
      <c r="Q444" s="162">
        <v>14174.010083236961</v>
      </c>
      <c r="R444" s="162">
        <v>13020.473412061563</v>
      </c>
      <c r="S444" s="162">
        <v>5977.0143424254893</v>
      </c>
      <c r="T444" s="162">
        <v>14094.25955423863</v>
      </c>
      <c r="U444" s="162">
        <v>105257.07111453191</v>
      </c>
      <c r="V444" s="162">
        <v>6538097.931943655</v>
      </c>
      <c r="W444" s="162">
        <v>2054067.7070066577</v>
      </c>
      <c r="X444" s="163">
        <f t="shared" si="13"/>
        <v>6293.7961025740397</v>
      </c>
    </row>
    <row r="445" spans="1:24" x14ac:dyDescent="0.35">
      <c r="A445" s="330"/>
      <c r="B445" s="160" t="s">
        <v>196</v>
      </c>
      <c r="C445" s="161">
        <v>181080.61055461434</v>
      </c>
      <c r="D445" s="162">
        <v>4505.8537318777762</v>
      </c>
      <c r="E445" s="162">
        <v>4100.9420399300207</v>
      </c>
      <c r="F445" s="162">
        <v>8409.6181924295906</v>
      </c>
      <c r="G445" s="162">
        <v>19830.539420707395</v>
      </c>
      <c r="H445" s="162">
        <v>28187.773795661309</v>
      </c>
      <c r="I445" s="162">
        <v>8752513.7189648543</v>
      </c>
      <c r="J445" s="162">
        <v>2749768.6833065827</v>
      </c>
      <c r="K445" s="163">
        <f t="shared" si="12"/>
        <v>8855.3279566283582</v>
      </c>
      <c r="L445" s="162">
        <v>28187.773795661309</v>
      </c>
      <c r="N445" s="330"/>
      <c r="O445" s="160" t="s">
        <v>196</v>
      </c>
      <c r="P445" s="161">
        <v>230235.17905184402</v>
      </c>
      <c r="Q445" s="162">
        <v>19942.751503315332</v>
      </c>
      <c r="R445" s="162">
        <v>18319.731689155215</v>
      </c>
      <c r="S445" s="162">
        <v>8409.6181924295906</v>
      </c>
      <c r="T445" s="162">
        <v>19830.539420707395</v>
      </c>
      <c r="U445" s="162">
        <v>148096.06268171035</v>
      </c>
      <c r="V445" s="162">
        <v>9199064.4495376758</v>
      </c>
      <c r="W445" s="162">
        <v>2890061.090021261</v>
      </c>
      <c r="X445" s="163">
        <f t="shared" si="13"/>
        <v>8855.3279566283582</v>
      </c>
    </row>
    <row r="446" spans="1:24" x14ac:dyDescent="0.35">
      <c r="A446" s="330"/>
      <c r="B446" s="160" t="s">
        <v>197</v>
      </c>
      <c r="C446" s="161">
        <v>26559.654421179086</v>
      </c>
      <c r="D446" s="162">
        <v>1212.1387786161706</v>
      </c>
      <c r="E446" s="162">
        <v>1093.6505262415997</v>
      </c>
      <c r="F446" s="162">
        <v>3827.6793506206977</v>
      </c>
      <c r="G446" s="162">
        <v>8525.5799794337363</v>
      </c>
      <c r="H446" s="162">
        <v>2418.4112715829087</v>
      </c>
      <c r="I446" s="162">
        <v>3838019.9139029193</v>
      </c>
      <c r="J446" s="162">
        <v>1217179.7456204635</v>
      </c>
      <c r="K446" s="163">
        <f t="shared" si="12"/>
        <v>4030.5463562035943</v>
      </c>
      <c r="L446" s="162">
        <v>2418.4112715829087</v>
      </c>
      <c r="N446" s="330"/>
      <c r="O446" s="160" t="s">
        <v>197</v>
      </c>
      <c r="P446" s="161">
        <v>95672.951877243424</v>
      </c>
      <c r="Q446" s="162">
        <v>8789.4666321537497</v>
      </c>
      <c r="R446" s="162">
        <v>7976.0303679040226</v>
      </c>
      <c r="S446" s="162">
        <v>3827.6793506206977</v>
      </c>
      <c r="T446" s="162">
        <v>8525.5799794337363</v>
      </c>
      <c r="U446" s="162">
        <v>62403.423205919375</v>
      </c>
      <c r="V446" s="162">
        <v>4040765.2652773294</v>
      </c>
      <c r="W446" s="162">
        <v>1281485.0713030638</v>
      </c>
      <c r="X446" s="163">
        <f t="shared" si="13"/>
        <v>4030.5463562035943</v>
      </c>
    </row>
    <row r="447" spans="1:24" x14ac:dyDescent="0.35">
      <c r="A447" s="330"/>
      <c r="B447" s="160" t="s">
        <v>198</v>
      </c>
      <c r="C447" s="161">
        <v>196380.15705270198</v>
      </c>
      <c r="D447" s="162">
        <v>11596.374841035202</v>
      </c>
      <c r="E447" s="162">
        <v>10576.339056150819</v>
      </c>
      <c r="F447" s="162">
        <v>33171.717941739545</v>
      </c>
      <c r="G447" s="162">
        <v>81159.414889678927</v>
      </c>
      <c r="H447" s="162">
        <v>25352.767097896416</v>
      </c>
      <c r="I447" s="162">
        <v>38868868.120155245</v>
      </c>
      <c r="J447" s="162">
        <v>12209347.157849144</v>
      </c>
      <c r="K447" s="163">
        <f t="shared" si="12"/>
        <v>34929.818992651737</v>
      </c>
      <c r="L447" s="162">
        <v>25352.767097896416</v>
      </c>
      <c r="N447" s="330"/>
      <c r="O447" s="160" t="s">
        <v>198</v>
      </c>
      <c r="P447" s="161">
        <v>965926.61609572219</v>
      </c>
      <c r="Q447" s="162">
        <v>85264.568449328683</v>
      </c>
      <c r="R447" s="162">
        <v>78360.347054753831</v>
      </c>
      <c r="S447" s="162">
        <v>33171.717941739538</v>
      </c>
      <c r="T447" s="162">
        <v>81159.414889678927</v>
      </c>
      <c r="U447" s="162">
        <v>658961.88099148229</v>
      </c>
      <c r="V447" s="162">
        <v>40847445.679520324</v>
      </c>
      <c r="W447" s="162">
        <v>12830850.273401726</v>
      </c>
      <c r="X447" s="163">
        <f t="shared" si="13"/>
        <v>34929.81899265173</v>
      </c>
    </row>
    <row r="448" spans="1:24" x14ac:dyDescent="0.35">
      <c r="A448" s="330"/>
      <c r="B448" s="160" t="s">
        <v>199</v>
      </c>
      <c r="C448" s="161">
        <v>11725.147824761798</v>
      </c>
      <c r="D448" s="162">
        <v>325.48056095238519</v>
      </c>
      <c r="E448" s="162">
        <v>296.66170141652015</v>
      </c>
      <c r="F448" s="162">
        <v>1039.3604400735858</v>
      </c>
      <c r="G448" s="162">
        <v>2448.8306351169053</v>
      </c>
      <c r="H448" s="162">
        <v>645.80739944993718</v>
      </c>
      <c r="I448" s="162">
        <v>1073256.1255297814</v>
      </c>
      <c r="J448" s="162">
        <v>337250.37545728346</v>
      </c>
      <c r="K448" s="163">
        <f t="shared" si="12"/>
        <v>1094.4465433974858</v>
      </c>
      <c r="L448" s="162">
        <v>645.80739944993718</v>
      </c>
      <c r="N448" s="330"/>
      <c r="O448" s="160" t="s">
        <v>199</v>
      </c>
      <c r="P448" s="161">
        <v>28157.790540241975</v>
      </c>
      <c r="Q448" s="162">
        <v>2458.873406638344</v>
      </c>
      <c r="R448" s="162">
        <v>2262.3585036802801</v>
      </c>
      <c r="S448" s="162">
        <v>1039.3604400735858</v>
      </c>
      <c r="T448" s="162">
        <v>2448.8306351169053</v>
      </c>
      <c r="U448" s="162">
        <v>18279.828995747965</v>
      </c>
      <c r="V448" s="162">
        <v>1128843.2343862276</v>
      </c>
      <c r="W448" s="162">
        <v>354717.57293544582</v>
      </c>
      <c r="X448" s="163">
        <f t="shared" si="13"/>
        <v>1094.4465433974858</v>
      </c>
    </row>
    <row r="449" spans="1:24" ht="15" thickBot="1" x14ac:dyDescent="0.4">
      <c r="A449" s="331"/>
      <c r="B449" s="168" t="s">
        <v>200</v>
      </c>
      <c r="C449" s="169">
        <v>1100443.5151287133</v>
      </c>
      <c r="D449" s="170">
        <v>47094.598722603063</v>
      </c>
      <c r="E449" s="170">
        <v>42943.077792786018</v>
      </c>
      <c r="F449" s="170">
        <v>130972.31739654802</v>
      </c>
      <c r="G449" s="170">
        <v>313775.54326993646</v>
      </c>
      <c r="H449" s="170">
        <v>132223.80466563388</v>
      </c>
      <c r="I449" s="170">
        <v>141521919.5789195</v>
      </c>
      <c r="J449" s="170">
        <v>44472545.540525168</v>
      </c>
      <c r="K449" s="171">
        <f t="shared" si="12"/>
        <v>137913.85021856506</v>
      </c>
      <c r="L449" s="170">
        <v>135546.76728209606</v>
      </c>
      <c r="M449" s="155"/>
      <c r="N449" s="331"/>
      <c r="O449" s="168" t="s">
        <v>200</v>
      </c>
      <c r="P449" s="169">
        <v>3614219.776614388</v>
      </c>
      <c r="Q449" s="170">
        <v>319801.20912565902</v>
      </c>
      <c r="R449" s="170">
        <v>294004.5027358947</v>
      </c>
      <c r="S449" s="170">
        <v>130972.31739654799</v>
      </c>
      <c r="T449" s="170">
        <v>313775.54326993646</v>
      </c>
      <c r="U449" s="170">
        <v>2406287.5410557305</v>
      </c>
      <c r="V449" s="170">
        <v>148869559.48034337</v>
      </c>
      <c r="W449" s="170">
        <v>46781524.585380316</v>
      </c>
      <c r="X449" s="171">
        <f t="shared" si="13"/>
        <v>137913.85021856503</v>
      </c>
    </row>
    <row r="450" spans="1:24" ht="15" thickTop="1" x14ac:dyDescent="0.35">
      <c r="A450" s="329">
        <f>A440+1</f>
        <v>2046</v>
      </c>
      <c r="B450" s="156" t="s">
        <v>191</v>
      </c>
      <c r="C450" s="157">
        <v>48928.136381264638</v>
      </c>
      <c r="D450" s="158">
        <v>747.94412644540637</v>
      </c>
      <c r="E450" s="158">
        <v>681.62109369559732</v>
      </c>
      <c r="F450" s="158">
        <v>2496.1196480169979</v>
      </c>
      <c r="G450" s="158">
        <v>5893.1101187931454</v>
      </c>
      <c r="H450" s="158">
        <v>1694.3776515058271</v>
      </c>
      <c r="I450" s="158">
        <v>2614227.9731356148</v>
      </c>
      <c r="J450" s="158">
        <v>821309.21816143533</v>
      </c>
      <c r="K450" s="159">
        <f t="shared" si="12"/>
        <v>2628.4139893618985</v>
      </c>
      <c r="L450" s="158">
        <v>1694.3776515058271</v>
      </c>
      <c r="N450" s="329">
        <f>N440+1</f>
        <v>2046</v>
      </c>
      <c r="O450" s="156" t="s">
        <v>191</v>
      </c>
      <c r="P450" s="157">
        <v>72201.047481185145</v>
      </c>
      <c r="Q450" s="158">
        <v>5957.3651533716165</v>
      </c>
      <c r="R450" s="158">
        <v>5476.2934908014349</v>
      </c>
      <c r="S450" s="158">
        <v>2496.1196480169979</v>
      </c>
      <c r="T450" s="158">
        <v>5893.1101187931454</v>
      </c>
      <c r="U450" s="158">
        <v>44388.756304001727</v>
      </c>
      <c r="V450" s="158">
        <v>2749436.4072126807</v>
      </c>
      <c r="W450" s="158">
        <v>863787.50788501382</v>
      </c>
      <c r="X450" s="159">
        <f t="shared" si="13"/>
        <v>2628.4139893618985</v>
      </c>
    </row>
    <row r="451" spans="1:24" x14ac:dyDescent="0.35">
      <c r="A451" s="330"/>
      <c r="B451" s="160" t="s">
        <v>192</v>
      </c>
      <c r="C451" s="161">
        <v>205401.52351441933</v>
      </c>
      <c r="D451" s="162">
        <v>4500.4490801372995</v>
      </c>
      <c r="E451" s="162">
        <v>4102.1939553842276</v>
      </c>
      <c r="F451" s="162">
        <v>8010.1946732653159</v>
      </c>
      <c r="G451" s="162">
        <v>18868.039385081716</v>
      </c>
      <c r="H451" s="162">
        <v>26636.852673487774</v>
      </c>
      <c r="I451" s="162">
        <v>8208157.1759762364</v>
      </c>
      <c r="J451" s="162">
        <v>2578748.7200679351</v>
      </c>
      <c r="K451" s="163">
        <f t="shared" si="12"/>
        <v>8434.7349909483764</v>
      </c>
      <c r="L451" s="162">
        <v>26636.852673487774</v>
      </c>
      <c r="N451" s="330"/>
      <c r="O451" s="160" t="s">
        <v>192</v>
      </c>
      <c r="P451" s="161">
        <v>231740.84398435598</v>
      </c>
      <c r="Q451" s="162">
        <v>18882.604489592046</v>
      </c>
      <c r="R451" s="162">
        <v>17371.996130424686</v>
      </c>
      <c r="S451" s="162">
        <v>8010.194673265315</v>
      </c>
      <c r="T451" s="162">
        <v>18868.039385081716</v>
      </c>
      <c r="U451" s="162">
        <v>140087.96361458552</v>
      </c>
      <c r="V451" s="162">
        <v>8633153.6968821343</v>
      </c>
      <c r="W451" s="162">
        <v>2712269.4617914339</v>
      </c>
      <c r="X451" s="163">
        <f t="shared" si="13"/>
        <v>8434.7349909483764</v>
      </c>
    </row>
    <row r="452" spans="1:24" x14ac:dyDescent="0.35">
      <c r="A452" s="330"/>
      <c r="B452" s="160" t="s">
        <v>193</v>
      </c>
      <c r="C452" s="161">
        <v>289496.21068165783</v>
      </c>
      <c r="D452" s="162">
        <v>16667.088119275002</v>
      </c>
      <c r="E452" s="162">
        <v>15229.407675187631</v>
      </c>
      <c r="F452" s="162">
        <v>50978.110309516574</v>
      </c>
      <c r="G452" s="162">
        <v>120690.59692973919</v>
      </c>
      <c r="H452" s="150">
        <v>32792.239881228634</v>
      </c>
      <c r="I452" s="162">
        <v>54117327.834748738</v>
      </c>
      <c r="J452" s="162">
        <v>17003324.774299771</v>
      </c>
      <c r="K452" s="163">
        <f t="shared" si="12"/>
        <v>53679.950155920953</v>
      </c>
      <c r="L452" s="162">
        <v>36264.73581543161</v>
      </c>
      <c r="M452" s="155"/>
      <c r="N452" s="330"/>
      <c r="O452" s="160" t="s">
        <v>193</v>
      </c>
      <c r="P452" s="161">
        <v>1371571.4207444363</v>
      </c>
      <c r="Q452" s="162">
        <v>122586.44549640889</v>
      </c>
      <c r="R452" s="162">
        <v>112918.18669815597</v>
      </c>
      <c r="S452" s="162">
        <v>50978.110309516574</v>
      </c>
      <c r="T452" s="162">
        <v>120690.59692973919</v>
      </c>
      <c r="U452" s="150">
        <v>917140.39610191493</v>
      </c>
      <c r="V452" s="162">
        <v>56957541.335893795</v>
      </c>
      <c r="W452" s="162">
        <v>17895702.587984785</v>
      </c>
      <c r="X452" s="163">
        <f t="shared" si="13"/>
        <v>53679.950155920953</v>
      </c>
    </row>
    <row r="453" spans="1:24" x14ac:dyDescent="0.35">
      <c r="A453" s="330"/>
      <c r="B453" s="160" t="s">
        <v>194</v>
      </c>
      <c r="C453" s="161">
        <v>109325.94791055177</v>
      </c>
      <c r="D453" s="162">
        <v>6731.5247609408234</v>
      </c>
      <c r="E453" s="162">
        <v>6128.3706633969869</v>
      </c>
      <c r="F453" s="162">
        <v>20161.572203356845</v>
      </c>
      <c r="G453" s="162">
        <v>49652.73784932636</v>
      </c>
      <c r="H453" s="162">
        <v>13151.970839742064</v>
      </c>
      <c r="I453" s="162">
        <v>21098823.307555169</v>
      </c>
      <c r="J453" s="162">
        <v>6628649.5179265421</v>
      </c>
      <c r="K453" s="163">
        <f t="shared" si="12"/>
        <v>21230.135530134758</v>
      </c>
      <c r="L453" s="162">
        <v>13151.970839742064</v>
      </c>
      <c r="N453" s="330"/>
      <c r="O453" s="160" t="s">
        <v>194</v>
      </c>
      <c r="P453" s="161">
        <v>539354.49955046421</v>
      </c>
      <c r="Q453" s="162">
        <v>49204.205946484974</v>
      </c>
      <c r="R453" s="162">
        <v>45164.35110724462</v>
      </c>
      <c r="S453" s="162">
        <v>20161.572203356845</v>
      </c>
      <c r="T453" s="162">
        <v>49652.73784932636</v>
      </c>
      <c r="U453" s="162">
        <v>367414.22184892895</v>
      </c>
      <c r="V453" s="162">
        <v>22217709.469409239</v>
      </c>
      <c r="W453" s="162">
        <v>6980171.7122851796</v>
      </c>
      <c r="X453" s="163">
        <f t="shared" si="13"/>
        <v>21230.135530134758</v>
      </c>
    </row>
    <row r="454" spans="1:24" x14ac:dyDescent="0.35">
      <c r="A454" s="330"/>
      <c r="B454" s="160" t="s">
        <v>195</v>
      </c>
      <c r="C454" s="161">
        <v>53781.325831745358</v>
      </c>
      <c r="D454" s="162">
        <v>1976.9849789150844</v>
      </c>
      <c r="E454" s="162">
        <v>1801.0016673266009</v>
      </c>
      <c r="F454" s="162">
        <v>6275.8650595467643</v>
      </c>
      <c r="G454" s="162">
        <v>14798.97253195056</v>
      </c>
      <c r="H454" s="162">
        <v>4233.0032367460835</v>
      </c>
      <c r="I454" s="162">
        <v>6532562.5364715727</v>
      </c>
      <c r="J454" s="162">
        <v>2052328.6573478242</v>
      </c>
      <c r="K454" s="163">
        <f t="shared" si="12"/>
        <v>6608.4859077027422</v>
      </c>
      <c r="L454" s="162">
        <v>4233.0032367460835</v>
      </c>
      <c r="N454" s="330"/>
      <c r="O454" s="160" t="s">
        <v>195</v>
      </c>
      <c r="P454" s="161">
        <v>171499.06399863239</v>
      </c>
      <c r="Q454" s="162">
        <v>14882.710587398808</v>
      </c>
      <c r="R454" s="162">
        <v>13671.497082664639</v>
      </c>
      <c r="S454" s="162">
        <v>6275.8650595467643</v>
      </c>
      <c r="T454" s="162">
        <v>14798.97253195056</v>
      </c>
      <c r="U454" s="162">
        <v>110519.92467025849</v>
      </c>
      <c r="V454" s="162">
        <v>6865002.8285408374</v>
      </c>
      <c r="W454" s="162">
        <v>2156771.0923569906</v>
      </c>
      <c r="X454" s="163">
        <f t="shared" si="13"/>
        <v>6608.4859077027422</v>
      </c>
    </row>
    <row r="455" spans="1:24" x14ac:dyDescent="0.35">
      <c r="A455" s="330"/>
      <c r="B455" s="160" t="s">
        <v>196</v>
      </c>
      <c r="C455" s="161">
        <v>189514.2016529181</v>
      </c>
      <c r="D455" s="162">
        <v>4731.1464184716642</v>
      </c>
      <c r="E455" s="162">
        <v>4305.9891419265214</v>
      </c>
      <c r="F455" s="162">
        <v>8830.0991020510683</v>
      </c>
      <c r="G455" s="162">
        <v>20822.066391742759</v>
      </c>
      <c r="H455" s="162">
        <v>29597.162485444369</v>
      </c>
      <c r="I455" s="162">
        <v>9190139.4049130958</v>
      </c>
      <c r="J455" s="162">
        <v>2887257.1174719115</v>
      </c>
      <c r="K455" s="163">
        <f t="shared" si="12"/>
        <v>9298.094354459774</v>
      </c>
      <c r="L455" s="162">
        <v>29597.162485444369</v>
      </c>
      <c r="N455" s="330"/>
      <c r="O455" s="160" t="s">
        <v>196</v>
      </c>
      <c r="P455" s="161">
        <v>241746.9380044362</v>
      </c>
      <c r="Q455" s="162">
        <v>20939.889078481094</v>
      </c>
      <c r="R455" s="162">
        <v>19235.718273612976</v>
      </c>
      <c r="S455" s="162">
        <v>8830.0991020510683</v>
      </c>
      <c r="T455" s="162">
        <v>20822.066391742759</v>
      </c>
      <c r="U455" s="162">
        <v>155500.86581579584</v>
      </c>
      <c r="V455" s="162">
        <v>9659017.6720145587</v>
      </c>
      <c r="W455" s="162">
        <v>3034564.1445223237</v>
      </c>
      <c r="X455" s="163">
        <f t="shared" si="13"/>
        <v>9298.094354459774</v>
      </c>
    </row>
    <row r="456" spans="1:24" x14ac:dyDescent="0.35">
      <c r="A456" s="330"/>
      <c r="B456" s="160" t="s">
        <v>197</v>
      </c>
      <c r="C456" s="161">
        <v>27334.949089148053</v>
      </c>
      <c r="D456" s="162">
        <v>1252.1393583105041</v>
      </c>
      <c r="E456" s="162">
        <v>1129.7409936075724</v>
      </c>
      <c r="F456" s="162">
        <v>3953.9927691911803</v>
      </c>
      <c r="G456" s="162">
        <v>8806.9241187550469</v>
      </c>
      <c r="H456" s="162">
        <v>2498.2188435451444</v>
      </c>
      <c r="I456" s="162">
        <v>3964674.5710617146</v>
      </c>
      <c r="J456" s="162">
        <v>1257346.6772259385</v>
      </c>
      <c r="K456" s="163">
        <f t="shared" si="12"/>
        <v>4163.5543859583122</v>
      </c>
      <c r="L456" s="162">
        <v>2498.2188435451444</v>
      </c>
      <c r="N456" s="330"/>
      <c r="O456" s="160" t="s">
        <v>197</v>
      </c>
      <c r="P456" s="161">
        <v>98830.159289192437</v>
      </c>
      <c r="Q456" s="162">
        <v>9079.5190310148228</v>
      </c>
      <c r="R456" s="162">
        <v>8239.2393700448556</v>
      </c>
      <c r="S456" s="162">
        <v>3953.9927691911803</v>
      </c>
      <c r="T456" s="162">
        <v>8806.9241187550469</v>
      </c>
      <c r="U456" s="162">
        <v>64462.736171714707</v>
      </c>
      <c r="V456" s="162">
        <v>4174110.5190314804</v>
      </c>
      <c r="W456" s="162">
        <v>1323774.0786560646</v>
      </c>
      <c r="X456" s="163">
        <f t="shared" si="13"/>
        <v>4163.5543859583122</v>
      </c>
    </row>
    <row r="457" spans="1:24" x14ac:dyDescent="0.35">
      <c r="A457" s="330"/>
      <c r="B457" s="160" t="s">
        <v>198</v>
      </c>
      <c r="C457" s="161">
        <v>205701.76118604952</v>
      </c>
      <c r="D457" s="162">
        <v>12371.722610112731</v>
      </c>
      <c r="E457" s="162">
        <v>11283.664482063319</v>
      </c>
      <c r="F457" s="162">
        <v>35304.107173000048</v>
      </c>
      <c r="G457" s="162">
        <v>86468.561582201859</v>
      </c>
      <c r="H457" s="162">
        <v>27074.204998261484</v>
      </c>
      <c r="I457" s="162">
        <v>41528571.613662794</v>
      </c>
      <c r="J457" s="162">
        <v>13044745.374670267</v>
      </c>
      <c r="K457" s="163">
        <f t="shared" si="12"/>
        <v>37175.224853169049</v>
      </c>
      <c r="L457" s="162">
        <v>27074.204998261484</v>
      </c>
      <c r="N457" s="330"/>
      <c r="O457" s="160" t="s">
        <v>198</v>
      </c>
      <c r="P457" s="161">
        <v>1030106.9121144135</v>
      </c>
      <c r="Q457" s="162">
        <v>90977.65330795676</v>
      </c>
      <c r="R457" s="162">
        <v>83611.289127121039</v>
      </c>
      <c r="S457" s="162">
        <v>35304.10717300004</v>
      </c>
      <c r="T457" s="162">
        <v>86468.561582201859</v>
      </c>
      <c r="U457" s="162">
        <v>703651.35534036125</v>
      </c>
      <c r="V457" s="162">
        <v>43640234.739841305</v>
      </c>
      <c r="W457" s="162">
        <v>13708049.858264277</v>
      </c>
      <c r="X457" s="163">
        <f t="shared" si="13"/>
        <v>37175.224853169042</v>
      </c>
    </row>
    <row r="458" spans="1:24" x14ac:dyDescent="0.35">
      <c r="A458" s="330"/>
      <c r="B458" s="160" t="s">
        <v>199</v>
      </c>
      <c r="C458" s="161">
        <v>11114.446464567802</v>
      </c>
      <c r="D458" s="162">
        <v>331.01373048857579</v>
      </c>
      <c r="E458" s="162">
        <v>301.70495034060093</v>
      </c>
      <c r="F458" s="162">
        <v>1057.0295675548368</v>
      </c>
      <c r="G458" s="162">
        <v>2490.4607559138926</v>
      </c>
      <c r="H458" s="162">
        <v>656.78612524058599</v>
      </c>
      <c r="I458" s="162">
        <v>1091501.4796637876</v>
      </c>
      <c r="J458" s="162">
        <v>342983.63184005726</v>
      </c>
      <c r="K458" s="163">
        <f t="shared" si="12"/>
        <v>1113.0521346352432</v>
      </c>
      <c r="L458" s="162">
        <v>656.78612524058599</v>
      </c>
      <c r="N458" s="330"/>
      <c r="O458" s="160" t="s">
        <v>199</v>
      </c>
      <c r="P458" s="161">
        <v>28636.472979426089</v>
      </c>
      <c r="Q458" s="162">
        <v>2500.6742545511956</v>
      </c>
      <c r="R458" s="162">
        <v>2300.8185982428449</v>
      </c>
      <c r="S458" s="162">
        <v>1057.0295675548368</v>
      </c>
      <c r="T458" s="162">
        <v>2490.4607559138926</v>
      </c>
      <c r="U458" s="162">
        <v>18590.586088675678</v>
      </c>
      <c r="V458" s="162">
        <v>1148033.5693707932</v>
      </c>
      <c r="W458" s="162">
        <v>360747.7716753484</v>
      </c>
      <c r="X458" s="163">
        <f t="shared" si="13"/>
        <v>1113.0521346352432</v>
      </c>
    </row>
    <row r="459" spans="1:24" ht="15" thickBot="1" x14ac:dyDescent="0.4">
      <c r="A459" s="331"/>
      <c r="B459" s="168" t="s">
        <v>200</v>
      </c>
      <c r="C459" s="169">
        <v>1140598.5027123226</v>
      </c>
      <c r="D459" s="170">
        <v>49310.013183097093</v>
      </c>
      <c r="E459" s="170">
        <v>44963.694622929062</v>
      </c>
      <c r="F459" s="170">
        <v>137067.09050549963</v>
      </c>
      <c r="G459" s="170">
        <v>328491.46966350451</v>
      </c>
      <c r="H459" s="170">
        <v>138334.81673520195</v>
      </c>
      <c r="I459" s="170">
        <v>148345985.89718872</v>
      </c>
      <c r="J459" s="170">
        <v>46616693.689011686</v>
      </c>
      <c r="K459" s="171">
        <f t="shared" ref="K459:K499" si="14">F459*1.053</f>
        <v>144331.6463022911</v>
      </c>
      <c r="L459" s="170">
        <v>141807.31266940493</v>
      </c>
      <c r="M459" s="155"/>
      <c r="N459" s="331"/>
      <c r="O459" s="168" t="s">
        <v>200</v>
      </c>
      <c r="P459" s="169">
        <v>3785687.3581465422</v>
      </c>
      <c r="Q459" s="170">
        <v>335011.06734526018</v>
      </c>
      <c r="R459" s="170">
        <v>307989.389878313</v>
      </c>
      <c r="S459" s="170">
        <v>137067.09050549963</v>
      </c>
      <c r="T459" s="170">
        <v>328491.46966350451</v>
      </c>
      <c r="U459" s="170">
        <v>2521756.805956237</v>
      </c>
      <c r="V459" s="170">
        <v>156044240.23819685</v>
      </c>
      <c r="W459" s="170">
        <v>49035838.215421408</v>
      </c>
      <c r="X459" s="171">
        <f t="shared" ref="X459:X499" si="15">S459*1.053</f>
        <v>144331.6463022911</v>
      </c>
    </row>
    <row r="460" spans="1:24" ht="15" thickTop="1" x14ac:dyDescent="0.35">
      <c r="A460" s="329">
        <f>A450+1</f>
        <v>2047</v>
      </c>
      <c r="B460" s="156" t="s">
        <v>191</v>
      </c>
      <c r="C460" s="157">
        <v>50527.402606897216</v>
      </c>
      <c r="D460" s="158">
        <v>772.62628261810471</v>
      </c>
      <c r="E460" s="158">
        <v>704.11458978755206</v>
      </c>
      <c r="F460" s="158">
        <v>2578.4915964015586</v>
      </c>
      <c r="G460" s="158">
        <v>6087.5827527133188</v>
      </c>
      <c r="H460" s="158">
        <v>1750.2921140055194</v>
      </c>
      <c r="I460" s="158">
        <v>2700497.4962490899</v>
      </c>
      <c r="J460" s="158">
        <v>848412.4223607626</v>
      </c>
      <c r="K460" s="159">
        <f t="shared" si="14"/>
        <v>2715.1516510108409</v>
      </c>
      <c r="L460" s="158">
        <v>1750.2921140055194</v>
      </c>
      <c r="N460" s="329">
        <f>N450+1</f>
        <v>2047</v>
      </c>
      <c r="O460" s="156" t="s">
        <v>191</v>
      </c>
      <c r="P460" s="157">
        <v>74583.682048064249</v>
      </c>
      <c r="Q460" s="158">
        <v>6153.9582034328796</v>
      </c>
      <c r="R460" s="158">
        <v>5657.0111759978818</v>
      </c>
      <c r="S460" s="158">
        <v>2578.4915964015586</v>
      </c>
      <c r="T460" s="158">
        <v>6087.5827527133188</v>
      </c>
      <c r="U460" s="158">
        <v>45853.58526203379</v>
      </c>
      <c r="V460" s="158">
        <v>2840167.808650699</v>
      </c>
      <c r="W460" s="158">
        <v>892292.49564521911</v>
      </c>
      <c r="X460" s="159">
        <f t="shared" si="15"/>
        <v>2715.1516510108409</v>
      </c>
    </row>
    <row r="461" spans="1:24" x14ac:dyDescent="0.35">
      <c r="A461" s="330"/>
      <c r="B461" s="160" t="s">
        <v>192</v>
      </c>
      <c r="C461" s="161">
        <v>212179.77379039515</v>
      </c>
      <c r="D461" s="162">
        <v>4648.9638997818302</v>
      </c>
      <c r="E461" s="162">
        <v>4237.5663559119066</v>
      </c>
      <c r="F461" s="162">
        <v>8274.5310974830718</v>
      </c>
      <c r="G461" s="162">
        <v>19490.684684789412</v>
      </c>
      <c r="H461" s="162">
        <v>27515.86881171287</v>
      </c>
      <c r="I461" s="162">
        <v>8479026.3627834525</v>
      </c>
      <c r="J461" s="162">
        <v>2663847.4278301764</v>
      </c>
      <c r="K461" s="163">
        <f t="shared" si="14"/>
        <v>8713.0812456496733</v>
      </c>
      <c r="L461" s="162">
        <v>27515.86881171287</v>
      </c>
      <c r="N461" s="330"/>
      <c r="O461" s="160" t="s">
        <v>192</v>
      </c>
      <c r="P461" s="161">
        <v>239388.29183583969</v>
      </c>
      <c r="Q461" s="162">
        <v>19505.730437748585</v>
      </c>
      <c r="R461" s="162">
        <v>17945.2720027287</v>
      </c>
      <c r="S461" s="162">
        <v>8274.53109748307</v>
      </c>
      <c r="T461" s="162">
        <v>19490.684684789412</v>
      </c>
      <c r="U461" s="162">
        <v>144710.86641386681</v>
      </c>
      <c r="V461" s="162">
        <v>8918047.768879246</v>
      </c>
      <c r="W461" s="162">
        <v>2801774.3540305509</v>
      </c>
      <c r="X461" s="163">
        <f t="shared" si="15"/>
        <v>8713.0812456496715</v>
      </c>
    </row>
    <row r="462" spans="1:24" x14ac:dyDescent="0.35">
      <c r="A462" s="330"/>
      <c r="B462" s="160" t="s">
        <v>193</v>
      </c>
      <c r="C462" s="161">
        <v>301664.53685463744</v>
      </c>
      <c r="D462" s="162">
        <v>17417.107084642379</v>
      </c>
      <c r="E462" s="162">
        <v>15914.731020571075</v>
      </c>
      <c r="F462" s="162">
        <v>53272.125273444821</v>
      </c>
      <c r="G462" s="162">
        <v>126121.67379157746</v>
      </c>
      <c r="H462" s="150">
        <v>34267.890675883929</v>
      </c>
      <c r="I462" s="162">
        <v>56552607.58731243</v>
      </c>
      <c r="J462" s="162">
        <v>17768474.389143266</v>
      </c>
      <c r="K462" s="163">
        <f t="shared" si="14"/>
        <v>56095.547912937393</v>
      </c>
      <c r="L462" s="162">
        <v>37896.648927126036</v>
      </c>
      <c r="M462" s="155"/>
      <c r="N462" s="330"/>
      <c r="O462" s="160" t="s">
        <v>193</v>
      </c>
      <c r="P462" s="161">
        <v>1433292.1346779359</v>
      </c>
      <c r="Q462" s="162">
        <v>128102.83554374729</v>
      </c>
      <c r="R462" s="162">
        <v>117999.505099573</v>
      </c>
      <c r="S462" s="162">
        <v>53272.125273444821</v>
      </c>
      <c r="T462" s="162">
        <v>126121.67379157746</v>
      </c>
      <c r="U462" s="150">
        <v>958411.71392650111</v>
      </c>
      <c r="V462" s="162">
        <v>59520630.696009025</v>
      </c>
      <c r="W462" s="162">
        <v>18701009.204444103</v>
      </c>
      <c r="X462" s="163">
        <f t="shared" si="15"/>
        <v>56095.547912937393</v>
      </c>
    </row>
    <row r="463" spans="1:24" x14ac:dyDescent="0.35">
      <c r="A463" s="330"/>
      <c r="B463" s="160" t="s">
        <v>194</v>
      </c>
      <c r="C463" s="161">
        <v>112146.39447405488</v>
      </c>
      <c r="D463" s="162">
        <v>6926.7389790081079</v>
      </c>
      <c r="E463" s="162">
        <v>6306.0934126354987</v>
      </c>
      <c r="F463" s="162">
        <v>20746.257797254191</v>
      </c>
      <c r="G463" s="162">
        <v>51092.667246956829</v>
      </c>
      <c r="H463" s="162">
        <v>13533.377994094582</v>
      </c>
      <c r="I463" s="162">
        <v>21710689.183474265</v>
      </c>
      <c r="J463" s="162">
        <v>6820880.353946412</v>
      </c>
      <c r="K463" s="163">
        <f t="shared" si="14"/>
        <v>21845.809460508663</v>
      </c>
      <c r="L463" s="162">
        <v>13533.377994094582</v>
      </c>
      <c r="N463" s="330"/>
      <c r="O463" s="160" t="s">
        <v>194</v>
      </c>
      <c r="P463" s="161">
        <v>554995.78003742767</v>
      </c>
      <c r="Q463" s="162">
        <v>50631.127918933038</v>
      </c>
      <c r="R463" s="162">
        <v>46474.117289354705</v>
      </c>
      <c r="S463" s="162">
        <v>20746.257797254191</v>
      </c>
      <c r="T463" s="162">
        <v>51092.667246956829</v>
      </c>
      <c r="U463" s="162">
        <v>378069.23428254784</v>
      </c>
      <c r="V463" s="162">
        <v>22862023.044022106</v>
      </c>
      <c r="W463" s="162">
        <v>7182596.6919414485</v>
      </c>
      <c r="X463" s="163">
        <f t="shared" si="15"/>
        <v>21845.809460508663</v>
      </c>
    </row>
    <row r="464" spans="1:24" x14ac:dyDescent="0.35">
      <c r="A464" s="330"/>
      <c r="B464" s="160" t="s">
        <v>195</v>
      </c>
      <c r="C464" s="161">
        <v>56392.093667913243</v>
      </c>
      <c r="D464" s="162">
        <v>2075.8342278608393</v>
      </c>
      <c r="E464" s="162">
        <v>1891.0517506929314</v>
      </c>
      <c r="F464" s="162">
        <v>6589.6583125241032</v>
      </c>
      <c r="G464" s="162">
        <v>15538.92115854809</v>
      </c>
      <c r="H464" s="162">
        <v>4444.6533985833885</v>
      </c>
      <c r="I464" s="162">
        <v>6859190.6632951517</v>
      </c>
      <c r="J464" s="162">
        <v>2154945.0902152159</v>
      </c>
      <c r="K464" s="163">
        <f t="shared" si="14"/>
        <v>6938.9102030878803</v>
      </c>
      <c r="L464" s="162">
        <v>4444.6533985833885</v>
      </c>
      <c r="N464" s="330"/>
      <c r="O464" s="160" t="s">
        <v>195</v>
      </c>
      <c r="P464" s="161">
        <v>180074.01719856408</v>
      </c>
      <c r="Q464" s="162">
        <v>15626.846116768753</v>
      </c>
      <c r="R464" s="162">
        <v>14355.071936797875</v>
      </c>
      <c r="S464" s="162">
        <v>6589.6583125241032</v>
      </c>
      <c r="T464" s="162">
        <v>15538.92115854809</v>
      </c>
      <c r="U464" s="162">
        <v>116045.92090377143</v>
      </c>
      <c r="V464" s="162">
        <v>7208252.9699678803</v>
      </c>
      <c r="W464" s="162">
        <v>2264609.6469748402</v>
      </c>
      <c r="X464" s="163">
        <f t="shared" si="15"/>
        <v>6938.9102030878803</v>
      </c>
    </row>
    <row r="465" spans="1:24" x14ac:dyDescent="0.35">
      <c r="A465" s="330"/>
      <c r="B465" s="160" t="s">
        <v>196</v>
      </c>
      <c r="C465" s="161">
        <v>198989.91173556403</v>
      </c>
      <c r="D465" s="162">
        <v>4967.7037393952487</v>
      </c>
      <c r="E465" s="162">
        <v>4521.2885990228488</v>
      </c>
      <c r="F465" s="162">
        <v>9271.604057153625</v>
      </c>
      <c r="G465" s="162">
        <v>21863.169711329901</v>
      </c>
      <c r="H465" s="162">
        <v>31077.020609716594</v>
      </c>
      <c r="I465" s="162">
        <v>9649646.3751587532</v>
      </c>
      <c r="J465" s="162">
        <v>3031619.9733455074</v>
      </c>
      <c r="K465" s="163">
        <f t="shared" si="14"/>
        <v>9762.9990721827671</v>
      </c>
      <c r="L465" s="162">
        <v>31077.020609716594</v>
      </c>
      <c r="N465" s="330"/>
      <c r="O465" s="160" t="s">
        <v>196</v>
      </c>
      <c r="P465" s="161">
        <v>253834.28490465807</v>
      </c>
      <c r="Q465" s="162">
        <v>21986.883532405154</v>
      </c>
      <c r="R465" s="162">
        <v>20197.504187293627</v>
      </c>
      <c r="S465" s="162">
        <v>9271.604057153625</v>
      </c>
      <c r="T465" s="162">
        <v>21863.169711329901</v>
      </c>
      <c r="U465" s="162">
        <v>163275.90910658566</v>
      </c>
      <c r="V465" s="162">
        <v>10141968.555615287</v>
      </c>
      <c r="W465" s="162">
        <v>3186292.3517484404</v>
      </c>
      <c r="X465" s="163">
        <f t="shared" si="15"/>
        <v>9762.9990721827671</v>
      </c>
    </row>
    <row r="466" spans="1:24" x14ac:dyDescent="0.35">
      <c r="A466" s="330"/>
      <c r="B466" s="160" t="s">
        <v>197</v>
      </c>
      <c r="C466" s="161">
        <v>28178.32812166891</v>
      </c>
      <c r="D466" s="162">
        <v>1293.4599571347508</v>
      </c>
      <c r="E466" s="162">
        <v>1167.0224463966219</v>
      </c>
      <c r="F466" s="162">
        <v>4084.4745305744891</v>
      </c>
      <c r="G466" s="162">
        <v>9097.552614673963</v>
      </c>
      <c r="H466" s="162">
        <v>2580.6600653821342</v>
      </c>
      <c r="I466" s="162">
        <v>4095508.8319067513</v>
      </c>
      <c r="J466" s="162">
        <v>1298839.1175743947</v>
      </c>
      <c r="K466" s="163">
        <f t="shared" si="14"/>
        <v>4300.9516806949368</v>
      </c>
      <c r="L466" s="162">
        <v>2580.6600653821342</v>
      </c>
      <c r="N466" s="330"/>
      <c r="O466" s="160" t="s">
        <v>197</v>
      </c>
      <c r="P466" s="161">
        <v>102091.55454573579</v>
      </c>
      <c r="Q466" s="162">
        <v>9379.1431590383108</v>
      </c>
      <c r="R466" s="162">
        <v>8511.1342692563339</v>
      </c>
      <c r="S466" s="162">
        <v>4084.4745305744891</v>
      </c>
      <c r="T466" s="162">
        <v>9097.552614673963</v>
      </c>
      <c r="U466" s="162">
        <v>66590.006465381302</v>
      </c>
      <c r="V466" s="162">
        <v>4311856.1661595199</v>
      </c>
      <c r="W466" s="162">
        <v>1367458.6232517147</v>
      </c>
      <c r="X466" s="163">
        <f t="shared" si="15"/>
        <v>4300.9516806949368</v>
      </c>
    </row>
    <row r="467" spans="1:24" x14ac:dyDescent="0.35">
      <c r="A467" s="330"/>
      <c r="B467" s="160" t="s">
        <v>198</v>
      </c>
      <c r="C467" s="161">
        <v>219064.06868688055</v>
      </c>
      <c r="D467" s="162">
        <v>13210.98484690282</v>
      </c>
      <c r="E467" s="162">
        <v>12049.313860738279</v>
      </c>
      <c r="F467" s="162">
        <v>37610.829193415018</v>
      </c>
      <c r="G467" s="162">
        <v>92225.13362055982</v>
      </c>
      <c r="H467" s="162">
        <v>28937.259010156566</v>
      </c>
      <c r="I467" s="162">
        <v>44409089.338934846</v>
      </c>
      <c r="J467" s="162">
        <v>13949494.497189097</v>
      </c>
      <c r="K467" s="163">
        <f t="shared" si="14"/>
        <v>39604.20314066601</v>
      </c>
      <c r="L467" s="162">
        <v>28937.259010156566</v>
      </c>
      <c r="N467" s="330"/>
      <c r="O467" s="160" t="s">
        <v>198</v>
      </c>
      <c r="P467" s="161">
        <v>1099519.1370011801</v>
      </c>
      <c r="Q467" s="162">
        <v>97160.289704127179</v>
      </c>
      <c r="R467" s="162">
        <v>89293.780905469597</v>
      </c>
      <c r="S467" s="162">
        <v>37610.829193415018</v>
      </c>
      <c r="T467" s="162">
        <v>92225.133620559835</v>
      </c>
      <c r="U467" s="162">
        <v>752010.7300631901</v>
      </c>
      <c r="V467" s="162">
        <v>46664844.24057503</v>
      </c>
      <c r="W467" s="162">
        <v>14658057.05236288</v>
      </c>
      <c r="X467" s="163">
        <f t="shared" si="15"/>
        <v>39604.20314066601</v>
      </c>
    </row>
    <row r="468" spans="1:24" x14ac:dyDescent="0.35">
      <c r="A468" s="330"/>
      <c r="B468" s="160" t="s">
        <v>199</v>
      </c>
      <c r="C468" s="161">
        <v>10999.38790372859</v>
      </c>
      <c r="D468" s="162">
        <v>336.64096390688155</v>
      </c>
      <c r="E468" s="162">
        <v>306.83393449639118</v>
      </c>
      <c r="F468" s="162">
        <v>1074.999070203269</v>
      </c>
      <c r="G468" s="162">
        <v>2532.7985887644286</v>
      </c>
      <c r="H468" s="162">
        <v>667.95148936967587</v>
      </c>
      <c r="I468" s="162">
        <v>1110057.0048180721</v>
      </c>
      <c r="J468" s="162">
        <v>348814.35358133825</v>
      </c>
      <c r="K468" s="163">
        <f t="shared" si="14"/>
        <v>1131.9740209240422</v>
      </c>
      <c r="L468" s="162">
        <v>667.95148936967587</v>
      </c>
      <c r="N468" s="330"/>
      <c r="O468" s="160" t="s">
        <v>199</v>
      </c>
      <c r="P468" s="161">
        <v>29123.293020076329</v>
      </c>
      <c r="Q468" s="162">
        <v>2543.1857168785655</v>
      </c>
      <c r="R468" s="162">
        <v>2339.932514412973</v>
      </c>
      <c r="S468" s="162">
        <v>1074.999070203269</v>
      </c>
      <c r="T468" s="162">
        <v>2532.7985887644286</v>
      </c>
      <c r="U468" s="162">
        <v>18906.626052183161</v>
      </c>
      <c r="V468" s="162">
        <v>1167550.1400500967</v>
      </c>
      <c r="W468" s="162">
        <v>366880.48379382933</v>
      </c>
      <c r="X468" s="163">
        <f t="shared" si="15"/>
        <v>1131.9740209240422</v>
      </c>
    </row>
    <row r="469" spans="1:24" ht="15" thickBot="1" x14ac:dyDescent="0.4">
      <c r="A469" s="331"/>
      <c r="B469" s="168" t="s">
        <v>200</v>
      </c>
      <c r="C469" s="169">
        <v>1190141.8978417399</v>
      </c>
      <c r="D469" s="170">
        <v>51650.059981250961</v>
      </c>
      <c r="E469" s="170">
        <v>47098.015970253102</v>
      </c>
      <c r="F469" s="170">
        <v>143502.97092845416</v>
      </c>
      <c r="G469" s="170">
        <v>344050.18416991329</v>
      </c>
      <c r="H469" s="170">
        <v>144774.97416890526</v>
      </c>
      <c r="I469" s="170">
        <v>155566312.84393284</v>
      </c>
      <c r="J469" s="170">
        <v>48885327.625186168</v>
      </c>
      <c r="K469" s="171">
        <f t="shared" si="14"/>
        <v>151108.62838766223</v>
      </c>
      <c r="L469" s="170">
        <v>148403.73242014737</v>
      </c>
      <c r="M469" s="155"/>
      <c r="N469" s="331"/>
      <c r="O469" s="168" t="s">
        <v>200</v>
      </c>
      <c r="P469" s="169">
        <v>3966902.1752694817</v>
      </c>
      <c r="Q469" s="170">
        <v>351090.00033307978</v>
      </c>
      <c r="R469" s="170">
        <v>322773.32938088471</v>
      </c>
      <c r="S469" s="170">
        <v>143502.97092845416</v>
      </c>
      <c r="T469" s="170">
        <v>344050.18416991329</v>
      </c>
      <c r="U469" s="170">
        <v>2643874.5924760611</v>
      </c>
      <c r="V469" s="170">
        <v>163635341.38992891</v>
      </c>
      <c r="W469" s="170">
        <v>51420970.904193029</v>
      </c>
      <c r="X469" s="171">
        <f t="shared" si="15"/>
        <v>151108.62838766223</v>
      </c>
    </row>
    <row r="470" spans="1:24" ht="15" thickTop="1" x14ac:dyDescent="0.35">
      <c r="A470" s="329">
        <f>A460+1</f>
        <v>2048</v>
      </c>
      <c r="B470" s="156" t="s">
        <v>191</v>
      </c>
      <c r="C470" s="157">
        <v>52161.475322994775</v>
      </c>
      <c r="D470" s="158">
        <v>798.1229499445019</v>
      </c>
      <c r="E470" s="158">
        <v>727.35037125054112</v>
      </c>
      <c r="F470" s="158">
        <v>2663.5818190828095</v>
      </c>
      <c r="G470" s="158">
        <v>6288.472983552856</v>
      </c>
      <c r="H470" s="158">
        <v>1808.051753767701</v>
      </c>
      <c r="I470" s="158">
        <v>2789613.9136253092</v>
      </c>
      <c r="J470" s="158">
        <v>876410.03229866747</v>
      </c>
      <c r="K470" s="159">
        <f t="shared" si="14"/>
        <v>2804.7516554941981</v>
      </c>
      <c r="L470" s="158">
        <v>1808.051753767701</v>
      </c>
      <c r="N470" s="329">
        <f>N460+1</f>
        <v>2048</v>
      </c>
      <c r="O470" s="156" t="s">
        <v>191</v>
      </c>
      <c r="P470" s="157">
        <v>77044.943555650359</v>
      </c>
      <c r="Q470" s="158">
        <v>6357.0388241461633</v>
      </c>
      <c r="R470" s="158">
        <v>5843.69254480581</v>
      </c>
      <c r="S470" s="158">
        <v>2663.5818190828095</v>
      </c>
      <c r="T470" s="158">
        <v>6288.472983552856</v>
      </c>
      <c r="U470" s="158">
        <v>47366.753575680887</v>
      </c>
      <c r="V470" s="158">
        <v>2933893.346336171</v>
      </c>
      <c r="W470" s="158">
        <v>921738.14800151112</v>
      </c>
      <c r="X470" s="159">
        <f t="shared" si="15"/>
        <v>2804.7516554941981</v>
      </c>
    </row>
    <row r="471" spans="1:24" x14ac:dyDescent="0.35">
      <c r="A471" s="330"/>
      <c r="B471" s="160" t="s">
        <v>192</v>
      </c>
      <c r="C471" s="161">
        <v>219181.70632547812</v>
      </c>
      <c r="D471" s="162">
        <v>4802.3797084746293</v>
      </c>
      <c r="E471" s="162">
        <v>4377.4060456569987</v>
      </c>
      <c r="F471" s="162">
        <v>8547.5906237000108</v>
      </c>
      <c r="G471" s="162">
        <v>20133.877279387456</v>
      </c>
      <c r="H471" s="162">
        <v>28423.892482499388</v>
      </c>
      <c r="I471" s="162">
        <v>8758834.2327553034</v>
      </c>
      <c r="J471" s="162">
        <v>2751754.3929485716</v>
      </c>
      <c r="K471" s="163">
        <f t="shared" si="14"/>
        <v>9000.61292675611</v>
      </c>
      <c r="L471" s="162">
        <v>28423.892482499388</v>
      </c>
      <c r="N471" s="330"/>
      <c r="O471" s="160" t="s">
        <v>192</v>
      </c>
      <c r="P471" s="161">
        <v>247288.10546642233</v>
      </c>
      <c r="Q471" s="162">
        <v>20149.419542194282</v>
      </c>
      <c r="R471" s="162">
        <v>18537.465978818742</v>
      </c>
      <c r="S471" s="162">
        <v>8547.590623700009</v>
      </c>
      <c r="T471" s="162">
        <v>20133.877279387456</v>
      </c>
      <c r="U471" s="162">
        <v>149486.32500552438</v>
      </c>
      <c r="V471" s="162">
        <v>9212343.3452522568</v>
      </c>
      <c r="W471" s="162">
        <v>2894232.9077135585</v>
      </c>
      <c r="X471" s="163">
        <f t="shared" si="15"/>
        <v>9000.6129267561082</v>
      </c>
    </row>
    <row r="472" spans="1:24" x14ac:dyDescent="0.35">
      <c r="A472" s="330"/>
      <c r="B472" s="160" t="s">
        <v>193</v>
      </c>
      <c r="C472" s="161">
        <v>312781.84847787954</v>
      </c>
      <c r="D472" s="162">
        <v>18200.876903451281</v>
      </c>
      <c r="E472" s="162">
        <v>16630.893916496767</v>
      </c>
      <c r="F472" s="162">
        <v>55669.370910749829</v>
      </c>
      <c r="G472" s="162">
        <v>131797.14911219839</v>
      </c>
      <c r="H472" s="150">
        <v>35809.945756298694</v>
      </c>
      <c r="I472" s="162">
        <v>59097474.92874147</v>
      </c>
      <c r="J472" s="162">
        <v>18568055.736654706</v>
      </c>
      <c r="K472" s="163">
        <f t="shared" si="14"/>
        <v>58619.847569019563</v>
      </c>
      <c r="L472" s="162">
        <v>39601.998128846702</v>
      </c>
      <c r="M472" s="155"/>
      <c r="N472" s="330"/>
      <c r="O472" s="160" t="s">
        <v>193</v>
      </c>
      <c r="P472" s="161">
        <v>1497790.2807384427</v>
      </c>
      <c r="Q472" s="162">
        <v>133867.46314321589</v>
      </c>
      <c r="R472" s="162">
        <v>123309.48282905376</v>
      </c>
      <c r="S472" s="162">
        <v>55669.370910749829</v>
      </c>
      <c r="T472" s="162">
        <v>131797.14911219839</v>
      </c>
      <c r="U472" s="150">
        <v>1001540.2410531935</v>
      </c>
      <c r="V472" s="162">
        <v>62199059.077329412</v>
      </c>
      <c r="W472" s="162">
        <v>19542554.618644081</v>
      </c>
      <c r="X472" s="163">
        <f t="shared" si="15"/>
        <v>58619.847569019563</v>
      </c>
    </row>
    <row r="473" spans="1:24" x14ac:dyDescent="0.35">
      <c r="A473" s="330"/>
      <c r="B473" s="160" t="s">
        <v>194</v>
      </c>
      <c r="C473" s="161">
        <v>114323.93253028674</v>
      </c>
      <c r="D473" s="162">
        <v>7127.6144093993416</v>
      </c>
      <c r="E473" s="162">
        <v>6488.9701216019275</v>
      </c>
      <c r="F473" s="162">
        <v>21347.899273374562</v>
      </c>
      <c r="G473" s="162">
        <v>52574.354597118567</v>
      </c>
      <c r="H473" s="162">
        <v>13925.845955923323</v>
      </c>
      <c r="I473" s="162">
        <v>22340299.169795018</v>
      </c>
      <c r="J473" s="162">
        <v>7018685.8842108566</v>
      </c>
      <c r="K473" s="163">
        <f t="shared" si="14"/>
        <v>22479.337934863412</v>
      </c>
      <c r="L473" s="162">
        <v>13925.845955923323</v>
      </c>
      <c r="N473" s="330"/>
      <c r="O473" s="160" t="s">
        <v>194</v>
      </c>
      <c r="P473" s="161">
        <v>571090.65765851305</v>
      </c>
      <c r="Q473" s="162">
        <v>52099.430628582086</v>
      </c>
      <c r="R473" s="162">
        <v>47821.866690745992</v>
      </c>
      <c r="S473" s="162">
        <v>21347.899273374562</v>
      </c>
      <c r="T473" s="162">
        <v>52574.354597118567</v>
      </c>
      <c r="U473" s="162">
        <v>389033.24207674171</v>
      </c>
      <c r="V473" s="162">
        <v>23525021.712298743</v>
      </c>
      <c r="W473" s="162">
        <v>7390891.9960077498</v>
      </c>
      <c r="X473" s="163">
        <f t="shared" si="15"/>
        <v>22479.337934863412</v>
      </c>
    </row>
    <row r="474" spans="1:24" x14ac:dyDescent="0.35">
      <c r="A474" s="330"/>
      <c r="B474" s="160" t="s">
        <v>195</v>
      </c>
      <c r="C474" s="161">
        <v>59095.987678125952</v>
      </c>
      <c r="D474" s="162">
        <v>2179.6259392538805</v>
      </c>
      <c r="E474" s="162">
        <v>1985.6043382275777</v>
      </c>
      <c r="F474" s="162">
        <v>6919.1412281503071</v>
      </c>
      <c r="G474" s="162">
        <v>16315.86721647549</v>
      </c>
      <c r="H474" s="162">
        <v>4666.8860685125574</v>
      </c>
      <c r="I474" s="162">
        <v>7202150.196459908</v>
      </c>
      <c r="J474" s="162">
        <v>2262692.3447259762</v>
      </c>
      <c r="K474" s="163">
        <f t="shared" si="14"/>
        <v>7285.8557132422729</v>
      </c>
      <c r="L474" s="162">
        <v>4666.8860685125574</v>
      </c>
      <c r="N474" s="330"/>
      <c r="O474" s="160" t="s">
        <v>195</v>
      </c>
      <c r="P474" s="161">
        <v>189077.71805849223</v>
      </c>
      <c r="Q474" s="162">
        <v>16408.188422607185</v>
      </c>
      <c r="R474" s="162">
        <v>15072.825533637764</v>
      </c>
      <c r="S474" s="162">
        <v>6919.1412281503071</v>
      </c>
      <c r="T474" s="162">
        <v>16315.86721647549</v>
      </c>
      <c r="U474" s="162">
        <v>121848.21694895999</v>
      </c>
      <c r="V474" s="162">
        <v>7568665.618466273</v>
      </c>
      <c r="W474" s="162">
        <v>2377840.1293235822</v>
      </c>
      <c r="X474" s="163">
        <f t="shared" si="15"/>
        <v>7285.8557132422729</v>
      </c>
    </row>
    <row r="475" spans="1:24" x14ac:dyDescent="0.35">
      <c r="A475" s="330"/>
      <c r="B475" s="160" t="s">
        <v>196</v>
      </c>
      <c r="C475" s="161">
        <v>208939.40732234219</v>
      </c>
      <c r="D475" s="162">
        <v>5216.0889263650097</v>
      </c>
      <c r="E475" s="162">
        <v>4747.3530289739901</v>
      </c>
      <c r="F475" s="162">
        <v>9735.1842600113032</v>
      </c>
      <c r="G475" s="162">
        <v>22956.328196896393</v>
      </c>
      <c r="H475" s="162">
        <v>32630.871640202418</v>
      </c>
      <c r="I475" s="162">
        <v>10132128.693916688</v>
      </c>
      <c r="J475" s="162">
        <v>3183200.972012782</v>
      </c>
      <c r="K475" s="163">
        <f t="shared" si="14"/>
        <v>10251.149025791901</v>
      </c>
      <c r="L475" s="162">
        <v>32630.871640202418</v>
      </c>
      <c r="N475" s="330"/>
      <c r="O475" s="160" t="s">
        <v>196</v>
      </c>
      <c r="P475" s="161">
        <v>266525.99914989091</v>
      </c>
      <c r="Q475" s="162">
        <v>23086.227709025407</v>
      </c>
      <c r="R475" s="162">
        <v>21207.379396658303</v>
      </c>
      <c r="S475" s="162">
        <v>9735.1842600113032</v>
      </c>
      <c r="T475" s="162">
        <v>22956.328196896393</v>
      </c>
      <c r="U475" s="162">
        <v>171439.7045619149</v>
      </c>
      <c r="V475" s="162">
        <v>10649066.98339605</v>
      </c>
      <c r="W475" s="162">
        <v>3345606.969335862</v>
      </c>
      <c r="X475" s="163">
        <f t="shared" si="15"/>
        <v>10251.149025791901</v>
      </c>
    </row>
    <row r="476" spans="1:24" x14ac:dyDescent="0.35">
      <c r="A476" s="330"/>
      <c r="B476" s="160" t="s">
        <v>197</v>
      </c>
      <c r="C476" s="161">
        <v>28916.891650018373</v>
      </c>
      <c r="D476" s="162">
        <v>1336.144135720197</v>
      </c>
      <c r="E476" s="162">
        <v>1205.5341871277101</v>
      </c>
      <c r="F476" s="162">
        <v>4219.2621900834456</v>
      </c>
      <c r="G476" s="162">
        <v>9397.771850958201</v>
      </c>
      <c r="H476" s="162">
        <v>2665.8218475397439</v>
      </c>
      <c r="I476" s="162">
        <v>4230660.6233596727</v>
      </c>
      <c r="J476" s="162">
        <v>1341700.8084543494</v>
      </c>
      <c r="K476" s="163">
        <f t="shared" si="14"/>
        <v>4442.8830861578681</v>
      </c>
      <c r="L476" s="162">
        <v>2665.8218475397439</v>
      </c>
      <c r="N476" s="330"/>
      <c r="O476" s="160" t="s">
        <v>197</v>
      </c>
      <c r="P476" s="161">
        <v>105460.57584574504</v>
      </c>
      <c r="Q476" s="162">
        <v>9688.6548832865719</v>
      </c>
      <c r="R476" s="162">
        <v>8792.0017001417909</v>
      </c>
      <c r="S476" s="162">
        <v>4219.2621900834456</v>
      </c>
      <c r="T476" s="162">
        <v>9397.771850958201</v>
      </c>
      <c r="U476" s="162">
        <v>68787.476678738851</v>
      </c>
      <c r="V476" s="162">
        <v>4454147.4196427818</v>
      </c>
      <c r="W476" s="162">
        <v>1412584.7578190209</v>
      </c>
      <c r="X476" s="163">
        <f t="shared" si="15"/>
        <v>4442.8830861578681</v>
      </c>
    </row>
    <row r="477" spans="1:24" x14ac:dyDescent="0.35">
      <c r="A477" s="330"/>
      <c r="B477" s="160" t="s">
        <v>198</v>
      </c>
      <c r="C477" s="161">
        <v>233121.96887728604</v>
      </c>
      <c r="D477" s="162">
        <v>14120.553518649973</v>
      </c>
      <c r="E477" s="162">
        <v>12879.121335842377</v>
      </c>
      <c r="F477" s="162">
        <v>40109.556677420602</v>
      </c>
      <c r="G477" s="162">
        <v>98475.723974327935</v>
      </c>
      <c r="H477" s="162">
        <v>30955.92583370693</v>
      </c>
      <c r="I477" s="162">
        <v>47532405.935262747</v>
      </c>
      <c r="J477" s="162">
        <v>14930498.776458759</v>
      </c>
      <c r="K477" s="163">
        <f t="shared" si="14"/>
        <v>42235.36318132389</v>
      </c>
      <c r="L477" s="162">
        <v>30955.92583370693</v>
      </c>
      <c r="N477" s="330"/>
      <c r="O477" s="160" t="s">
        <v>198</v>
      </c>
      <c r="P477" s="161">
        <v>1174680.9704953814</v>
      </c>
      <c r="Q477" s="162">
        <v>103859.18224323314</v>
      </c>
      <c r="R477" s="162">
        <v>95450.741166184802</v>
      </c>
      <c r="S477" s="162">
        <v>40109.556677420594</v>
      </c>
      <c r="T477" s="162">
        <v>98475.723974327935</v>
      </c>
      <c r="U477" s="162">
        <v>804402.06224470877</v>
      </c>
      <c r="V477" s="162">
        <v>49944360.176817477</v>
      </c>
      <c r="W477" s="162">
        <v>15688121.986516304</v>
      </c>
      <c r="X477" s="163">
        <f t="shared" si="15"/>
        <v>42235.363181323883</v>
      </c>
    </row>
    <row r="478" spans="1:24" x14ac:dyDescent="0.35">
      <c r="A478" s="330"/>
      <c r="B478" s="160" t="s">
        <v>199</v>
      </c>
      <c r="C478" s="161">
        <v>10881.311148248822</v>
      </c>
      <c r="D478" s="162">
        <v>342.36386029329844</v>
      </c>
      <c r="E478" s="162">
        <v>312.05011138282981</v>
      </c>
      <c r="F478" s="162">
        <v>1093.2740543967245</v>
      </c>
      <c r="G478" s="162">
        <v>2575.8561647734236</v>
      </c>
      <c r="H478" s="162">
        <v>679.30666468896038</v>
      </c>
      <c r="I478" s="162">
        <v>1128927.9738999791</v>
      </c>
      <c r="J478" s="162">
        <v>354744.19759222097</v>
      </c>
      <c r="K478" s="163">
        <f t="shared" si="14"/>
        <v>1151.2175792797509</v>
      </c>
      <c r="L478" s="162">
        <v>679.30666468896038</v>
      </c>
      <c r="N478" s="330"/>
      <c r="O478" s="160" t="s">
        <v>199</v>
      </c>
      <c r="P478" s="161">
        <v>29618.389001417629</v>
      </c>
      <c r="Q478" s="162">
        <v>2586.4198740655011</v>
      </c>
      <c r="R478" s="162">
        <v>2379.7113671579937</v>
      </c>
      <c r="S478" s="162">
        <v>1093.2740543967245</v>
      </c>
      <c r="T478" s="162">
        <v>2575.8561647734236</v>
      </c>
      <c r="U478" s="162">
        <v>19228.038695070278</v>
      </c>
      <c r="V478" s="162">
        <v>1187398.4924309484</v>
      </c>
      <c r="W478" s="162">
        <v>373117.4520183244</v>
      </c>
      <c r="X478" s="163">
        <f t="shared" si="15"/>
        <v>1151.2175792797509</v>
      </c>
    </row>
    <row r="479" spans="1:24" ht="15" thickBot="1" x14ac:dyDescent="0.4">
      <c r="A479" s="331"/>
      <c r="B479" s="168" t="s">
        <v>200</v>
      </c>
      <c r="C479" s="169">
        <v>1239404.5293326606</v>
      </c>
      <c r="D479" s="170">
        <v>54123.770351552106</v>
      </c>
      <c r="E479" s="170">
        <v>49354.283456560726</v>
      </c>
      <c r="F479" s="170">
        <v>150304.86103696958</v>
      </c>
      <c r="G479" s="170">
        <v>360515.40137568867</v>
      </c>
      <c r="H479" s="170">
        <v>151566.5480031397</v>
      </c>
      <c r="I479" s="170">
        <v>163212495.6678161</v>
      </c>
      <c r="J479" s="170">
        <v>51287743.145356886</v>
      </c>
      <c r="K479" s="171">
        <f t="shared" si="14"/>
        <v>158271.01867192896</v>
      </c>
      <c r="L479" s="170">
        <v>155358.6003756877</v>
      </c>
      <c r="M479" s="155"/>
      <c r="N479" s="331"/>
      <c r="O479" s="168" t="s">
        <v>200</v>
      </c>
      <c r="P479" s="169">
        <v>4158577.6399699552</v>
      </c>
      <c r="Q479" s="170">
        <v>368102.02527035616</v>
      </c>
      <c r="R479" s="170">
        <v>338415.16720720497</v>
      </c>
      <c r="S479" s="170">
        <v>150304.86103696958</v>
      </c>
      <c r="T479" s="170">
        <v>360515.40137568867</v>
      </c>
      <c r="U479" s="170">
        <v>2773132.0608405331</v>
      </c>
      <c r="V479" s="170">
        <v>171673956.1719701</v>
      </c>
      <c r="W479" s="170">
        <v>53946688.965379998</v>
      </c>
      <c r="X479" s="171">
        <f t="shared" si="15"/>
        <v>158271.01867192896</v>
      </c>
    </row>
    <row r="480" spans="1:24" ht="15" thickTop="1" x14ac:dyDescent="0.35">
      <c r="A480" s="329">
        <f>A470+1</f>
        <v>2049</v>
      </c>
      <c r="B480" s="156" t="s">
        <v>191</v>
      </c>
      <c r="C480" s="157">
        <v>53823.157745228535</v>
      </c>
      <c r="D480" s="158">
        <v>824.46100729267039</v>
      </c>
      <c r="E480" s="158">
        <v>751.35293350180882</v>
      </c>
      <c r="F480" s="158">
        <v>2751.4800191125419</v>
      </c>
      <c r="G480" s="158">
        <v>6495.9925920101014</v>
      </c>
      <c r="H480" s="158">
        <v>1867.717461642035</v>
      </c>
      <c r="I480" s="158">
        <v>2881671.1727749445</v>
      </c>
      <c r="J480" s="158">
        <v>905331.56336452346</v>
      </c>
      <c r="K480" s="159">
        <f t="shared" si="14"/>
        <v>2897.3084601255064</v>
      </c>
      <c r="L480" s="158">
        <v>1867.717461642035</v>
      </c>
      <c r="N480" s="329">
        <f>N470+1</f>
        <v>2049</v>
      </c>
      <c r="O480" s="156" t="s">
        <v>191</v>
      </c>
      <c r="P480" s="157">
        <v>79587.426692986803</v>
      </c>
      <c r="Q480" s="158">
        <v>6566.8211053429859</v>
      </c>
      <c r="R480" s="158">
        <v>6036.5343987844017</v>
      </c>
      <c r="S480" s="158">
        <v>2751.4800191125419</v>
      </c>
      <c r="T480" s="158">
        <v>6495.9925920101014</v>
      </c>
      <c r="U480" s="158">
        <v>48929.856443678356</v>
      </c>
      <c r="V480" s="158">
        <v>3030711.8267652644</v>
      </c>
      <c r="W480" s="158">
        <v>952155.50688556104</v>
      </c>
      <c r="X480" s="159">
        <f t="shared" si="15"/>
        <v>2897.3084601255064</v>
      </c>
    </row>
    <row r="481" spans="1:24" x14ac:dyDescent="0.35">
      <c r="A481" s="330"/>
      <c r="B481" s="160" t="s">
        <v>192</v>
      </c>
      <c r="C481" s="161">
        <v>226414.70263421891</v>
      </c>
      <c r="D481" s="162">
        <v>4960.8582388542918</v>
      </c>
      <c r="E481" s="162">
        <v>4521.8604451636793</v>
      </c>
      <c r="F481" s="162">
        <v>8829.6611142821112</v>
      </c>
      <c r="G481" s="162">
        <v>20798.295229607244</v>
      </c>
      <c r="H481" s="162">
        <v>29361.880934421868</v>
      </c>
      <c r="I481" s="162">
        <v>9047875.7624362279</v>
      </c>
      <c r="J481" s="162">
        <v>2842562.2879158743</v>
      </c>
      <c r="K481" s="163">
        <f t="shared" si="14"/>
        <v>9297.6331533390621</v>
      </c>
      <c r="L481" s="162">
        <v>29361.880934421868</v>
      </c>
      <c r="N481" s="330"/>
      <c r="O481" s="160" t="s">
        <v>192</v>
      </c>
      <c r="P481" s="161">
        <v>255448.61294681428</v>
      </c>
      <c r="Q481" s="162">
        <v>20814.350387086692</v>
      </c>
      <c r="R481" s="162">
        <v>19149.20235611976</v>
      </c>
      <c r="S481" s="162">
        <v>8829.6611142821093</v>
      </c>
      <c r="T481" s="162">
        <v>20798.295229607244</v>
      </c>
      <c r="U481" s="162">
        <v>154419.37373070669</v>
      </c>
      <c r="V481" s="162">
        <v>9516350.6756455824</v>
      </c>
      <c r="W481" s="162">
        <v>2989742.5936681055</v>
      </c>
      <c r="X481" s="163">
        <f t="shared" si="15"/>
        <v>9297.6331533390603</v>
      </c>
    </row>
    <row r="482" spans="1:24" x14ac:dyDescent="0.35">
      <c r="A482" s="330"/>
      <c r="B482" s="160" t="s">
        <v>193</v>
      </c>
      <c r="C482" s="161">
        <v>322720.49016501993</v>
      </c>
      <c r="D482" s="162">
        <v>19019.91636410659</v>
      </c>
      <c r="E482" s="162">
        <v>17379.284142739125</v>
      </c>
      <c r="F482" s="162">
        <v>58174.492601733567</v>
      </c>
      <c r="G482" s="162">
        <v>137728.02082224734</v>
      </c>
      <c r="H482" s="150">
        <v>37421.393315332134</v>
      </c>
      <c r="I482" s="162">
        <v>61756861.300534844</v>
      </c>
      <c r="J482" s="162">
        <v>19403618.244804166</v>
      </c>
      <c r="K482" s="163">
        <f t="shared" si="14"/>
        <v>61257.740709625439</v>
      </c>
      <c r="L482" s="162">
        <v>41384.088044644806</v>
      </c>
      <c r="M482" s="155"/>
      <c r="N482" s="330"/>
      <c r="O482" s="160" t="s">
        <v>193</v>
      </c>
      <c r="P482" s="161">
        <v>1565190.843371673</v>
      </c>
      <c r="Q482" s="162">
        <v>139891.49898466063</v>
      </c>
      <c r="R482" s="162">
        <v>128858.40955636118</v>
      </c>
      <c r="S482" s="162">
        <v>58174.492601733567</v>
      </c>
      <c r="T482" s="162">
        <v>137728.02082224734</v>
      </c>
      <c r="U482" s="150">
        <v>1046609.5519005873</v>
      </c>
      <c r="V482" s="162">
        <v>64998016.735809244</v>
      </c>
      <c r="W482" s="162">
        <v>20421969.576483067</v>
      </c>
      <c r="X482" s="163">
        <f t="shared" si="15"/>
        <v>61257.740709625439</v>
      </c>
    </row>
    <row r="483" spans="1:24" x14ac:dyDescent="0.35">
      <c r="A483" s="330"/>
      <c r="B483" s="160" t="s">
        <v>194</v>
      </c>
      <c r="C483" s="161">
        <v>115881.40937183169</v>
      </c>
      <c r="D483" s="162">
        <v>7334.3152272719235</v>
      </c>
      <c r="E483" s="162">
        <v>6677.1502551283847</v>
      </c>
      <c r="F483" s="162">
        <v>21966.988352302425</v>
      </c>
      <c r="G483" s="162">
        <v>54099.010880435009</v>
      </c>
      <c r="H483" s="162">
        <v>14329.695488645102</v>
      </c>
      <c r="I483" s="162">
        <v>22988167.845719077</v>
      </c>
      <c r="J483" s="162">
        <v>7222227.7748529715</v>
      </c>
      <c r="K483" s="163">
        <f t="shared" si="14"/>
        <v>23131.238734974453</v>
      </c>
      <c r="L483" s="162">
        <v>14329.695488645102</v>
      </c>
      <c r="N483" s="330"/>
      <c r="O483" s="160" t="s">
        <v>194</v>
      </c>
      <c r="P483" s="161">
        <v>587652.28673060995</v>
      </c>
      <c r="Q483" s="162">
        <v>53610.314116810972</v>
      </c>
      <c r="R483" s="162">
        <v>49208.700824777625</v>
      </c>
      <c r="S483" s="162">
        <v>21966.988352302425</v>
      </c>
      <c r="T483" s="162">
        <v>54099.010880435009</v>
      </c>
      <c r="U483" s="162">
        <v>400315.20609696722</v>
      </c>
      <c r="V483" s="162">
        <v>24207247.341955408</v>
      </c>
      <c r="W483" s="162">
        <v>7605227.863891975</v>
      </c>
      <c r="X483" s="163">
        <f t="shared" si="15"/>
        <v>23131.238734974453</v>
      </c>
    </row>
    <row r="484" spans="1:24" x14ac:dyDescent="0.35">
      <c r="A484" s="330"/>
      <c r="B484" s="160" t="s">
        <v>195</v>
      </c>
      <c r="C484" s="161">
        <v>61816.816755089065</v>
      </c>
      <c r="D484" s="162">
        <v>2288.6072362165751</v>
      </c>
      <c r="E484" s="162">
        <v>2084.8845551389572</v>
      </c>
      <c r="F484" s="162">
        <v>7265.0982895578245</v>
      </c>
      <c r="G484" s="162">
        <v>17131.66057729927</v>
      </c>
      <c r="H484" s="162">
        <v>4900.2303719381871</v>
      </c>
      <c r="I484" s="162">
        <v>7562257.7062829062</v>
      </c>
      <c r="J484" s="162">
        <v>2375826.9619622757</v>
      </c>
      <c r="K484" s="163">
        <f t="shared" si="14"/>
        <v>7650.1484989043884</v>
      </c>
      <c r="L484" s="162">
        <v>4900.2303719381871</v>
      </c>
      <c r="N484" s="330"/>
      <c r="O484" s="160" t="s">
        <v>195</v>
      </c>
      <c r="P484" s="161">
        <v>198531.6039614169</v>
      </c>
      <c r="Q484" s="162">
        <v>17228.597843737549</v>
      </c>
      <c r="R484" s="162">
        <v>15826.466810319656</v>
      </c>
      <c r="S484" s="162">
        <v>7265.0982895578245</v>
      </c>
      <c r="T484" s="162">
        <v>17131.66057729927</v>
      </c>
      <c r="U484" s="162">
        <v>127940.62779640802</v>
      </c>
      <c r="V484" s="162">
        <v>7947098.8993895892</v>
      </c>
      <c r="W484" s="162">
        <v>2496732.1357897618</v>
      </c>
      <c r="X484" s="163">
        <f t="shared" si="15"/>
        <v>7650.1484989043884</v>
      </c>
    </row>
    <row r="485" spans="1:24" x14ac:dyDescent="0.35">
      <c r="A485" s="330"/>
      <c r="B485" s="160" t="s">
        <v>196</v>
      </c>
      <c r="C485" s="161">
        <v>219386.37768845935</v>
      </c>
      <c r="D485" s="162">
        <v>5476.893372683262</v>
      </c>
      <c r="E485" s="162">
        <v>4984.7206804226907</v>
      </c>
      <c r="F485" s="162">
        <v>10221.943473011872</v>
      </c>
      <c r="G485" s="162">
        <v>24104.144606741218</v>
      </c>
      <c r="H485" s="162">
        <v>34262.415222212549</v>
      </c>
      <c r="I485" s="162">
        <v>10638735.128612526</v>
      </c>
      <c r="J485" s="162">
        <v>3342361.0206134222</v>
      </c>
      <c r="K485" s="163">
        <f t="shared" si="14"/>
        <v>10763.706477081501</v>
      </c>
      <c r="L485" s="162">
        <v>34262.415222212549</v>
      </c>
      <c r="N485" s="330"/>
      <c r="O485" s="160" t="s">
        <v>196</v>
      </c>
      <c r="P485" s="161">
        <v>279852.29910738551</v>
      </c>
      <c r="Q485" s="162">
        <v>24240.539094476684</v>
      </c>
      <c r="R485" s="162">
        <v>22267.748366491225</v>
      </c>
      <c r="S485" s="162">
        <v>10221.943473011872</v>
      </c>
      <c r="T485" s="162">
        <v>24104.144606741218</v>
      </c>
      <c r="U485" s="162">
        <v>180011.68979001071</v>
      </c>
      <c r="V485" s="162">
        <v>11181520.332565855</v>
      </c>
      <c r="W485" s="162">
        <v>3512887.317802656</v>
      </c>
      <c r="X485" s="163">
        <f t="shared" si="15"/>
        <v>10763.706477081501</v>
      </c>
    </row>
    <row r="486" spans="1:24" x14ac:dyDescent="0.35">
      <c r="A486" s="330"/>
      <c r="B486" s="160" t="s">
        <v>197</v>
      </c>
      <c r="C486" s="161">
        <v>29563.986742761903</v>
      </c>
      <c r="D486" s="162">
        <v>1380.2368921989635</v>
      </c>
      <c r="E486" s="162">
        <v>1245.3168153029246</v>
      </c>
      <c r="F486" s="162">
        <v>4358.4978423561988</v>
      </c>
      <c r="G486" s="162">
        <v>9707.8983220398222</v>
      </c>
      <c r="H486" s="162">
        <v>2753.7939685085553</v>
      </c>
      <c r="I486" s="162">
        <v>4370272.4239305416</v>
      </c>
      <c r="J486" s="162">
        <v>1385976.9351333426</v>
      </c>
      <c r="K486" s="163">
        <f t="shared" si="14"/>
        <v>4589.4982280010772</v>
      </c>
      <c r="L486" s="162">
        <v>2753.7939685085553</v>
      </c>
      <c r="N486" s="330"/>
      <c r="O486" s="160" t="s">
        <v>197</v>
      </c>
      <c r="P486" s="161">
        <v>108940.77484865463</v>
      </c>
      <c r="Q486" s="162">
        <v>10008.380494435027</v>
      </c>
      <c r="R486" s="162">
        <v>9082.1377562464695</v>
      </c>
      <c r="S486" s="162">
        <v>4358.4978423561988</v>
      </c>
      <c r="T486" s="162">
        <v>9707.8983220398222</v>
      </c>
      <c r="U486" s="162">
        <v>71057.463409137243</v>
      </c>
      <c r="V486" s="162">
        <v>4601134.2844909942</v>
      </c>
      <c r="W486" s="162">
        <v>1459200.0548270484</v>
      </c>
      <c r="X486" s="163">
        <f t="shared" si="15"/>
        <v>4589.4982280010772</v>
      </c>
    </row>
    <row r="487" spans="1:24" x14ac:dyDescent="0.35">
      <c r="A487" s="330"/>
      <c r="B487" s="160" t="s">
        <v>198</v>
      </c>
      <c r="C487" s="161">
        <v>247514.03370861959</v>
      </c>
      <c r="D487" s="162">
        <v>15107.534810858166</v>
      </c>
      <c r="E487" s="162">
        <v>13779.573018991156</v>
      </c>
      <c r="F487" s="162">
        <v>42819.938689690214</v>
      </c>
      <c r="G487" s="162">
        <v>105272.20630092011</v>
      </c>
      <c r="H487" s="162">
        <v>33145.761451133367</v>
      </c>
      <c r="I487" s="162">
        <v>50922964.903156608</v>
      </c>
      <c r="J487" s="162">
        <v>15995434.639618792</v>
      </c>
      <c r="K487" s="163">
        <f t="shared" si="14"/>
        <v>45089.395440243796</v>
      </c>
      <c r="L487" s="162">
        <v>33145.761451133367</v>
      </c>
      <c r="N487" s="330"/>
      <c r="O487" s="160" t="s">
        <v>198</v>
      </c>
      <c r="P487" s="161">
        <v>1256167.6306616766</v>
      </c>
      <c r="Q487" s="162">
        <v>111126.24135013255</v>
      </c>
      <c r="R487" s="162">
        <v>102129.87211636096</v>
      </c>
      <c r="S487" s="162">
        <v>42819.938689690207</v>
      </c>
      <c r="T487" s="162">
        <v>105272.20630092011</v>
      </c>
      <c r="U487" s="162">
        <v>861227.69512879616</v>
      </c>
      <c r="V487" s="162">
        <v>53504450.588115945</v>
      </c>
      <c r="W487" s="162">
        <v>16806305.651886988</v>
      </c>
      <c r="X487" s="163">
        <f t="shared" si="15"/>
        <v>45089.395440243788</v>
      </c>
    </row>
    <row r="488" spans="1:24" x14ac:dyDescent="0.35">
      <c r="A488" s="330"/>
      <c r="B488" s="160" t="s">
        <v>199</v>
      </c>
      <c r="C488" s="161">
        <v>10801.358176364558</v>
      </c>
      <c r="D488" s="162">
        <v>348.18404591828448</v>
      </c>
      <c r="E488" s="162">
        <v>317.35496327633786</v>
      </c>
      <c r="F488" s="162">
        <v>1111.8597133214687</v>
      </c>
      <c r="G488" s="162">
        <v>2619.6457195745716</v>
      </c>
      <c r="H488" s="162">
        <v>690.85487798867268</v>
      </c>
      <c r="I488" s="162">
        <v>1148119.7494562785</v>
      </c>
      <c r="J488" s="162">
        <v>360774.84895128867</v>
      </c>
      <c r="K488" s="163">
        <f t="shared" si="14"/>
        <v>1170.7882781275064</v>
      </c>
      <c r="L488" s="162">
        <v>690.85487798867268</v>
      </c>
      <c r="N488" s="330"/>
      <c r="O488" s="160" t="s">
        <v>199</v>
      </c>
      <c r="P488" s="161">
        <v>30121.901614441722</v>
      </c>
      <c r="Q488" s="162">
        <v>2630.3890119246144</v>
      </c>
      <c r="R488" s="162">
        <v>2420.1664603996792</v>
      </c>
      <c r="S488" s="162">
        <v>1111.8597133214687</v>
      </c>
      <c r="T488" s="162">
        <v>2619.6457195745716</v>
      </c>
      <c r="U488" s="162">
        <v>19554.91535288647</v>
      </c>
      <c r="V488" s="162">
        <v>1207584.2668022742</v>
      </c>
      <c r="W488" s="162">
        <v>379460.44870263583</v>
      </c>
      <c r="X488" s="163">
        <f t="shared" si="15"/>
        <v>1170.7882781275064</v>
      </c>
    </row>
    <row r="489" spans="1:24" ht="15" thickBot="1" x14ac:dyDescent="0.4">
      <c r="A489" s="331"/>
      <c r="B489" s="168" t="s">
        <v>200</v>
      </c>
      <c r="C489" s="169">
        <v>1287922.3329875935</v>
      </c>
      <c r="D489" s="170">
        <v>56741.007195400729</v>
      </c>
      <c r="E489" s="170">
        <v>51741.497809665067</v>
      </c>
      <c r="F489" s="170">
        <v>157499.96009536821</v>
      </c>
      <c r="G489" s="170">
        <v>377956.87505087472</v>
      </c>
      <c r="H489" s="170">
        <v>158733.74309182246</v>
      </c>
      <c r="I489" s="170">
        <v>171316925.99290395</v>
      </c>
      <c r="J489" s="170">
        <v>53834114.277216658</v>
      </c>
      <c r="K489" s="171">
        <f t="shared" si="14"/>
        <v>165847.45798042271</v>
      </c>
      <c r="L489" s="170">
        <v>162696.43782113513</v>
      </c>
      <c r="M489" s="155"/>
      <c r="N489" s="331"/>
      <c r="O489" s="168" t="s">
        <v>200</v>
      </c>
      <c r="P489" s="169">
        <v>4361493.3799356595</v>
      </c>
      <c r="Q489" s="170">
        <v>386117.13238860772</v>
      </c>
      <c r="R489" s="170">
        <v>354979.23864586098</v>
      </c>
      <c r="S489" s="170">
        <v>157499.96009536821</v>
      </c>
      <c r="T489" s="170">
        <v>377956.87505087472</v>
      </c>
      <c r="U489" s="170">
        <v>2910066.3796491781</v>
      </c>
      <c r="V489" s="170">
        <v>180194114.95154017</v>
      </c>
      <c r="W489" s="170">
        <v>56623681.149937794</v>
      </c>
      <c r="X489" s="171">
        <f t="shared" si="15"/>
        <v>165847.45798042271</v>
      </c>
    </row>
    <row r="490" spans="1:24" ht="15" thickTop="1" x14ac:dyDescent="0.35">
      <c r="A490" s="329">
        <f>A480+1</f>
        <v>2050</v>
      </c>
      <c r="B490" s="156" t="s">
        <v>191</v>
      </c>
      <c r="C490" s="157">
        <v>55580.219020225995</v>
      </c>
      <c r="D490" s="158">
        <v>851.66822053332828</v>
      </c>
      <c r="E490" s="158">
        <v>776.14758030736834</v>
      </c>
      <c r="F490" s="158">
        <v>2842.278859743255</v>
      </c>
      <c r="G490" s="158">
        <v>6710.3603475464324</v>
      </c>
      <c r="H490" s="158">
        <v>1929.3521378762218</v>
      </c>
      <c r="I490" s="158">
        <v>2976766.3214765168</v>
      </c>
      <c r="J490" s="158">
        <v>935207.50495555252</v>
      </c>
      <c r="K490" s="159">
        <f t="shared" si="14"/>
        <v>2992.9196393096472</v>
      </c>
      <c r="L490" s="158">
        <v>1929.3521378762218</v>
      </c>
      <c r="N490" s="329">
        <f>N480+1</f>
        <v>2050</v>
      </c>
      <c r="O490" s="156" t="s">
        <v>191</v>
      </c>
      <c r="P490" s="157">
        <v>82213.81177385537</v>
      </c>
      <c r="Q490" s="158">
        <v>6783.5262018193025</v>
      </c>
      <c r="R490" s="158">
        <v>6235.7400339442847</v>
      </c>
      <c r="S490" s="158">
        <v>2842.278859743255</v>
      </c>
      <c r="T490" s="158">
        <v>6710.3603475464324</v>
      </c>
      <c r="U490" s="158">
        <v>50544.541706319731</v>
      </c>
      <c r="V490" s="158">
        <v>3130725.3170485175</v>
      </c>
      <c r="W490" s="158">
        <v>983576.63861278421</v>
      </c>
      <c r="X490" s="159">
        <f t="shared" si="15"/>
        <v>2992.9196393096472</v>
      </c>
    </row>
    <row r="491" spans="1:24" x14ac:dyDescent="0.35">
      <c r="A491" s="330"/>
      <c r="B491" s="160" t="s">
        <v>192</v>
      </c>
      <c r="C491" s="161">
        <v>233886.38782114806</v>
      </c>
      <c r="D491" s="162">
        <v>5124.5665607364826</v>
      </c>
      <c r="E491" s="162">
        <v>4671.0818398540796</v>
      </c>
      <c r="F491" s="162">
        <v>9121.0399310534176</v>
      </c>
      <c r="G491" s="162">
        <v>21484.638972184275</v>
      </c>
      <c r="H491" s="162">
        <v>30330.823005257782</v>
      </c>
      <c r="I491" s="162">
        <v>9346455.6625966206</v>
      </c>
      <c r="J491" s="162">
        <v>2936366.8434170973</v>
      </c>
      <c r="K491" s="163">
        <f t="shared" si="14"/>
        <v>9604.4550473992476</v>
      </c>
      <c r="L491" s="162">
        <v>30330.823005257782</v>
      </c>
      <c r="N491" s="330"/>
      <c r="O491" s="160" t="s">
        <v>192</v>
      </c>
      <c r="P491" s="161">
        <v>263878.41717405908</v>
      </c>
      <c r="Q491" s="162">
        <v>21501.223949860549</v>
      </c>
      <c r="R491" s="162">
        <v>19781.126033871707</v>
      </c>
      <c r="S491" s="162">
        <v>9121.0399310534158</v>
      </c>
      <c r="T491" s="162">
        <v>21484.638972184275</v>
      </c>
      <c r="U491" s="162">
        <v>159515.21306381997</v>
      </c>
      <c r="V491" s="162">
        <v>9830390.2479418833</v>
      </c>
      <c r="W491" s="162">
        <v>3088404.0992591525</v>
      </c>
      <c r="X491" s="163">
        <f t="shared" si="15"/>
        <v>9604.4550473992458</v>
      </c>
    </row>
    <row r="492" spans="1:24" x14ac:dyDescent="0.35">
      <c r="A492" s="330"/>
      <c r="B492" s="160" t="s">
        <v>193</v>
      </c>
      <c r="C492" s="161">
        <v>336289.88301882509</v>
      </c>
      <c r="D492" s="162">
        <v>19875.812600491379</v>
      </c>
      <c r="E492" s="162">
        <v>18161.351929162378</v>
      </c>
      <c r="F492" s="162">
        <v>60792.344768811556</v>
      </c>
      <c r="G492" s="162">
        <v>143925.78175924841</v>
      </c>
      <c r="H492" s="150">
        <v>39105.356014522069</v>
      </c>
      <c r="I492" s="162">
        <v>64535920.05905889</v>
      </c>
      <c r="J492" s="162">
        <v>20276781.065820344</v>
      </c>
      <c r="K492" s="163">
        <f t="shared" si="14"/>
        <v>64014.339041558567</v>
      </c>
      <c r="L492" s="162">
        <v>43246.372006653808</v>
      </c>
      <c r="M492" s="155"/>
      <c r="N492" s="330"/>
      <c r="O492" s="160" t="s">
        <v>193</v>
      </c>
      <c r="P492" s="161">
        <v>1635624.4313233974</v>
      </c>
      <c r="Q492" s="162">
        <v>146186.61643897029</v>
      </c>
      <c r="R492" s="162">
        <v>134657.03798639739</v>
      </c>
      <c r="S492" s="162">
        <v>60792.344768811556</v>
      </c>
      <c r="T492" s="162">
        <v>143925.78175924841</v>
      </c>
      <c r="U492" s="150">
        <v>1093706.9817361133</v>
      </c>
      <c r="V492" s="162">
        <v>67922927.488920629</v>
      </c>
      <c r="W492" s="162">
        <v>21340958.207424797</v>
      </c>
      <c r="X492" s="163">
        <f t="shared" si="15"/>
        <v>64014.339041558567</v>
      </c>
    </row>
    <row r="493" spans="1:24" x14ac:dyDescent="0.35">
      <c r="A493" s="330"/>
      <c r="B493" s="160" t="s">
        <v>194</v>
      </c>
      <c r="C493" s="161">
        <v>118897.5333871664</v>
      </c>
      <c r="D493" s="162">
        <v>7547.0103688628078</v>
      </c>
      <c r="E493" s="162">
        <v>6870.7876125271068</v>
      </c>
      <c r="F493" s="162">
        <v>22604.031014519194</v>
      </c>
      <c r="G493" s="162">
        <v>55667.882195967613</v>
      </c>
      <c r="H493" s="162">
        <v>14745.256657815808</v>
      </c>
      <c r="I493" s="162">
        <v>23654824.713244926</v>
      </c>
      <c r="J493" s="162">
        <v>7431672.3803237071</v>
      </c>
      <c r="K493" s="163">
        <f t="shared" si="14"/>
        <v>23802.044658288709</v>
      </c>
      <c r="L493" s="162">
        <v>14745.256657815808</v>
      </c>
      <c r="N493" s="330"/>
      <c r="O493" s="160" t="s">
        <v>194</v>
      </c>
      <c r="P493" s="161">
        <v>604694.20304579753</v>
      </c>
      <c r="Q493" s="162">
        <v>55165.013226198484</v>
      </c>
      <c r="R493" s="162">
        <v>50635.753148696174</v>
      </c>
      <c r="S493" s="162">
        <v>22604.031014519194</v>
      </c>
      <c r="T493" s="162">
        <v>55667.882195967613</v>
      </c>
      <c r="U493" s="162">
        <v>411924.34707377927</v>
      </c>
      <c r="V493" s="162">
        <v>24909257.514872111</v>
      </c>
      <c r="W493" s="162">
        <v>7825779.4719448425</v>
      </c>
      <c r="X493" s="163">
        <f t="shared" si="15"/>
        <v>23802.044658288709</v>
      </c>
    </row>
    <row r="494" spans="1:24" x14ac:dyDescent="0.35">
      <c r="A494" s="330"/>
      <c r="B494" s="160" t="s">
        <v>195</v>
      </c>
      <c r="C494" s="161">
        <v>64788.049574016542</v>
      </c>
      <c r="D494" s="162">
        <v>2403.0375980274039</v>
      </c>
      <c r="E494" s="162">
        <v>2189.1287828959048</v>
      </c>
      <c r="F494" s="162">
        <v>7628.353204035715</v>
      </c>
      <c r="G494" s="162">
        <v>17988.243606164233</v>
      </c>
      <c r="H494" s="162">
        <v>5145.2418905350951</v>
      </c>
      <c r="I494" s="162">
        <v>7940370.5915970504</v>
      </c>
      <c r="J494" s="162">
        <v>2494618.3100603893</v>
      </c>
      <c r="K494" s="163">
        <f t="shared" si="14"/>
        <v>8032.6559238496075</v>
      </c>
      <c r="L494" s="162">
        <v>5145.2418905350951</v>
      </c>
      <c r="N494" s="330"/>
      <c r="O494" s="160" t="s">
        <v>195</v>
      </c>
      <c r="P494" s="161">
        <v>208458.18415948772</v>
      </c>
      <c r="Q494" s="162">
        <v>18090.027735924425</v>
      </c>
      <c r="R494" s="162">
        <v>16617.790150835637</v>
      </c>
      <c r="S494" s="162">
        <v>7628.353204035715</v>
      </c>
      <c r="T494" s="162">
        <v>17988.243606164233</v>
      </c>
      <c r="U494" s="162">
        <v>134337.65918622841</v>
      </c>
      <c r="V494" s="162">
        <v>8344453.8443590682</v>
      </c>
      <c r="W494" s="162">
        <v>2621568.7425792497</v>
      </c>
      <c r="X494" s="163">
        <f t="shared" si="15"/>
        <v>8032.6559238496075</v>
      </c>
    </row>
    <row r="495" spans="1:24" x14ac:dyDescent="0.35">
      <c r="A495" s="330"/>
      <c r="B495" s="160" t="s">
        <v>196</v>
      </c>
      <c r="C495" s="161">
        <v>230355.6965728823</v>
      </c>
      <c r="D495" s="162">
        <v>5750.7380413174251</v>
      </c>
      <c r="E495" s="162">
        <v>5233.9567144438251</v>
      </c>
      <c r="F495" s="162">
        <v>10733.040646662464</v>
      </c>
      <c r="G495" s="162">
        <v>25309.35183707828</v>
      </c>
      <c r="H495" s="162">
        <v>35975.535983323171</v>
      </c>
      <c r="I495" s="162">
        <v>11170671.885043152</v>
      </c>
      <c r="J495" s="162">
        <v>3509479.0716440934</v>
      </c>
      <c r="K495" s="163">
        <f t="shared" si="14"/>
        <v>11301.891800935575</v>
      </c>
      <c r="L495" s="162">
        <v>35975.535983323171</v>
      </c>
      <c r="N495" s="330"/>
      <c r="O495" s="160" t="s">
        <v>196</v>
      </c>
      <c r="P495" s="161">
        <v>293844.91406275477</v>
      </c>
      <c r="Q495" s="162">
        <v>25452.566049200515</v>
      </c>
      <c r="R495" s="162">
        <v>23381.135784815786</v>
      </c>
      <c r="S495" s="162">
        <v>10733.040646662464</v>
      </c>
      <c r="T495" s="162">
        <v>25309.35183707828</v>
      </c>
      <c r="U495" s="162">
        <v>189012.27427951124</v>
      </c>
      <c r="V495" s="162">
        <v>11740596.349194149</v>
      </c>
      <c r="W495" s="162">
        <v>3688531.6836927882</v>
      </c>
      <c r="X495" s="163">
        <f t="shared" si="15"/>
        <v>11301.891800935575</v>
      </c>
    </row>
    <row r="496" spans="1:24" x14ac:dyDescent="0.35">
      <c r="A496" s="330"/>
      <c r="B496" s="160" t="s">
        <v>197</v>
      </c>
      <c r="C496" s="161">
        <v>30483.175845558093</v>
      </c>
      <c r="D496" s="162">
        <v>1425.7847096415289</v>
      </c>
      <c r="E496" s="162">
        <v>1286.4122702079208</v>
      </c>
      <c r="F496" s="162">
        <v>4502.3282711539532</v>
      </c>
      <c r="G496" s="162">
        <v>10028.258966667134</v>
      </c>
      <c r="H496" s="162">
        <v>2844.6691694693368</v>
      </c>
      <c r="I496" s="162">
        <v>4514491.4139202479</v>
      </c>
      <c r="J496" s="162">
        <v>1431714.1739927428</v>
      </c>
      <c r="K496" s="163">
        <f t="shared" si="14"/>
        <v>4740.9516695251123</v>
      </c>
      <c r="L496" s="162">
        <v>2844.6691694693368</v>
      </c>
      <c r="N496" s="330"/>
      <c r="O496" s="160" t="s">
        <v>197</v>
      </c>
      <c r="P496" s="161">
        <v>112535.82041866019</v>
      </c>
      <c r="Q496" s="162">
        <v>10338.657050751382</v>
      </c>
      <c r="R496" s="162">
        <v>9381.8483022026012</v>
      </c>
      <c r="S496" s="162">
        <v>4502.3282711539532</v>
      </c>
      <c r="T496" s="162">
        <v>10028.258966667134</v>
      </c>
      <c r="U496" s="162">
        <v>73402.35970163875</v>
      </c>
      <c r="V496" s="162">
        <v>4752971.7158791954</v>
      </c>
      <c r="W496" s="162">
        <v>1507353.6566363408</v>
      </c>
      <c r="X496" s="163">
        <f t="shared" si="15"/>
        <v>4740.9516695251123</v>
      </c>
    </row>
    <row r="497" spans="1:24" x14ac:dyDescent="0.35">
      <c r="A497" s="330"/>
      <c r="B497" s="160" t="s">
        <v>198</v>
      </c>
      <c r="C497" s="161">
        <v>264185.59714087448</v>
      </c>
      <c r="D497" s="162">
        <v>16179.832927042626</v>
      </c>
      <c r="E497" s="162">
        <v>14757.883490074531</v>
      </c>
      <c r="F497" s="162">
        <v>45763.830057424791</v>
      </c>
      <c r="G497" s="162">
        <v>112672.35053713035</v>
      </c>
      <c r="H497" s="162">
        <v>35524.064921376514</v>
      </c>
      <c r="I497" s="162">
        <v>54607958.900052726</v>
      </c>
      <c r="J497" s="162">
        <v>17152841.852535397</v>
      </c>
      <c r="K497" s="163">
        <f t="shared" si="14"/>
        <v>48189.313050468299</v>
      </c>
      <c r="L497" s="162">
        <v>35524.064921376514</v>
      </c>
      <c r="N497" s="330"/>
      <c r="O497" s="160" t="s">
        <v>198</v>
      </c>
      <c r="P497" s="161">
        <v>1344618.6157262775</v>
      </c>
      <c r="Q497" s="162">
        <v>119019.19408911912</v>
      </c>
      <c r="R497" s="162">
        <v>109384.22063358632</v>
      </c>
      <c r="S497" s="162">
        <v>45763.830057424791</v>
      </c>
      <c r="T497" s="162">
        <v>112672.35053713033</v>
      </c>
      <c r="U497" s="162">
        <v>922935.00338314811</v>
      </c>
      <c r="V497" s="162">
        <v>57373670.329794437</v>
      </c>
      <c r="W497" s="162">
        <v>18021575.608447939</v>
      </c>
      <c r="X497" s="163">
        <f t="shared" si="15"/>
        <v>48189.313050468299</v>
      </c>
    </row>
    <row r="498" spans="1:24" x14ac:dyDescent="0.35">
      <c r="A498" s="330"/>
      <c r="B498" s="160" t="s">
        <v>199</v>
      </c>
      <c r="C498" s="161">
        <v>10951.609502043802</v>
      </c>
      <c r="D498" s="162">
        <v>354.10317469889532</v>
      </c>
      <c r="E498" s="162">
        <v>322.74999765203552</v>
      </c>
      <c r="F498" s="162">
        <v>1130.7613284479335</v>
      </c>
      <c r="G498" s="162">
        <v>2664.179696807339</v>
      </c>
      <c r="H498" s="162">
        <v>702.59941091448002</v>
      </c>
      <c r="I498" s="162">
        <v>1167637.7851970352</v>
      </c>
      <c r="J498" s="162">
        <v>366908.02138346049</v>
      </c>
      <c r="K498" s="163">
        <f t="shared" si="14"/>
        <v>1190.6916788556739</v>
      </c>
      <c r="L498" s="162">
        <v>702.59941091448002</v>
      </c>
      <c r="N498" s="330"/>
      <c r="O498" s="160" t="s">
        <v>199</v>
      </c>
      <c r="P498" s="161">
        <v>30633.973941887227</v>
      </c>
      <c r="Q498" s="162">
        <v>2675.1056251273326</v>
      </c>
      <c r="R498" s="162">
        <v>2461.309290226473</v>
      </c>
      <c r="S498" s="162">
        <v>1130.7613284479335</v>
      </c>
      <c r="T498" s="162">
        <v>2664.179696807339</v>
      </c>
      <c r="U498" s="162">
        <v>19887.348913885533</v>
      </c>
      <c r="V498" s="162">
        <v>1228113.1993379127</v>
      </c>
      <c r="W498" s="162">
        <v>385911.27633058059</v>
      </c>
      <c r="X498" s="163">
        <f t="shared" si="15"/>
        <v>1190.6916788556739</v>
      </c>
    </row>
    <row r="499" spans="1:24" ht="15" thickBot="1" x14ac:dyDescent="0.4">
      <c r="A499" s="331"/>
      <c r="B499" s="168" t="s">
        <v>200</v>
      </c>
      <c r="C499" s="169">
        <v>1345418.1518827409</v>
      </c>
      <c r="D499" s="170">
        <v>59512.554201351872</v>
      </c>
      <c r="E499" s="170">
        <v>54269.50021712514</v>
      </c>
      <c r="F499" s="170">
        <v>165118.00808185228</v>
      </c>
      <c r="G499" s="170">
        <v>396451.04791879404</v>
      </c>
      <c r="H499" s="170">
        <v>166302.89919109046</v>
      </c>
      <c r="I499" s="170">
        <v>179915097.33218718</v>
      </c>
      <c r="J499" s="170">
        <v>56535589.224132784</v>
      </c>
      <c r="K499" s="171">
        <f t="shared" si="14"/>
        <v>173869.26251019046</v>
      </c>
      <c r="L499" s="170">
        <v>170443.91518322221</v>
      </c>
      <c r="M499" s="155"/>
      <c r="N499" s="331"/>
      <c r="O499" s="168" t="s">
        <v>200</v>
      </c>
      <c r="P499" s="169">
        <v>4576502.3716261759</v>
      </c>
      <c r="Q499" s="170">
        <v>405211.93036697141</v>
      </c>
      <c r="R499" s="170">
        <v>372535.96136457642</v>
      </c>
      <c r="S499" s="170">
        <v>165118.00808185225</v>
      </c>
      <c r="T499" s="170">
        <v>396451.04791879404</v>
      </c>
      <c r="U499" s="170">
        <v>3055265.7290444444</v>
      </c>
      <c r="V499" s="170">
        <v>189233106.00734788</v>
      </c>
      <c r="W499" s="170">
        <v>59463659.38492848</v>
      </c>
      <c r="X499" s="171">
        <f t="shared" si="15"/>
        <v>173869.26251019043</v>
      </c>
    </row>
    <row r="500" spans="1:24" ht="16" thickTop="1" x14ac:dyDescent="0.35">
      <c r="A500" s="131" t="s">
        <v>201</v>
      </c>
    </row>
  </sheetData>
  <mergeCells count="106">
    <mergeCell ref="P8:X8"/>
    <mergeCell ref="A10:A19"/>
    <mergeCell ref="N10:N19"/>
    <mergeCell ref="A20:A29"/>
    <mergeCell ref="N20:N29"/>
    <mergeCell ref="A3:J3"/>
    <mergeCell ref="B5:J5"/>
    <mergeCell ref="A8:A9"/>
    <mergeCell ref="B8:B9"/>
    <mergeCell ref="C8:K8"/>
    <mergeCell ref="N30:N39"/>
    <mergeCell ref="A40:A49"/>
    <mergeCell ref="N40:N49"/>
    <mergeCell ref="A50:A59"/>
    <mergeCell ref="N50:N59"/>
    <mergeCell ref="A60:A69"/>
    <mergeCell ref="N60:N69"/>
    <mergeCell ref="N8:N9"/>
    <mergeCell ref="O8:O9"/>
    <mergeCell ref="A30:A39"/>
    <mergeCell ref="A100:A109"/>
    <mergeCell ref="N100:N109"/>
    <mergeCell ref="A110:A119"/>
    <mergeCell ref="N110:N119"/>
    <mergeCell ref="A120:A129"/>
    <mergeCell ref="N120:N129"/>
    <mergeCell ref="A70:A79"/>
    <mergeCell ref="N70:N79"/>
    <mergeCell ref="A80:A89"/>
    <mergeCell ref="N80:N89"/>
    <mergeCell ref="A90:A99"/>
    <mergeCell ref="N90:N99"/>
    <mergeCell ref="A160:A169"/>
    <mergeCell ref="N160:N169"/>
    <mergeCell ref="A170:A179"/>
    <mergeCell ref="N170:N179"/>
    <mergeCell ref="A180:A189"/>
    <mergeCell ref="N180:N189"/>
    <mergeCell ref="A130:A139"/>
    <mergeCell ref="N130:N139"/>
    <mergeCell ref="A140:A149"/>
    <mergeCell ref="N140:N149"/>
    <mergeCell ref="A150:A159"/>
    <mergeCell ref="N150:N159"/>
    <mergeCell ref="A220:A229"/>
    <mergeCell ref="N220:N229"/>
    <mergeCell ref="A230:A239"/>
    <mergeCell ref="N230:N239"/>
    <mergeCell ref="A240:A249"/>
    <mergeCell ref="N240:N249"/>
    <mergeCell ref="A190:A199"/>
    <mergeCell ref="N190:N199"/>
    <mergeCell ref="A200:A209"/>
    <mergeCell ref="N200:N209"/>
    <mergeCell ref="A210:A219"/>
    <mergeCell ref="N210:N219"/>
    <mergeCell ref="A280:A289"/>
    <mergeCell ref="N280:N289"/>
    <mergeCell ref="A290:A299"/>
    <mergeCell ref="N290:N299"/>
    <mergeCell ref="A300:A309"/>
    <mergeCell ref="N300:N309"/>
    <mergeCell ref="A250:A259"/>
    <mergeCell ref="N250:N259"/>
    <mergeCell ref="A260:A269"/>
    <mergeCell ref="N260:N269"/>
    <mergeCell ref="A270:A279"/>
    <mergeCell ref="N270:N279"/>
    <mergeCell ref="A340:A349"/>
    <mergeCell ref="N340:N349"/>
    <mergeCell ref="A350:A359"/>
    <mergeCell ref="N350:N359"/>
    <mergeCell ref="A360:A369"/>
    <mergeCell ref="N360:N369"/>
    <mergeCell ref="A310:A319"/>
    <mergeCell ref="N310:N319"/>
    <mergeCell ref="A320:A329"/>
    <mergeCell ref="N320:N329"/>
    <mergeCell ref="A330:A339"/>
    <mergeCell ref="N330:N339"/>
    <mergeCell ref="A400:A409"/>
    <mergeCell ref="N400:N409"/>
    <mergeCell ref="A410:A419"/>
    <mergeCell ref="N410:N419"/>
    <mergeCell ref="A420:A429"/>
    <mergeCell ref="N420:N429"/>
    <mergeCell ref="A370:A379"/>
    <mergeCell ref="N370:N379"/>
    <mergeCell ref="A380:A389"/>
    <mergeCell ref="N380:N389"/>
    <mergeCell ref="A390:A399"/>
    <mergeCell ref="N390:N399"/>
    <mergeCell ref="A490:A499"/>
    <mergeCell ref="N490:N499"/>
    <mergeCell ref="A460:A469"/>
    <mergeCell ref="N460:N469"/>
    <mergeCell ref="A470:A479"/>
    <mergeCell ref="N470:N479"/>
    <mergeCell ref="A480:A489"/>
    <mergeCell ref="N480:N489"/>
    <mergeCell ref="A430:A439"/>
    <mergeCell ref="N430:N439"/>
    <mergeCell ref="A440:A449"/>
    <mergeCell ref="N440:N449"/>
    <mergeCell ref="A450:A459"/>
    <mergeCell ref="N450:N4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2023 NEI CMV CTY NAA</vt:lpstr>
      <vt:lpstr>2023 NEI CMV SCC</vt:lpstr>
      <vt:lpstr>2023 NEI CMV CTY</vt:lpstr>
      <vt:lpstr>2023 NEI CMV CTY SCC</vt:lpstr>
      <vt:lpstr>C1C2 GCF SUMMARY</vt:lpstr>
      <vt:lpstr>C1C2 GCF CALCULATION</vt:lpstr>
      <vt:lpstr>C3 GCF SUMMARY</vt:lpstr>
      <vt:lpstr>C3 GCF CALCULATION</vt:lpstr>
      <vt:lpstr>C2 GF CALCULATION</vt:lpstr>
      <vt:lpstr>C1 MAIN AUX GF CALCULATION</vt:lpstr>
      <vt:lpstr>C3 GROWTH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Rand, Judy [DEP]</cp:lastModifiedBy>
  <cp:lastPrinted>2022-06-15T19:38:24Z</cp:lastPrinted>
  <dcterms:created xsi:type="dcterms:W3CDTF">2022-01-25T13:52:13Z</dcterms:created>
  <dcterms:modified xsi:type="dcterms:W3CDTF">2024-04-02T23:17:34Z</dcterms:modified>
</cp:coreProperties>
</file>