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60" windowWidth="12120" windowHeight="9120"/>
  </bookViews>
  <sheets>
    <sheet name="Title" sheetId="9" r:id="rId1"/>
    <sheet name="README" sheetId="11" r:id="rId2"/>
    <sheet name="5-TOTAL NJ FERRY EMISSIONS" sheetId="10" r:id="rId3"/>
    <sheet name="4-Calculations" sheetId="8" r:id="rId4"/>
    <sheet name="3-Controls" sheetId="4" r:id="rId5"/>
    <sheet name="2-Emission Factors" sheetId="7" r:id="rId6"/>
    <sheet name="1-Activity Data" sheetId="1" r:id="rId7"/>
    <sheet name="NIF Translation File" sheetId="3" r:id="rId8"/>
    <sheet name="NIF Values Only" sheetId="5" r:id="rId9"/>
    <sheet name="QA_QC" sheetId="6" r:id="rId10"/>
  </sheets>
  <calcPr calcId="145621"/>
</workbook>
</file>

<file path=xl/calcChain.xml><?xml version="1.0" encoding="utf-8"?>
<calcChain xmlns="http://schemas.openxmlformats.org/spreadsheetml/2006/main">
  <c r="G8" i="8" l="1"/>
  <c r="G7" i="8"/>
  <c r="F8" i="8"/>
  <c r="F7" i="8"/>
  <c r="E8" i="8"/>
  <c r="E7" i="8"/>
  <c r="D8" i="8"/>
  <c r="D7" i="8"/>
  <c r="C8" i="8"/>
  <c r="C7" i="8"/>
  <c r="AX32" i="3"/>
  <c r="AX31" i="3"/>
  <c r="AX30" i="3"/>
  <c r="AX29" i="3"/>
  <c r="AX28" i="3"/>
  <c r="AX27" i="3"/>
  <c r="AX26" i="3"/>
  <c r="AX25" i="3"/>
  <c r="AX24" i="3"/>
  <c r="AX23" i="3"/>
  <c r="AX22" i="3"/>
  <c r="AX21" i="3"/>
  <c r="AX20" i="3"/>
  <c r="AX19" i="3"/>
  <c r="AX18" i="3"/>
  <c r="AX17" i="3"/>
  <c r="AX16" i="3"/>
  <c r="AX15" i="3"/>
  <c r="AX14" i="3"/>
  <c r="AX13" i="3"/>
  <c r="AX12" i="3"/>
  <c r="AX11" i="3"/>
  <c r="AX10" i="3"/>
  <c r="AX9" i="3"/>
  <c r="AX8" i="3"/>
  <c r="AX7" i="3"/>
  <c r="AX6" i="3"/>
  <c r="AX5" i="3"/>
  <c r="AX4" i="3"/>
  <c r="AX3" i="3"/>
  <c r="I7" i="8"/>
  <c r="I8" i="8"/>
  <c r="I9" i="8"/>
  <c r="I12" i="8"/>
  <c r="I13" i="8"/>
  <c r="I14" i="8"/>
  <c r="I23" i="8"/>
  <c r="I24" i="8"/>
  <c r="I25" i="8"/>
  <c r="I28" i="8"/>
  <c r="I29" i="8"/>
  <c r="I30" i="8"/>
  <c r="Z21" i="3"/>
  <c r="AF21" i="3"/>
  <c r="AD21" i="3"/>
  <c r="AH21" i="3"/>
  <c r="AB21" i="3"/>
  <c r="AG21" i="3"/>
  <c r="W32" i="3"/>
  <c r="V32" i="3"/>
  <c r="W31" i="3"/>
  <c r="V31" i="3"/>
  <c r="W30" i="3"/>
  <c r="V30" i="3"/>
  <c r="W29" i="3"/>
  <c r="V29" i="3"/>
  <c r="W28" i="3"/>
  <c r="V28" i="3"/>
  <c r="W27" i="3"/>
  <c r="V27" i="3"/>
  <c r="W26" i="3"/>
  <c r="V26" i="3"/>
  <c r="W25" i="3"/>
  <c r="V25" i="3"/>
  <c r="W24" i="3"/>
  <c r="V24" i="3"/>
  <c r="W23" i="3"/>
  <c r="V23" i="3"/>
  <c r="W22" i="3"/>
  <c r="V22" i="3"/>
  <c r="W21" i="3"/>
  <c r="V21" i="3"/>
  <c r="W20" i="3"/>
  <c r="V20" i="3"/>
  <c r="W19" i="3"/>
  <c r="V19" i="3"/>
  <c r="W18" i="3"/>
  <c r="V18" i="3"/>
  <c r="W17" i="3"/>
  <c r="V17" i="3"/>
  <c r="W16" i="3"/>
  <c r="V16" i="3"/>
  <c r="W15" i="3"/>
  <c r="V15" i="3"/>
  <c r="W14" i="3"/>
  <c r="V14" i="3"/>
  <c r="W13" i="3"/>
  <c r="V13" i="3"/>
  <c r="W12" i="3"/>
  <c r="V12" i="3"/>
  <c r="W11" i="3"/>
  <c r="V11" i="3"/>
  <c r="W10" i="3"/>
  <c r="V10" i="3"/>
  <c r="W9" i="3"/>
  <c r="V9" i="3"/>
  <c r="W8" i="3"/>
  <c r="V8" i="3"/>
  <c r="W7" i="3"/>
  <c r="V7" i="3"/>
  <c r="W6" i="3"/>
  <c r="V6" i="3"/>
  <c r="W5" i="3"/>
  <c r="V5" i="3"/>
  <c r="W4" i="3"/>
  <c r="V4" i="3"/>
  <c r="W3" i="3"/>
  <c r="V3" i="3"/>
  <c r="L23" i="3"/>
  <c r="L22" i="3"/>
  <c r="M21" i="3"/>
  <c r="O21" i="3"/>
  <c r="L21" i="3"/>
  <c r="Q21" i="3"/>
  <c r="Z30" i="3"/>
  <c r="AD30" i="3"/>
  <c r="AH30" i="3"/>
  <c r="Z27" i="3"/>
  <c r="Z24" i="3"/>
  <c r="L32" i="3"/>
  <c r="L31" i="3"/>
  <c r="M30" i="3"/>
  <c r="O30" i="3"/>
  <c r="L30" i="3"/>
  <c r="L29" i="3"/>
  <c r="L28" i="3"/>
  <c r="AB27" i="3"/>
  <c r="AG27" i="3"/>
  <c r="AD27" i="3"/>
  <c r="AH27" i="3"/>
  <c r="M27" i="3"/>
  <c r="O27" i="3"/>
  <c r="L27" i="3"/>
  <c r="L26" i="3"/>
  <c r="L25" i="3"/>
  <c r="AB24" i="3"/>
  <c r="AG24" i="3"/>
  <c r="AD24" i="3"/>
  <c r="AH24" i="3"/>
  <c r="M24" i="3"/>
  <c r="O24" i="3"/>
  <c r="L24" i="3"/>
  <c r="L30" i="8"/>
  <c r="K30" i="8"/>
  <c r="J30" i="8"/>
  <c r="L29" i="8"/>
  <c r="K29" i="8"/>
  <c r="J29" i="8"/>
  <c r="L28" i="8"/>
  <c r="K28" i="8"/>
  <c r="J28" i="8"/>
  <c r="L25" i="8"/>
  <c r="K25" i="8"/>
  <c r="J25" i="8"/>
  <c r="L24" i="8"/>
  <c r="K24" i="8"/>
  <c r="J24" i="8"/>
  <c r="L23" i="8"/>
  <c r="K23" i="8"/>
  <c r="J23" i="8"/>
  <c r="L14" i="8"/>
  <c r="K14" i="8"/>
  <c r="J14" i="8"/>
  <c r="L13" i="8"/>
  <c r="K13" i="8"/>
  <c r="J13" i="8"/>
  <c r="L12" i="8"/>
  <c r="K12" i="8"/>
  <c r="J12" i="8"/>
  <c r="L9" i="8"/>
  <c r="K9" i="8"/>
  <c r="J9" i="8"/>
  <c r="L8" i="8"/>
  <c r="K8" i="8"/>
  <c r="J8" i="8"/>
  <c r="L7" i="8"/>
  <c r="K7" i="8"/>
  <c r="J7" i="8"/>
  <c r="Z18" i="3"/>
  <c r="AD18" i="3"/>
  <c r="AH18" i="3"/>
  <c r="Z15" i="3"/>
  <c r="AF15" i="3"/>
  <c r="Z12" i="3"/>
  <c r="AD12" i="3"/>
  <c r="AH12" i="3"/>
  <c r="Z9" i="3"/>
  <c r="AF9" i="3"/>
  <c r="Z6" i="3"/>
  <c r="AD6" i="3"/>
  <c r="AH6" i="3"/>
  <c r="Z3" i="3"/>
  <c r="M18" i="3"/>
  <c r="Q18" i="3"/>
  <c r="M15" i="3"/>
  <c r="Q15" i="3"/>
  <c r="M12" i="3"/>
  <c r="Q12" i="3"/>
  <c r="M9" i="3"/>
  <c r="Q9" i="3"/>
  <c r="M6" i="3"/>
  <c r="Q6" i="3"/>
  <c r="L20" i="3"/>
  <c r="L19" i="3"/>
  <c r="L18" i="3"/>
  <c r="L17" i="3"/>
  <c r="L16" i="3"/>
  <c r="L15" i="3"/>
  <c r="L14" i="3"/>
  <c r="L13" i="3"/>
  <c r="L12" i="3"/>
  <c r="L11" i="3"/>
  <c r="L10" i="3"/>
  <c r="L9" i="3"/>
  <c r="L8" i="3"/>
  <c r="L7" i="3"/>
  <c r="L6" i="3"/>
  <c r="AF3" i="3"/>
  <c r="AD3" i="3"/>
  <c r="AH3" i="3"/>
  <c r="AB3" i="3"/>
  <c r="AG3" i="3"/>
  <c r="M3" i="3"/>
  <c r="Q3" i="3"/>
  <c r="L5" i="3"/>
  <c r="L4" i="3"/>
  <c r="L3" i="3"/>
  <c r="Q24" i="3"/>
  <c r="AF24" i="3"/>
  <c r="Q27" i="3"/>
  <c r="AF27" i="3"/>
  <c r="Q30" i="3"/>
  <c r="AB30" i="3"/>
  <c r="AG30" i="3"/>
  <c r="AF30" i="3"/>
  <c r="O3" i="3"/>
  <c r="O6" i="3"/>
  <c r="O9" i="3"/>
  <c r="O12" i="3"/>
  <c r="O15" i="3"/>
  <c r="O18" i="3"/>
  <c r="AB6" i="3"/>
  <c r="AG6" i="3"/>
  <c r="AF6" i="3"/>
  <c r="AD9" i="3"/>
  <c r="AH9" i="3"/>
  <c r="AB12" i="3"/>
  <c r="AG12" i="3"/>
  <c r="AF12" i="3"/>
  <c r="AD15" i="3"/>
  <c r="AH15" i="3"/>
  <c r="AB18" i="3"/>
  <c r="AG18" i="3"/>
  <c r="AF18" i="3"/>
  <c r="AB9" i="3"/>
  <c r="AG9" i="3"/>
  <c r="AB15" i="3"/>
  <c r="AG15" i="3"/>
  <c r="H4" i="7"/>
  <c r="H8" i="8"/>
  <c r="H25" i="8"/>
  <c r="H10" i="7"/>
  <c r="H9" i="7"/>
  <c r="H8" i="7"/>
  <c r="H7" i="7"/>
  <c r="H6" i="7"/>
  <c r="H5" i="7"/>
  <c r="H30" i="8"/>
  <c r="G30" i="8"/>
  <c r="F30" i="8"/>
  <c r="E30" i="8"/>
  <c r="D30" i="8"/>
  <c r="C30" i="8"/>
  <c r="H29" i="8"/>
  <c r="G29" i="8"/>
  <c r="F29" i="8"/>
  <c r="E29" i="8"/>
  <c r="D29" i="8"/>
  <c r="C29" i="8"/>
  <c r="H28" i="8"/>
  <c r="G28" i="8"/>
  <c r="F28" i="8"/>
  <c r="E28" i="8"/>
  <c r="D28" i="8"/>
  <c r="C28" i="8"/>
  <c r="G25" i="8"/>
  <c r="F25" i="8"/>
  <c r="E25" i="8"/>
  <c r="D25" i="8"/>
  <c r="C25" i="8"/>
  <c r="H24" i="8"/>
  <c r="G24" i="8"/>
  <c r="F24" i="8"/>
  <c r="E24" i="8"/>
  <c r="D24" i="8"/>
  <c r="C24" i="8"/>
  <c r="H23" i="8"/>
  <c r="G23" i="8"/>
  <c r="F23" i="8"/>
  <c r="E23" i="8"/>
  <c r="D23" i="8"/>
  <c r="C23" i="8"/>
  <c r="G26" i="1"/>
  <c r="D26" i="1"/>
  <c r="H14" i="8"/>
  <c r="G14" i="8"/>
  <c r="F14" i="8"/>
  <c r="E14" i="8"/>
  <c r="D14" i="8"/>
  <c r="C14" i="8"/>
  <c r="H13" i="8"/>
  <c r="G13" i="8"/>
  <c r="F13" i="8"/>
  <c r="E13" i="8"/>
  <c r="D13" i="8"/>
  <c r="C13" i="8"/>
  <c r="H12" i="8"/>
  <c r="G12" i="8"/>
  <c r="F12" i="8"/>
  <c r="E12" i="8"/>
  <c r="D12" i="8"/>
  <c r="C12" i="8"/>
  <c r="H9" i="8"/>
  <c r="G9" i="8"/>
  <c r="F9" i="8"/>
  <c r="E9" i="8"/>
  <c r="D9" i="8"/>
  <c r="C9" i="8"/>
  <c r="J67" i="1"/>
  <c r="I67" i="1"/>
  <c r="H67" i="1"/>
  <c r="G67" i="1"/>
  <c r="F67" i="1"/>
  <c r="I72" i="1"/>
  <c r="I77" i="1"/>
  <c r="M67" i="1"/>
  <c r="L67" i="1"/>
  <c r="K67" i="1"/>
  <c r="E67" i="1"/>
  <c r="D67" i="1"/>
  <c r="C67" i="1"/>
  <c r="B67" i="1"/>
  <c r="I76" i="1"/>
  <c r="M66" i="1"/>
  <c r="L66" i="1"/>
  <c r="K66" i="1"/>
  <c r="J66" i="1"/>
  <c r="I66" i="1"/>
  <c r="H66" i="1"/>
  <c r="G66" i="1"/>
  <c r="F66" i="1"/>
  <c r="E66" i="1"/>
  <c r="D66" i="1"/>
  <c r="C66" i="1"/>
  <c r="B66" i="1"/>
  <c r="I71" i="1"/>
  <c r="N35" i="1"/>
  <c r="N34" i="1"/>
  <c r="D19" i="1"/>
  <c r="F29" i="1"/>
  <c r="G29" i="1"/>
  <c r="C29" i="1"/>
  <c r="D29" i="1"/>
  <c r="D42" i="1"/>
  <c r="B25" i="8"/>
  <c r="S25" i="8"/>
  <c r="F28" i="1"/>
  <c r="G28" i="1"/>
  <c r="C28" i="1"/>
  <c r="D28" i="1"/>
  <c r="C42" i="1"/>
  <c r="B24" i="8"/>
  <c r="S24" i="8"/>
  <c r="F27" i="1"/>
  <c r="G27" i="1"/>
  <c r="C27" i="1"/>
  <c r="D27" i="1"/>
  <c r="B42" i="1"/>
  <c r="B23" i="8"/>
  <c r="F42" i="1"/>
  <c r="B29" i="8"/>
  <c r="S29" i="8"/>
  <c r="E42" i="1"/>
  <c r="B28" i="8"/>
  <c r="N66" i="1"/>
  <c r="B58" i="1"/>
  <c r="E23" i="3"/>
  <c r="N67" i="1"/>
  <c r="C61" i="1"/>
  <c r="H22" i="3"/>
  <c r="C57" i="1"/>
  <c r="AS22" i="3"/>
  <c r="C20" i="1"/>
  <c r="D20" i="1"/>
  <c r="C21" i="1"/>
  <c r="D21" i="1"/>
  <c r="C41" i="1"/>
  <c r="B8" i="8"/>
  <c r="C22" i="1"/>
  <c r="D22" i="1"/>
  <c r="D41" i="1"/>
  <c r="B9" i="8"/>
  <c r="F20" i="1"/>
  <c r="G20" i="1"/>
  <c r="E41" i="1"/>
  <c r="B12" i="8"/>
  <c r="F21" i="1"/>
  <c r="G21" i="1"/>
  <c r="F41" i="1"/>
  <c r="B13" i="8"/>
  <c r="F22" i="1"/>
  <c r="G22" i="1"/>
  <c r="G41" i="1"/>
  <c r="B14" i="8"/>
  <c r="G19" i="1"/>
  <c r="E32" i="3"/>
  <c r="E29" i="3"/>
  <c r="E26" i="3"/>
  <c r="E5" i="3"/>
  <c r="E20" i="3"/>
  <c r="E17" i="3"/>
  <c r="E14" i="3"/>
  <c r="E11" i="3"/>
  <c r="E8" i="3"/>
  <c r="B57" i="1"/>
  <c r="AS23" i="3"/>
  <c r="Q29" i="8"/>
  <c r="V29" i="8"/>
  <c r="T29" i="8"/>
  <c r="U29" i="8"/>
  <c r="AS25" i="3"/>
  <c r="AS19" i="3"/>
  <c r="AS16" i="3"/>
  <c r="AS13" i="3"/>
  <c r="AS10" i="3"/>
  <c r="AS7" i="3"/>
  <c r="AS4" i="3"/>
  <c r="Q24" i="8"/>
  <c r="V24" i="8"/>
  <c r="U24" i="8"/>
  <c r="T24" i="8"/>
  <c r="R28" i="8"/>
  <c r="V28" i="8"/>
  <c r="U28" i="8"/>
  <c r="T28" i="8"/>
  <c r="R23" i="8"/>
  <c r="V23" i="8"/>
  <c r="T23" i="8"/>
  <c r="U23" i="8"/>
  <c r="H31" i="3"/>
  <c r="H25" i="3"/>
  <c r="H28" i="3"/>
  <c r="H19" i="3"/>
  <c r="H16" i="3"/>
  <c r="H13" i="3"/>
  <c r="H10" i="3"/>
  <c r="H7" i="3"/>
  <c r="H4" i="3"/>
  <c r="R25" i="8"/>
  <c r="V25" i="8"/>
  <c r="T25" i="8"/>
  <c r="U25" i="8"/>
  <c r="M29" i="8"/>
  <c r="N28" i="8"/>
  <c r="N25" i="8"/>
  <c r="M24" i="8"/>
  <c r="N23" i="8"/>
  <c r="N24" i="8"/>
  <c r="N26" i="8"/>
  <c r="P29" i="8"/>
  <c r="Q28" i="8"/>
  <c r="M28" i="8"/>
  <c r="Q25" i="8"/>
  <c r="Q23" i="8"/>
  <c r="Q26" i="8"/>
  <c r="M25" i="8"/>
  <c r="P24" i="8"/>
  <c r="M23" i="8"/>
  <c r="O29" i="8"/>
  <c r="P28" i="8"/>
  <c r="P25" i="8"/>
  <c r="O24" i="8"/>
  <c r="P23" i="8"/>
  <c r="P26" i="8"/>
  <c r="R29" i="8"/>
  <c r="N29" i="8"/>
  <c r="O28" i="8"/>
  <c r="O25" i="8"/>
  <c r="R24" i="8"/>
  <c r="O23" i="8"/>
  <c r="O26" i="8"/>
  <c r="B41" i="1"/>
  <c r="B7" i="8"/>
  <c r="B56" i="1"/>
  <c r="AR23" i="3"/>
  <c r="M26" i="8"/>
  <c r="B60" i="1"/>
  <c r="G23" i="3"/>
  <c r="B61" i="1"/>
  <c r="H23" i="3"/>
  <c r="B59" i="1"/>
  <c r="F23" i="3"/>
  <c r="C59" i="1"/>
  <c r="F22" i="3"/>
  <c r="C60" i="1"/>
  <c r="G22" i="3"/>
  <c r="C56" i="1"/>
  <c r="AR22" i="3"/>
  <c r="C58" i="1"/>
  <c r="E22" i="3"/>
  <c r="G29" i="3"/>
  <c r="G5" i="3"/>
  <c r="G17" i="3"/>
  <c r="G11" i="3"/>
  <c r="AR32" i="3"/>
  <c r="AR5" i="3"/>
  <c r="AR29" i="3"/>
  <c r="AR26" i="3"/>
  <c r="AR20" i="3"/>
  <c r="AR17" i="3"/>
  <c r="AR14" i="3"/>
  <c r="AR11" i="3"/>
  <c r="AR8" i="3"/>
  <c r="V7" i="8"/>
  <c r="U7" i="8"/>
  <c r="T7" i="8"/>
  <c r="F20" i="3"/>
  <c r="F14" i="3"/>
  <c r="F8" i="3"/>
  <c r="F29" i="3"/>
  <c r="F5" i="3"/>
  <c r="H20" i="3"/>
  <c r="H17" i="3"/>
  <c r="H14" i="3"/>
  <c r="H11" i="3"/>
  <c r="H8" i="3"/>
  <c r="H32" i="3"/>
  <c r="H29" i="3"/>
  <c r="H26" i="3"/>
  <c r="H5" i="3"/>
  <c r="AS29" i="3"/>
  <c r="AS26" i="3"/>
  <c r="AS20" i="3"/>
  <c r="AS17" i="3"/>
  <c r="AS14" i="3"/>
  <c r="AS11" i="3"/>
  <c r="AS8" i="3"/>
  <c r="AS32" i="3"/>
  <c r="AS5" i="3"/>
  <c r="G28" i="3"/>
  <c r="G19" i="3"/>
  <c r="G16" i="3"/>
  <c r="G13" i="3"/>
  <c r="G10" i="3"/>
  <c r="G7" i="3"/>
  <c r="G4" i="3"/>
  <c r="G31" i="3"/>
  <c r="G25" i="3"/>
  <c r="U26" i="8"/>
  <c r="V26" i="8"/>
  <c r="E28" i="3"/>
  <c r="E19" i="3"/>
  <c r="E16" i="3"/>
  <c r="E13" i="3"/>
  <c r="E10" i="3"/>
  <c r="E7" i="3"/>
  <c r="E4" i="3"/>
  <c r="E31" i="3"/>
  <c r="E25" i="3"/>
  <c r="AR28" i="3"/>
  <c r="AR19" i="3"/>
  <c r="AR16" i="3"/>
  <c r="AR13" i="3"/>
  <c r="AR10" i="3"/>
  <c r="AR7" i="3"/>
  <c r="AR4" i="3"/>
  <c r="AR31" i="3"/>
  <c r="AR25" i="3"/>
  <c r="F31" i="3"/>
  <c r="F25" i="3"/>
  <c r="F28" i="3"/>
  <c r="F19" i="3"/>
  <c r="F16" i="3"/>
  <c r="F13" i="3"/>
  <c r="F10" i="3"/>
  <c r="F7" i="3"/>
  <c r="F4" i="3"/>
  <c r="T26" i="8"/>
  <c r="R26" i="8"/>
  <c r="S14" i="8"/>
  <c r="T14" i="8"/>
  <c r="N14" i="8"/>
  <c r="AA14" i="8"/>
  <c r="M14" i="8"/>
  <c r="Z14" i="8"/>
  <c r="O14" i="8"/>
  <c r="AB14" i="8"/>
  <c r="V14" i="8"/>
  <c r="U14" i="8"/>
  <c r="Q14" i="8"/>
  <c r="AD14" i="8"/>
  <c r="P14" i="8"/>
  <c r="AC14" i="8"/>
  <c r="R14" i="8"/>
  <c r="AE14" i="8"/>
  <c r="S12" i="8"/>
  <c r="B15" i="8"/>
  <c r="T12" i="8"/>
  <c r="O12" i="8"/>
  <c r="Q12" i="8"/>
  <c r="P12" i="8"/>
  <c r="V12" i="8"/>
  <c r="U12" i="8"/>
  <c r="N12" i="8"/>
  <c r="R12" i="8"/>
  <c r="AE12" i="8"/>
  <c r="M12" i="8"/>
  <c r="R8" i="8"/>
  <c r="AE8" i="8"/>
  <c r="Q8" i="8"/>
  <c r="AD8" i="8"/>
  <c r="P8" i="8"/>
  <c r="AC8" i="8"/>
  <c r="O8" i="8"/>
  <c r="AB8" i="8"/>
  <c r="N8" i="8"/>
  <c r="AA8" i="8"/>
  <c r="M8" i="8"/>
  <c r="Z8" i="8"/>
  <c r="S8" i="8"/>
  <c r="V8" i="8"/>
  <c r="U8" i="8"/>
  <c r="T8" i="8"/>
  <c r="S13" i="8"/>
  <c r="U13" i="8"/>
  <c r="R13" i="8"/>
  <c r="AE13" i="8"/>
  <c r="O13" i="8"/>
  <c r="AB13" i="8"/>
  <c r="Q13" i="8"/>
  <c r="AD13" i="8"/>
  <c r="V13" i="8"/>
  <c r="T13" i="8"/>
  <c r="N13" i="8"/>
  <c r="AA13" i="8"/>
  <c r="P13" i="8"/>
  <c r="AC13" i="8"/>
  <c r="M13" i="8"/>
  <c r="Z13" i="8"/>
  <c r="S9" i="8"/>
  <c r="V9" i="8"/>
  <c r="T9" i="8"/>
  <c r="Q9" i="8"/>
  <c r="P9" i="8"/>
  <c r="R9" i="8"/>
  <c r="U9" i="8"/>
  <c r="M9" i="8"/>
  <c r="O9" i="8"/>
  <c r="N9" i="8"/>
  <c r="F26" i="3"/>
  <c r="F32" i="3"/>
  <c r="F11" i="3"/>
  <c r="F17" i="3"/>
  <c r="G8" i="3"/>
  <c r="G14" i="3"/>
  <c r="G20" i="3"/>
  <c r="G26" i="3"/>
  <c r="G32" i="3"/>
  <c r="Q7" i="8"/>
  <c r="P7" i="8"/>
  <c r="O7" i="8"/>
  <c r="N7" i="8"/>
  <c r="M7" i="8"/>
  <c r="S7" i="8"/>
  <c r="S10" i="8"/>
  <c r="B10" i="8"/>
  <c r="E39" i="8"/>
  <c r="AS28" i="3"/>
  <c r="AS31" i="3"/>
  <c r="S28" i="8"/>
  <c r="S23" i="8"/>
  <c r="S26" i="8"/>
  <c r="B26" i="8"/>
  <c r="G42" i="1"/>
  <c r="B30" i="8"/>
  <c r="B31" i="8"/>
  <c r="H7" i="8"/>
  <c r="R7" i="8"/>
  <c r="AE7" i="8"/>
  <c r="AE9" i="8"/>
  <c r="E38" i="8"/>
  <c r="M23" i="3"/>
  <c r="M32" i="3"/>
  <c r="M26" i="3"/>
  <c r="M20" i="3"/>
  <c r="M8" i="3"/>
  <c r="M17" i="3"/>
  <c r="M5" i="3"/>
  <c r="M29" i="3"/>
  <c r="M14" i="3"/>
  <c r="M11" i="3"/>
  <c r="Z7" i="8"/>
  <c r="Z9" i="8"/>
  <c r="M10" i="8"/>
  <c r="AB7" i="8"/>
  <c r="AB9" i="8"/>
  <c r="O10" i="8"/>
  <c r="AD7" i="8"/>
  <c r="AD9" i="8"/>
  <c r="Q10" i="8"/>
  <c r="U10" i="8"/>
  <c r="AE15" i="8"/>
  <c r="U15" i="8"/>
  <c r="AC12" i="8"/>
  <c r="AC15" i="8"/>
  <c r="P15" i="8"/>
  <c r="AB12" i="8"/>
  <c r="AB15" i="8"/>
  <c r="O15" i="8"/>
  <c r="S30" i="8"/>
  <c r="R30" i="8"/>
  <c r="U30" i="8"/>
  <c r="U31" i="8"/>
  <c r="N38" i="8"/>
  <c r="Z28" i="3"/>
  <c r="N30" i="8"/>
  <c r="N31" i="8"/>
  <c r="G38" i="8"/>
  <c r="Z7" i="3"/>
  <c r="Q30" i="8"/>
  <c r="Q31" i="8"/>
  <c r="O30" i="8"/>
  <c r="O31" i="8"/>
  <c r="H38" i="8"/>
  <c r="Z10" i="3"/>
  <c r="V30" i="8"/>
  <c r="V31" i="8"/>
  <c r="O38" i="8"/>
  <c r="Z31" i="3"/>
  <c r="T30" i="8"/>
  <c r="T31" i="8"/>
  <c r="M38" i="8"/>
  <c r="Z25" i="3"/>
  <c r="M30" i="8"/>
  <c r="M31" i="8"/>
  <c r="F38" i="8"/>
  <c r="Z4" i="3"/>
  <c r="P30" i="8"/>
  <c r="P31" i="8"/>
  <c r="I38" i="8"/>
  <c r="Z13" i="3"/>
  <c r="S31" i="8"/>
  <c r="L38" i="8"/>
  <c r="Z22" i="3"/>
  <c r="AA7" i="8"/>
  <c r="AA9" i="8"/>
  <c r="N10" i="8"/>
  <c r="AC7" i="8"/>
  <c r="AC9" i="8"/>
  <c r="P10" i="8"/>
  <c r="I39" i="8"/>
  <c r="Z14" i="3"/>
  <c r="T10" i="8"/>
  <c r="T15" i="8"/>
  <c r="M39" i="8"/>
  <c r="Z26" i="3"/>
  <c r="V10" i="8"/>
  <c r="Z12" i="8"/>
  <c r="Z15" i="8"/>
  <c r="M15" i="8"/>
  <c r="AA12" i="8"/>
  <c r="AA15" i="8"/>
  <c r="N15" i="8"/>
  <c r="V15" i="8"/>
  <c r="AD12" i="8"/>
  <c r="AD15" i="8"/>
  <c r="Q15" i="8"/>
  <c r="R15" i="8"/>
  <c r="S15" i="8"/>
  <c r="L39" i="8"/>
  <c r="Z23" i="3"/>
  <c r="AF23" i="3"/>
  <c r="AN23" i="3"/>
  <c r="AD23" i="3"/>
  <c r="AH23" i="3"/>
  <c r="AB23" i="3"/>
  <c r="AG23" i="3"/>
  <c r="AF22" i="3"/>
  <c r="AD22" i="3"/>
  <c r="AH22" i="3"/>
  <c r="AB22" i="3"/>
  <c r="AG22" i="3"/>
  <c r="AB26" i="3"/>
  <c r="AG26" i="3"/>
  <c r="AF26" i="3"/>
  <c r="AN26" i="3"/>
  <c r="AD26" i="3"/>
  <c r="AH26" i="3"/>
  <c r="AF13" i="3"/>
  <c r="AB13" i="3"/>
  <c r="AG13" i="3"/>
  <c r="AD13" i="3"/>
  <c r="AH13" i="3"/>
  <c r="AD25" i="3"/>
  <c r="AH25" i="3"/>
  <c r="AB25" i="3"/>
  <c r="AG25" i="3"/>
  <c r="AF25" i="3"/>
  <c r="AD10" i="3"/>
  <c r="AH10" i="3"/>
  <c r="AF10" i="3"/>
  <c r="AB10" i="3"/>
  <c r="AG10" i="3"/>
  <c r="AB7" i="3"/>
  <c r="AG7" i="3"/>
  <c r="AD7" i="3"/>
  <c r="AH7" i="3"/>
  <c r="AF7" i="3"/>
  <c r="N39" i="8"/>
  <c r="Z29" i="3"/>
  <c r="O14" i="3"/>
  <c r="Q14" i="3"/>
  <c r="Q5" i="3"/>
  <c r="O5" i="3"/>
  <c r="O8" i="3"/>
  <c r="Q8" i="3"/>
  <c r="O26" i="3"/>
  <c r="Q26" i="3"/>
  <c r="O23" i="3"/>
  <c r="Q23" i="3"/>
  <c r="O39" i="8"/>
  <c r="Z32" i="3"/>
  <c r="AB14" i="3"/>
  <c r="AG14" i="3"/>
  <c r="AD14" i="3"/>
  <c r="AH14" i="3"/>
  <c r="AF14" i="3"/>
  <c r="AN14" i="3"/>
  <c r="G39" i="8"/>
  <c r="Z8" i="3"/>
  <c r="AD4" i="3"/>
  <c r="AH4" i="3"/>
  <c r="AF4" i="3"/>
  <c r="AB4" i="3"/>
  <c r="AG4" i="3"/>
  <c r="AD31" i="3"/>
  <c r="AH31" i="3"/>
  <c r="AB31" i="3"/>
  <c r="AG31" i="3"/>
  <c r="AF31" i="3"/>
  <c r="R31" i="8"/>
  <c r="K38" i="8"/>
  <c r="Z19" i="3"/>
  <c r="J38" i="8"/>
  <c r="Z16" i="3"/>
  <c r="AB28" i="3"/>
  <c r="AG28" i="3"/>
  <c r="AF28" i="3"/>
  <c r="AD28" i="3"/>
  <c r="AH28" i="3"/>
  <c r="J39" i="8"/>
  <c r="Z17" i="3"/>
  <c r="R10" i="8"/>
  <c r="K39" i="8"/>
  <c r="Z20" i="3"/>
  <c r="H39" i="8"/>
  <c r="Z11" i="3"/>
  <c r="F39" i="8"/>
  <c r="Z5" i="3"/>
  <c r="O11" i="3"/>
  <c r="Q11" i="3"/>
  <c r="Q29" i="3"/>
  <c r="O29" i="3"/>
  <c r="O17" i="3"/>
  <c r="Q17" i="3"/>
  <c r="O20" i="3"/>
  <c r="Q20" i="3"/>
  <c r="O32" i="3"/>
  <c r="Q32" i="3"/>
  <c r="M22" i="3"/>
  <c r="M16" i="3"/>
  <c r="M4" i="3"/>
  <c r="M13" i="3"/>
  <c r="M31" i="3"/>
  <c r="M28" i="3"/>
  <c r="M10" i="3"/>
  <c r="M19" i="3"/>
  <c r="M7" i="3"/>
  <c r="M25" i="3"/>
  <c r="Q25" i="3"/>
  <c r="O25" i="3"/>
  <c r="O19" i="3"/>
  <c r="Q19" i="3"/>
  <c r="Q28" i="3"/>
  <c r="O28" i="3"/>
  <c r="O13" i="3"/>
  <c r="Q13" i="3"/>
  <c r="O16" i="3"/>
  <c r="Q16" i="3"/>
  <c r="AF5" i="3"/>
  <c r="AN5" i="3"/>
  <c r="AD5" i="3"/>
  <c r="AH5" i="3"/>
  <c r="AB5" i="3"/>
  <c r="AG5" i="3"/>
  <c r="AD20" i="3"/>
  <c r="AH20" i="3"/>
  <c r="AF20" i="3"/>
  <c r="AN20" i="3"/>
  <c r="AB20" i="3"/>
  <c r="AG20" i="3"/>
  <c r="AF19" i="3"/>
  <c r="AN19" i="3"/>
  <c r="AB19" i="3"/>
  <c r="AG19" i="3"/>
  <c r="AD19" i="3"/>
  <c r="AH19" i="3"/>
  <c r="AF29" i="3"/>
  <c r="AN29" i="3"/>
  <c r="AB29" i="3"/>
  <c r="AG29" i="3"/>
  <c r="AD29" i="3"/>
  <c r="AH29" i="3"/>
  <c r="AN13" i="3"/>
  <c r="AN22" i="3"/>
  <c r="O7" i="3"/>
  <c r="Q7" i="3"/>
  <c r="O10" i="3"/>
  <c r="Q10" i="3"/>
  <c r="Q31" i="3"/>
  <c r="O31" i="3"/>
  <c r="O4" i="3"/>
  <c r="Q4" i="3"/>
  <c r="O22" i="3"/>
  <c r="Q22" i="3"/>
  <c r="AF11" i="3"/>
  <c r="AN11" i="3"/>
  <c r="AB11" i="3"/>
  <c r="AG11" i="3"/>
  <c r="AD11" i="3"/>
  <c r="AH11" i="3"/>
  <c r="AF17" i="3"/>
  <c r="AN17" i="3"/>
  <c r="AB17" i="3"/>
  <c r="AG17" i="3"/>
  <c r="AD17" i="3"/>
  <c r="AH17" i="3"/>
  <c r="AN28" i="3"/>
  <c r="AD16" i="3"/>
  <c r="AH16" i="3"/>
  <c r="AF16" i="3"/>
  <c r="AN16" i="3"/>
  <c r="AB16" i="3"/>
  <c r="AG16" i="3"/>
  <c r="AN31" i="3"/>
  <c r="AN4" i="3"/>
  <c r="AD8" i="3"/>
  <c r="AH8" i="3"/>
  <c r="AF8" i="3"/>
  <c r="AN8" i="3"/>
  <c r="AB8" i="3"/>
  <c r="AG8" i="3"/>
  <c r="AF32" i="3"/>
  <c r="AN32" i="3"/>
  <c r="AD32" i="3"/>
  <c r="AH32" i="3"/>
  <c r="AB32" i="3"/>
  <c r="AG32" i="3"/>
  <c r="AN7" i="3"/>
  <c r="AN10" i="3"/>
  <c r="AN25" i="3"/>
</calcChain>
</file>

<file path=xl/sharedStrings.xml><?xml version="1.0" encoding="utf-8"?>
<sst xmlns="http://schemas.openxmlformats.org/spreadsheetml/2006/main" count="1180" uniqueCount="289">
  <si>
    <t>Cruise</t>
  </si>
  <si>
    <t>Three Forts Ferry</t>
  </si>
  <si>
    <t>HP</t>
  </si>
  <si>
    <t>Operating Mode</t>
  </si>
  <si>
    <t xml:space="preserve">Maneuvering </t>
  </si>
  <si>
    <t>Idling</t>
  </si>
  <si>
    <t>kW    (AP-42 Appendix A)</t>
  </si>
  <si>
    <t>kW</t>
  </si>
  <si>
    <t>Mode</t>
  </si>
  <si>
    <t xml:space="preserve">Activity    </t>
  </si>
  <si>
    <t xml:space="preserve">HC EF  </t>
  </si>
  <si>
    <t xml:space="preserve">NOx EF    </t>
  </si>
  <si>
    <t xml:space="preserve">CO EF </t>
  </si>
  <si>
    <t>HC Emissions</t>
  </si>
  <si>
    <t>NOx Emissions</t>
  </si>
  <si>
    <t xml:space="preserve">CO Emissions </t>
  </si>
  <si>
    <t>Load Factor</t>
  </si>
  <si>
    <t>Maximum Power</t>
  </si>
  <si>
    <t>Total</t>
  </si>
  <si>
    <t>(tpy)</t>
  </si>
  <si>
    <t>Notes</t>
  </si>
  <si>
    <t>g    (AP-42 Appendix A)</t>
  </si>
  <si>
    <t xml:space="preserve"> short tons =</t>
  </si>
  <si>
    <t>SO2 EF</t>
  </si>
  <si>
    <t>SO2 Emissions</t>
  </si>
  <si>
    <t>Cruise***</t>
  </si>
  <si>
    <t>CO</t>
  </si>
  <si>
    <t>SO2</t>
  </si>
  <si>
    <t>PM10</t>
  </si>
  <si>
    <t>County</t>
  </si>
  <si>
    <t xml:space="preserve">PM10 EF </t>
  </si>
  <si>
    <t>PM10 Emissions</t>
  </si>
  <si>
    <t>VOC</t>
  </si>
  <si>
    <t>Sussex</t>
  </si>
  <si>
    <t>New Castle</t>
  </si>
  <si>
    <t>SCC</t>
  </si>
  <si>
    <t>005</t>
  </si>
  <si>
    <t>003</t>
  </si>
  <si>
    <t>PM2.5 Emissions</t>
  </si>
  <si>
    <t>FIPS County Code</t>
  </si>
  <si>
    <t>County Name</t>
  </si>
  <si>
    <t>CE</t>
  </si>
  <si>
    <t>RP</t>
  </si>
  <si>
    <t>RE</t>
  </si>
  <si>
    <t>Developed by: David Fees</t>
  </si>
  <si>
    <t>Emission Inventory For Year:</t>
  </si>
  <si>
    <t>Start Date:</t>
  </si>
  <si>
    <t>End Date:</t>
  </si>
  <si>
    <t>Reviewed by/date:</t>
  </si>
  <si>
    <t>Engine Category</t>
  </si>
  <si>
    <t>Power</t>
  </si>
  <si>
    <t>NOx</t>
  </si>
  <si>
    <t>PM2.5</t>
  </si>
  <si>
    <t>[kW]</t>
  </si>
  <si>
    <t>[g/kW-hr]</t>
  </si>
  <si>
    <t>g/kW-hr</t>
  </si>
  <si>
    <t>Category 2</t>
  </si>
  <si>
    <t xml:space="preserve">all </t>
  </si>
  <si>
    <t>Category 1</t>
  </si>
  <si>
    <t>75-130</t>
  </si>
  <si>
    <t>130-225</t>
  </si>
  <si>
    <t>225-450</t>
  </si>
  <si>
    <t>450-560</t>
  </si>
  <si>
    <t>560-1000</t>
  </si>
  <si>
    <t>1000+</t>
  </si>
  <si>
    <t>Ferry</t>
  </si>
  <si>
    <t>Manuevering</t>
  </si>
  <si>
    <t>Idle</t>
  </si>
  <si>
    <t>Cape May - Lewes Ferry</t>
  </si>
  <si>
    <t>Three Forts</t>
  </si>
  <si>
    <t>Cape May - Lewes</t>
  </si>
  <si>
    <t>Trip Distance</t>
  </si>
  <si>
    <t>Cruise Speed</t>
  </si>
  <si>
    <t>Average Time Per Trip</t>
  </si>
  <si>
    <t xml:space="preserve">miles/hour </t>
  </si>
  <si>
    <t>knots =</t>
  </si>
  <si>
    <t>HP =</t>
  </si>
  <si>
    <t>(miles)</t>
  </si>
  <si>
    <t>(knots)</t>
  </si>
  <si>
    <t>Engine Size</t>
  </si>
  <si>
    <t>Jan</t>
  </si>
  <si>
    <t>Feb</t>
  </si>
  <si>
    <t>Mar</t>
  </si>
  <si>
    <t>Apr</t>
  </si>
  <si>
    <t>May</t>
  </si>
  <si>
    <t>Jun</t>
  </si>
  <si>
    <t>Jul</t>
  </si>
  <si>
    <t>Aug</t>
  </si>
  <si>
    <t>Sep</t>
  </si>
  <si>
    <t>Oct</t>
  </si>
  <si>
    <t>Nov</t>
  </si>
  <si>
    <t>Dec</t>
  </si>
  <si>
    <t>Temporal Allocation Data - Adjust the Profile Values Only</t>
  </si>
  <si>
    <t>SSWD Factor</t>
  </si>
  <si>
    <t>WSWD Factor</t>
  </si>
  <si>
    <t>Winter Thruput</t>
  </si>
  <si>
    <t>Spring Thruput</t>
  </si>
  <si>
    <t>Summer Thruput</t>
  </si>
  <si>
    <t>Fall Thruput</t>
  </si>
  <si>
    <t>Monthly Profile</t>
  </si>
  <si>
    <t>MONTH</t>
  </si>
  <si>
    <t>JAN</t>
  </si>
  <si>
    <t>FEB</t>
  </si>
  <si>
    <t>MAR</t>
  </si>
  <si>
    <t>APR</t>
  </si>
  <si>
    <t>MAY</t>
  </si>
  <si>
    <t>JUN</t>
  </si>
  <si>
    <t>JUL</t>
  </si>
  <si>
    <t>AUG</t>
  </si>
  <si>
    <t>SEP</t>
  </si>
  <si>
    <t>OCT</t>
  </si>
  <si>
    <t>NOV</t>
  </si>
  <si>
    <t>DEC</t>
  </si>
  <si>
    <t>TOTAL</t>
  </si>
  <si>
    <t>DAY</t>
  </si>
  <si>
    <t>MON</t>
  </si>
  <si>
    <t>TUE</t>
  </si>
  <si>
    <t>WED</t>
  </si>
  <si>
    <t>THU</t>
  </si>
  <si>
    <t>FRI</t>
  </si>
  <si>
    <t>SAT</t>
  </si>
  <si>
    <t>SUN</t>
  </si>
  <si>
    <t>Profile for Ferries</t>
  </si>
  <si>
    <t>CMLF</t>
  </si>
  <si>
    <t>Summer Weekly Profile</t>
  </si>
  <si>
    <t>Winter Weekly Profile</t>
  </si>
  <si>
    <t>1 Propulsion Engine (Cat 2)</t>
  </si>
  <si>
    <t>1 Auxiliary Engine (Cat 1)</t>
  </si>
  <si>
    <t xml:space="preserve"> 2 Propulsion Engines (2000 hp each, Cat 2)</t>
  </si>
  <si>
    <t xml:space="preserve">PM2.5 EF </t>
  </si>
  <si>
    <t>Propulsion Activity (kW-hr/year)</t>
  </si>
  <si>
    <t>Auxiliary Activity (kW-hr/year)</t>
  </si>
  <si>
    <t>Delaware</t>
  </si>
  <si>
    <t>Portion</t>
  </si>
  <si>
    <t>Auxiliary (Cat 1 Engine)</t>
  </si>
  <si>
    <t>Propulsion (Cat 2 Engine)</t>
  </si>
  <si>
    <t>A trip is considered one-way (i.e., Lewes to Delaware,  Delaware City to Fort Delaware)</t>
  </si>
  <si>
    <t>Manuever and idling time taken from Deep Sea Ports, EPA 1999</t>
  </si>
  <si>
    <t>Cape May-Lewes Ferry trip time and distance from http://www.capemaylewesferry.com/faq.html</t>
  </si>
  <si>
    <t>Monthly trip count data provided by DRBA via e-mails, March 2010</t>
  </si>
  <si>
    <t>Monthly profiles based on trips data; weekly profiles developed using schedules found on ferry websites</t>
  </si>
  <si>
    <r>
      <t xml:space="preserve">Emission Factors from </t>
    </r>
    <r>
      <rPr>
        <i/>
        <sz val="10"/>
        <rFont val="Arial"/>
        <family val="2"/>
      </rPr>
      <t>Current Methodologies in Preparing Mobile Source Port-Related Emission Inventories</t>
    </r>
    <r>
      <rPr>
        <sz val="10"/>
        <rFont val="Arial"/>
        <family val="2"/>
      </rPr>
      <t>, EPA 2009</t>
    </r>
  </si>
  <si>
    <t>PM2.5 estimated to be 97% of PM10</t>
  </si>
  <si>
    <t>Activity</t>
  </si>
  <si>
    <t>(kW-hr)</t>
  </si>
  <si>
    <t>(g/kW-hr)</t>
  </si>
  <si>
    <t>NOX</t>
  </si>
  <si>
    <t>PM10-PRI</t>
  </si>
  <si>
    <t>PM25-PRI</t>
  </si>
  <si>
    <t>(TPY)</t>
  </si>
  <si>
    <t>Kent</t>
  </si>
  <si>
    <t>State_FIPS</t>
  </si>
  <si>
    <t>County_FIPS</t>
  </si>
  <si>
    <t>Tribal_Code</t>
  </si>
  <si>
    <t>Winter_Throughput_PCT</t>
  </si>
  <si>
    <t>Spring_Throughput_PCT</t>
  </si>
  <si>
    <t>Summer_Throughput_PCT</t>
  </si>
  <si>
    <t>Fall_Throughput_PCT</t>
  </si>
  <si>
    <t>Annual_Avg_Days_Per_Week</t>
  </si>
  <si>
    <t>Annual_Avg_Weeks_Per_Year</t>
  </si>
  <si>
    <t>Annual_Avg_Hours_Per_Day</t>
  </si>
  <si>
    <t>Annual_Avg_Hours_Per_Year</t>
  </si>
  <si>
    <t>Actual_Throughput_Annual</t>
  </si>
  <si>
    <t>Throughput_Unit_Numerator_Annual</t>
  </si>
  <si>
    <t>Actual_Throughput_SSWD</t>
  </si>
  <si>
    <t>Throughput_unit_numerator_SSWD</t>
  </si>
  <si>
    <t>Actual_Throughput_WSWD</t>
  </si>
  <si>
    <t>Throughput_unit_numerator_WSWD</t>
  </si>
  <si>
    <t>Material</t>
  </si>
  <si>
    <t>Material_IO</t>
  </si>
  <si>
    <t>Pollutant_Code</t>
  </si>
  <si>
    <t>Start_Date</t>
  </si>
  <si>
    <t>End_Date</t>
  </si>
  <si>
    <t>Start_Time</t>
  </si>
  <si>
    <t>End_Time</t>
  </si>
  <si>
    <t>Emission_Numeric_Value_Annual</t>
  </si>
  <si>
    <t>Emission_Unit_Numerator_Annual</t>
  </si>
  <si>
    <t>Emission_Numeric_Value_SSWD</t>
  </si>
  <si>
    <t>Emission_Unit_Numerator_SSWD</t>
  </si>
  <si>
    <t>Emission_Numeric_Value_WSWD</t>
  </si>
  <si>
    <t>Emission_Unit_Numerator_WSWD</t>
  </si>
  <si>
    <t>Emission_TON_Value_Annual</t>
  </si>
  <si>
    <t>Emission_TON_Value_SSWD</t>
  </si>
  <si>
    <t>Emission_TON_Value_WSWD</t>
  </si>
  <si>
    <t>Emission_Process_Description</t>
  </si>
  <si>
    <t>Primary_Control_Efficiency</t>
  </si>
  <si>
    <t>Rule_Effectiveness</t>
  </si>
  <si>
    <t>Rule_Penetration</t>
  </si>
  <si>
    <t>Primary_Device_Type</t>
  </si>
  <si>
    <t>Factor_Numeric_Value</t>
  </si>
  <si>
    <t>Factor_Unit_Numerator</t>
  </si>
  <si>
    <t>Factor_Unit_Denominator</t>
  </si>
  <si>
    <t>Emission_Calc_Method_Code</t>
  </si>
  <si>
    <t>SSWD_Alloc_Factor</t>
  </si>
  <si>
    <t>WSWD_Alloc_Factor</t>
  </si>
  <si>
    <t>Process_Mact_Code</t>
  </si>
  <si>
    <t>Process_Mact_Compliance_Status</t>
  </si>
  <si>
    <t>Data_Source</t>
  </si>
  <si>
    <t>CAP_HAP</t>
  </si>
  <si>
    <t>Year</t>
  </si>
  <si>
    <t>Revision_Date</t>
  </si>
  <si>
    <t>001</t>
  </si>
  <si>
    <t>KW-hr</t>
  </si>
  <si>
    <t>TON</t>
  </si>
  <si>
    <t>g</t>
  </si>
  <si>
    <t>CAP</t>
  </si>
  <si>
    <t xml:space="preserve">Overall Review </t>
  </si>
  <si>
    <t>Reviewer</t>
  </si>
  <si>
    <t>Date</t>
  </si>
  <si>
    <t>Issue</t>
  </si>
  <si>
    <t>D. Fees</t>
  </si>
  <si>
    <t>Comments</t>
  </si>
  <si>
    <t>1. Have the emission factors been peer reviewed between the spreadsheet file and the IPP?</t>
  </si>
  <si>
    <t>2. Have the activity data been checked between the Excel spreadsheet file and the IPP?</t>
  </si>
  <si>
    <t>3. Have spot checks been performed on calculation cells within the spreadsheet?</t>
  </si>
  <si>
    <t>4. Have spot checks been performed on the control parameters?</t>
  </si>
  <si>
    <t>5. Have spot checks been performed on the temporal allocation profiles?</t>
  </si>
  <si>
    <t>6. Have spot checks been performed on the spatial surrogates where appropriate?</t>
  </si>
  <si>
    <t>CH4</t>
  </si>
  <si>
    <t>CO2</t>
  </si>
  <si>
    <t>N2O</t>
  </si>
  <si>
    <t>CH4 EF</t>
  </si>
  <si>
    <t>CO2 EF</t>
  </si>
  <si>
    <t>N2O EF</t>
  </si>
  <si>
    <t>CH4 Emissions</t>
  </si>
  <si>
    <t>CO2 Emissions</t>
  </si>
  <si>
    <t>N2O Emissions</t>
  </si>
  <si>
    <t xml:space="preserve"> </t>
  </si>
  <si>
    <t>GHG</t>
  </si>
  <si>
    <t>Date: 08/27/10</t>
  </si>
  <si>
    <t>Developed spreadsheet for 2008.</t>
  </si>
  <si>
    <t>NH3</t>
  </si>
  <si>
    <t>BSFC</t>
  </si>
  <si>
    <t>mg/gallon</t>
  </si>
  <si>
    <t>gal/kW-hr</t>
  </si>
  <si>
    <t>NH3 EF</t>
  </si>
  <si>
    <t>NH3 Emissions</t>
  </si>
  <si>
    <t>M</t>
  </si>
  <si>
    <t>C</t>
  </si>
  <si>
    <t>VOC Emissions</t>
  </si>
  <si>
    <t>34005</t>
  </si>
  <si>
    <t>FIPS</t>
  </si>
  <si>
    <t>H</t>
  </si>
  <si>
    <t>Only Ferry that operates in Delaware and New Jersey Waters</t>
  </si>
  <si>
    <r>
      <t>State Implementation Plan (SIP) Revision for the Attainment and Maintenance of the Particulate Matter PM</t>
    </r>
    <r>
      <rPr>
        <b/>
        <vertAlign val="subscript"/>
        <sz val="10"/>
        <rFont val="Arial"/>
        <family val="2"/>
      </rPr>
      <t>2.5</t>
    </r>
    <r>
      <rPr>
        <b/>
        <sz val="10"/>
        <rFont val="Arial"/>
        <family val="2"/>
      </rPr>
      <t xml:space="preserve"> National Ambient Air Quality Standards</t>
    </r>
  </si>
  <si>
    <t xml:space="preserve"> Calculations Performed</t>
  </si>
  <si>
    <t>for the Particulate Matter (PM2.5) Nitrogen Oxide (NOx) and Sulfur Dioxide (SO2) Emissions</t>
  </si>
  <si>
    <t>for the Year 2007</t>
  </si>
  <si>
    <t>for the Non-Road Orphan Category of  Commercial Marine Vessels</t>
  </si>
  <si>
    <t>Department of Envinromental Protection</t>
  </si>
  <si>
    <t>for Southern New Jersey</t>
  </si>
  <si>
    <t>NJ County</t>
  </si>
  <si>
    <t>CAPE MAY</t>
  </si>
  <si>
    <t>NONE</t>
  </si>
  <si>
    <t>34009</t>
  </si>
  <si>
    <t>Southern Delaware River Basin</t>
  </si>
  <si>
    <t>The State of New Jersey</t>
  </si>
  <si>
    <t>README:</t>
  </si>
  <si>
    <t>EXCEL WORKSHEET</t>
  </si>
  <si>
    <t>COMMENTS</t>
  </si>
  <si>
    <t>ACTIVITY DATA</t>
  </si>
  <si>
    <t>EMISSION FACTORS</t>
  </si>
  <si>
    <t>Ferry Emission Factors</t>
  </si>
  <si>
    <t>Delaware Natural Resource Commission (DNRC) ferry activity data for Cape May Lewes and Three Forts Ferries.  Only use Cape May Lewes Ferry activity to determine Cape May, New Jersey, Ferry emissions.  Assume Three Forts activity only relates to Delaware counties.</t>
  </si>
  <si>
    <t>DNRC ferry emission calculations for Cape May Lewes Ferry used to determine Cape May, New Jersey emissions.</t>
  </si>
  <si>
    <t>TOTAL NJ FERRY EMISSIONS</t>
  </si>
  <si>
    <t>CALCULATIONS</t>
  </si>
  <si>
    <t>CONTROLS</t>
  </si>
  <si>
    <t>Ferry Controls (All zero)</t>
  </si>
  <si>
    <t>MODE</t>
  </si>
  <si>
    <t>COUNTY</t>
  </si>
  <si>
    <t>Z</t>
  </si>
  <si>
    <t>Ferry 2007 Annual Emissions New Jersey Portion of the Southern Delaware River Basin (Cape May County).</t>
  </si>
  <si>
    <t>Step #</t>
  </si>
  <si>
    <t xml:space="preserve">Table 2: Cape May- Lewes Ferry </t>
  </si>
  <si>
    <t>Table 3: Ferry Controls</t>
  </si>
  <si>
    <t>Table 4: Emission Factors for Category 1 and 2 Engines</t>
  </si>
  <si>
    <t>Table 5A: Operations Data</t>
  </si>
  <si>
    <t>Table 5B: Engine Data</t>
  </si>
  <si>
    <t>Table 5C: 2007 Monthly Trips</t>
  </si>
  <si>
    <t>Table 5D: Annual Activity</t>
  </si>
  <si>
    <t>Three Forts Only Delaware</t>
  </si>
  <si>
    <t>Three Forts Ferry Only Delaware</t>
  </si>
  <si>
    <t>Ferries calculation sheet submitted in a October 5, 2011 email from David Fees of the Delaware Department of Natural Resources and Environmental Control (DNREC).  DEP allocates a portion of the emissions developed by DNREC for the ferries that operate in the Delaware River Basin to New Jersey based on fifty percent allocation DNREC made for these vessels to operate in Delaware.  Cape May Lewes Ferry to Cape May County in New Jersey on the basis of 50 percent of these emissions are attributable to New Jersey waters.</t>
  </si>
  <si>
    <r>
      <t>Table 1: Ferry 2008 and 2007 Annual Emissions New Jersey Portion of Southern Delaware River Basin (Cape May County)</t>
    </r>
    <r>
      <rPr>
        <b/>
        <vertAlign val="superscript"/>
        <sz val="10"/>
        <rFont val="Arial"/>
        <family val="2"/>
      </rPr>
      <t>1</t>
    </r>
  </si>
  <si>
    <r>
      <rPr>
        <vertAlign val="superscript"/>
        <sz val="10"/>
        <rFont val="Arial"/>
        <family val="2"/>
      </rPr>
      <t>1</t>
    </r>
    <r>
      <rPr>
        <sz val="10"/>
        <rFont val="Arial"/>
        <family val="2"/>
      </rPr>
      <t>Assume that 2008 Ferry emissions are equivalent to 2007 emissions.</t>
    </r>
  </si>
  <si>
    <t>Ferries</t>
  </si>
  <si>
    <t>Appendix V: 2007 Nonroad Emissions Inventory Attachments</t>
  </si>
  <si>
    <t>Attachment 7-2D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</si>
</sst>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
    <numFmt numFmtId="166" formatCode="0.00000"/>
    <numFmt numFmtId="167" formatCode="0.0000"/>
    <numFmt numFmtId="168" formatCode="mmmm\ d\,\ yyyy"/>
  </numFmts>
  <fonts count="14" x14ac:knownFonts="1">
    <font>
      <sz val="10"/>
      <name val="Arial"/>
    </font>
    <font>
      <b/>
      <sz val="10"/>
      <name val="Arial"/>
      <family val="2"/>
    </font>
    <font>
      <sz val="8"/>
      <name val="Arial"/>
      <family val="2"/>
    </font>
    <font>
      <sz val="8"/>
      <name val="Arial"/>
      <family val="2"/>
    </font>
    <font>
      <sz val="10"/>
      <name val="Arial"/>
      <family val="2"/>
    </font>
    <font>
      <sz val="10"/>
      <color indexed="12"/>
      <name val="Arial"/>
      <family val="2"/>
    </font>
    <font>
      <b/>
      <sz val="10"/>
      <color indexed="8"/>
      <name val="Arial"/>
      <family val="2"/>
    </font>
    <font>
      <i/>
      <sz val="10"/>
      <name val="Arial"/>
      <family val="2"/>
    </font>
    <font>
      <sz val="10"/>
      <color indexed="8"/>
      <name val="Arial"/>
      <family val="2"/>
    </font>
    <font>
      <b/>
      <u/>
      <sz val="10"/>
      <name val="Arial"/>
      <family val="2"/>
    </font>
    <font>
      <sz val="8"/>
      <name val="Arial"/>
      <family val="2"/>
    </font>
    <font>
      <b/>
      <vertAlign val="subscript"/>
      <sz val="10"/>
      <name val="Arial"/>
      <family val="2"/>
    </font>
    <font>
      <b/>
      <vertAlign val="superscript"/>
      <sz val="10"/>
      <name val="Arial"/>
      <family val="2"/>
    </font>
    <font>
      <vertAlign val="superscript"/>
      <sz val="10"/>
      <name val="Arial"/>
      <family val="2"/>
    </font>
  </fonts>
  <fills count="3">
    <fill>
      <patternFill patternType="none"/>
    </fill>
    <fill>
      <patternFill patternType="gray125"/>
    </fill>
    <fill>
      <patternFill patternType="solid">
        <fgColor indexed="22"/>
        <bgColor indexed="64"/>
      </patternFill>
    </fill>
  </fills>
  <borders count="55">
    <border>
      <left/>
      <right/>
      <top/>
      <bottom/>
      <diagonal/>
    </border>
    <border>
      <left style="thin">
        <color indexed="22"/>
      </left>
      <right style="thin">
        <color indexed="22"/>
      </right>
      <top style="thin">
        <color indexed="22"/>
      </top>
      <bottom style="thin">
        <color indexed="22"/>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double">
        <color indexed="64"/>
      </bottom>
      <diagonal/>
    </border>
    <border>
      <left style="thin">
        <color indexed="64"/>
      </left>
      <right/>
      <top/>
      <bottom style="double">
        <color indexed="64"/>
      </bottom>
      <diagonal/>
    </border>
    <border>
      <left/>
      <right style="medium">
        <color indexed="64"/>
      </right>
      <top style="medium">
        <color indexed="64"/>
      </top>
      <bottom/>
      <diagonal/>
    </border>
    <border>
      <left/>
      <right style="thick">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left/>
      <right style="thick">
        <color indexed="64"/>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medium">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s>
  <cellStyleXfs count="2">
    <xf numFmtId="0" fontId="0" fillId="0" borderId="0"/>
    <xf numFmtId="0" fontId="8" fillId="0" borderId="0"/>
  </cellStyleXfs>
  <cellXfs count="252">
    <xf numFmtId="0" fontId="0" fillId="0" borderId="0" xfId="0"/>
    <xf numFmtId="0" fontId="1" fillId="0" borderId="0" xfId="0" applyFont="1"/>
    <xf numFmtId="0" fontId="2" fillId="0" borderId="0" xfId="0" applyFont="1"/>
    <xf numFmtId="0" fontId="0" fillId="0" borderId="2" xfId="0" applyBorder="1"/>
    <xf numFmtId="0" fontId="0" fillId="0" borderId="0" xfId="0" applyBorder="1"/>
    <xf numFmtId="0" fontId="0" fillId="0" borderId="0" xfId="0" applyAlignment="1">
      <alignment horizontal="center"/>
    </xf>
    <xf numFmtId="165" fontId="0" fillId="0" borderId="0" xfId="0" applyNumberFormat="1"/>
    <xf numFmtId="0" fontId="4" fillId="0" borderId="0" xfId="0" applyFont="1"/>
    <xf numFmtId="0" fontId="4" fillId="0" borderId="0" xfId="0" applyFont="1" applyFill="1"/>
    <xf numFmtId="0" fontId="5" fillId="0" borderId="0" xfId="0" applyFont="1" applyFill="1"/>
    <xf numFmtId="0" fontId="5" fillId="0" borderId="0" xfId="0" applyFont="1"/>
    <xf numFmtId="0" fontId="4" fillId="0" borderId="3" xfId="0" applyFont="1" applyBorder="1"/>
    <xf numFmtId="0" fontId="1" fillId="0" borderId="0" xfId="0" applyFont="1" applyFill="1" applyBorder="1"/>
    <xf numFmtId="0" fontId="4" fillId="0" borderId="0" xfId="0" applyFont="1" applyBorder="1"/>
    <xf numFmtId="0" fontId="4" fillId="0" borderId="0" xfId="0" applyFont="1" applyBorder="1" applyAlignment="1">
      <alignment horizontal="center"/>
    </xf>
    <xf numFmtId="0" fontId="4" fillId="0" borderId="0" xfId="0" applyFont="1" applyAlignment="1">
      <alignment wrapText="1"/>
    </xf>
    <xf numFmtId="0" fontId="4" fillId="0" borderId="3" xfId="0" applyFont="1" applyFill="1" applyBorder="1"/>
    <xf numFmtId="0" fontId="1" fillId="2" borderId="0" xfId="0" applyFont="1" applyFill="1"/>
    <xf numFmtId="0" fontId="1" fillId="0" borderId="0" xfId="0" applyFont="1" applyBorder="1" applyAlignment="1">
      <alignment horizontal="center"/>
    </xf>
    <xf numFmtId="9" fontId="4" fillId="0" borderId="0" xfId="0" applyNumberFormat="1" applyFont="1" applyBorder="1"/>
    <xf numFmtId="4" fontId="4" fillId="0" borderId="0" xfId="0" applyNumberFormat="1" applyFont="1"/>
    <xf numFmtId="0" fontId="1" fillId="0" borderId="2" xfId="0" applyFont="1" applyBorder="1"/>
    <xf numFmtId="0" fontId="1" fillId="0" borderId="2" xfId="0" applyFont="1" applyBorder="1" applyAlignment="1">
      <alignment horizontal="right"/>
    </xf>
    <xf numFmtId="0" fontId="4" fillId="0" borderId="0" xfId="0" applyFont="1" applyAlignment="1">
      <alignment horizontal="center"/>
    </xf>
    <xf numFmtId="9" fontId="4" fillId="0" borderId="3" xfId="0" applyNumberFormat="1" applyFont="1" applyBorder="1"/>
    <xf numFmtId="0" fontId="1" fillId="0" borderId="4" xfId="0" applyFont="1" applyBorder="1" applyAlignment="1">
      <alignment horizontal="center" wrapText="1"/>
    </xf>
    <xf numFmtId="0" fontId="1" fillId="0" borderId="5" xfId="0" applyFont="1" applyBorder="1" applyAlignment="1">
      <alignment horizontal="center" wrapText="1"/>
    </xf>
    <xf numFmtId="9" fontId="1" fillId="2" borderId="0" xfId="0" applyNumberFormat="1" applyFont="1" applyFill="1" applyBorder="1"/>
    <xf numFmtId="0" fontId="4" fillId="2" borderId="0" xfId="0" applyFont="1" applyFill="1"/>
    <xf numFmtId="0" fontId="4" fillId="2" borderId="0" xfId="0" applyFont="1" applyFill="1" applyAlignment="1">
      <alignment wrapText="1"/>
    </xf>
    <xf numFmtId="0" fontId="4" fillId="2" borderId="0" xfId="0" applyFont="1" applyFill="1" applyBorder="1" applyAlignment="1">
      <alignment wrapText="1"/>
    </xf>
    <xf numFmtId="0" fontId="4" fillId="0" borderId="6" xfId="0" applyFont="1" applyBorder="1"/>
    <xf numFmtId="3" fontId="4" fillId="0" borderId="6" xfId="0" applyNumberFormat="1" applyFont="1" applyBorder="1"/>
    <xf numFmtId="0" fontId="4" fillId="0" borderId="7" xfId="0" applyFont="1" applyFill="1" applyBorder="1"/>
    <xf numFmtId="0" fontId="4" fillId="0" borderId="0" xfId="0" applyFont="1" applyFill="1" applyBorder="1"/>
    <xf numFmtId="0" fontId="4" fillId="0" borderId="8" xfId="0" applyFont="1" applyBorder="1"/>
    <xf numFmtId="164" fontId="4" fillId="0" borderId="0" xfId="0" applyNumberFormat="1" applyFont="1" applyBorder="1"/>
    <xf numFmtId="0" fontId="4" fillId="0" borderId="7" xfId="0" applyFont="1" applyBorder="1"/>
    <xf numFmtId="0" fontId="4" fillId="0" borderId="9" xfId="0" applyFont="1" applyBorder="1"/>
    <xf numFmtId="0" fontId="1" fillId="0" borderId="10" xfId="0" applyFont="1" applyBorder="1" applyAlignment="1">
      <alignment horizontal="center" wrapText="1"/>
    </xf>
    <xf numFmtId="0" fontId="4" fillId="0" borderId="9" xfId="0" applyFont="1" applyFill="1" applyBorder="1"/>
    <xf numFmtId="0" fontId="4" fillId="0" borderId="0" xfId="0" applyFont="1" applyBorder="1" applyAlignment="1">
      <alignment horizontal="left"/>
    </xf>
    <xf numFmtId="0" fontId="1" fillId="0" borderId="11" xfId="0" applyFont="1" applyBorder="1"/>
    <xf numFmtId="0" fontId="1" fillId="0" borderId="12" xfId="0" applyFont="1" applyBorder="1" applyAlignment="1">
      <alignment horizontal="right"/>
    </xf>
    <xf numFmtId="0" fontId="1" fillId="0" borderId="0" xfId="0" applyFont="1" applyBorder="1" applyAlignment="1">
      <alignment horizontal="right"/>
    </xf>
    <xf numFmtId="9" fontId="4" fillId="0" borderId="7" xfId="0" applyNumberFormat="1" applyFont="1" applyBorder="1"/>
    <xf numFmtId="9" fontId="4" fillId="0" borderId="0" xfId="0" applyNumberFormat="1" applyFont="1" applyFill="1" applyBorder="1"/>
    <xf numFmtId="164" fontId="4" fillId="0" borderId="6" xfId="0" applyNumberFormat="1" applyFont="1" applyBorder="1"/>
    <xf numFmtId="9" fontId="4" fillId="0" borderId="7" xfId="0" applyNumberFormat="1" applyFont="1" applyFill="1" applyBorder="1"/>
    <xf numFmtId="0" fontId="4" fillId="2" borderId="0" xfId="0" applyFont="1" applyFill="1" applyAlignment="1">
      <alignment horizontal="right"/>
    </xf>
    <xf numFmtId="0" fontId="4" fillId="2" borderId="0" xfId="0" applyFont="1" applyFill="1" applyAlignment="1">
      <alignment horizontal="center"/>
    </xf>
    <xf numFmtId="9" fontId="4" fillId="0" borderId="9" xfId="0" applyNumberFormat="1" applyFont="1" applyBorder="1"/>
    <xf numFmtId="3" fontId="4" fillId="0" borderId="8" xfId="0" applyNumberFormat="1" applyFont="1" applyBorder="1"/>
    <xf numFmtId="9" fontId="4" fillId="0" borderId="3" xfId="0" applyNumberFormat="1" applyFont="1" applyFill="1" applyBorder="1"/>
    <xf numFmtId="164" fontId="4" fillId="0" borderId="8" xfId="0" applyNumberFormat="1" applyFont="1" applyBorder="1"/>
    <xf numFmtId="0" fontId="1" fillId="0" borderId="13" xfId="0" applyFont="1" applyFill="1" applyBorder="1" applyAlignment="1">
      <alignment horizontal="center" wrapText="1"/>
    </xf>
    <xf numFmtId="0" fontId="1" fillId="0" borderId="5" xfId="0" applyFont="1" applyFill="1" applyBorder="1" applyAlignment="1">
      <alignment horizontal="center" wrapText="1"/>
    </xf>
    <xf numFmtId="0" fontId="1" fillId="0" borderId="14" xfId="0" applyFont="1" applyBorder="1" applyAlignment="1">
      <alignment horizontal="center" wrapText="1"/>
    </xf>
    <xf numFmtId="0" fontId="1" fillId="0" borderId="15" xfId="0" applyFont="1" applyFill="1" applyBorder="1" applyAlignment="1">
      <alignment horizontal="center" wrapText="1"/>
    </xf>
    <xf numFmtId="0" fontId="1" fillId="0" borderId="10" xfId="0" applyFont="1" applyFill="1" applyBorder="1" applyAlignment="1">
      <alignment horizontal="center" wrapText="1"/>
    </xf>
    <xf numFmtId="0" fontId="1" fillId="0" borderId="14" xfId="0" applyFont="1" applyFill="1" applyBorder="1" applyAlignment="1">
      <alignment horizontal="center" wrapText="1"/>
    </xf>
    <xf numFmtId="0" fontId="4" fillId="0" borderId="2" xfId="0" applyFont="1" applyFill="1" applyBorder="1"/>
    <xf numFmtId="0" fontId="1" fillId="2" borderId="2" xfId="0" applyFont="1" applyFill="1" applyBorder="1" applyAlignment="1">
      <alignment wrapText="1"/>
    </xf>
    <xf numFmtId="0" fontId="4" fillId="2" borderId="2" xfId="0" applyFont="1" applyFill="1" applyBorder="1"/>
    <xf numFmtId="3" fontId="4" fillId="0" borderId="0" xfId="0" applyNumberFormat="1" applyFont="1" applyBorder="1"/>
    <xf numFmtId="4" fontId="1" fillId="0" borderId="3" xfId="0" applyNumberFormat="1" applyFont="1" applyFill="1" applyBorder="1"/>
    <xf numFmtId="0" fontId="4" fillId="0" borderId="0" xfId="0" applyFont="1" applyAlignment="1">
      <alignment horizontal="left"/>
    </xf>
    <xf numFmtId="0" fontId="4" fillId="0" borderId="0" xfId="0" quotePrefix="1" applyFont="1" applyAlignment="1">
      <alignment horizontal="left"/>
    </xf>
    <xf numFmtId="0" fontId="1" fillId="0" borderId="0" xfId="0" applyFont="1" applyAlignment="1">
      <alignment horizontal="center"/>
    </xf>
    <xf numFmtId="0" fontId="1" fillId="0" borderId="0" xfId="0" applyFont="1" applyAlignment="1">
      <alignment horizontal="left"/>
    </xf>
    <xf numFmtId="0" fontId="1" fillId="0" borderId="16" xfId="0" applyFont="1" applyBorder="1" applyAlignment="1">
      <alignment horizontal="center"/>
    </xf>
    <xf numFmtId="0" fontId="1" fillId="0" borderId="16" xfId="0" applyFont="1" applyBorder="1" applyAlignment="1">
      <alignment horizontal="center" wrapText="1"/>
    </xf>
    <xf numFmtId="0" fontId="1" fillId="0" borderId="17" xfId="0" applyFont="1" applyBorder="1" applyAlignment="1">
      <alignment horizontal="center" wrapText="1"/>
    </xf>
    <xf numFmtId="0" fontId="6" fillId="0" borderId="18" xfId="0" applyFont="1" applyFill="1" applyBorder="1" applyAlignment="1">
      <alignment horizontal="center" wrapText="1"/>
    </xf>
    <xf numFmtId="0" fontId="6" fillId="0" borderId="16" xfId="0" applyFont="1" applyFill="1" applyBorder="1" applyAlignment="1">
      <alignment horizontal="center" wrapText="1"/>
    </xf>
    <xf numFmtId="0" fontId="1" fillId="0" borderId="19" xfId="0" applyFont="1" applyBorder="1" applyAlignment="1">
      <alignment horizontal="center"/>
    </xf>
    <xf numFmtId="0" fontId="1" fillId="0" borderId="19" xfId="0" applyFont="1" applyBorder="1" applyAlignment="1">
      <alignment horizontal="center" wrapText="1"/>
    </xf>
    <xf numFmtId="0" fontId="1" fillId="0" borderId="20" xfId="0" applyFont="1" applyBorder="1" applyAlignment="1">
      <alignment horizontal="center" wrapText="1"/>
    </xf>
    <xf numFmtId="0" fontId="6" fillId="0" borderId="21" xfId="0" applyFont="1" applyBorder="1" applyAlignment="1">
      <alignment horizontal="center" wrapText="1"/>
    </xf>
    <xf numFmtId="0" fontId="6" fillId="0" borderId="19" xfId="0" applyFont="1" applyBorder="1" applyAlignment="1">
      <alignment horizontal="center" wrapText="1"/>
    </xf>
    <xf numFmtId="0" fontId="4" fillId="0" borderId="21" xfId="0" applyFont="1" applyBorder="1" applyAlignment="1">
      <alignment horizontal="left" wrapText="1"/>
    </xf>
    <xf numFmtId="0" fontId="4" fillId="0" borderId="19" xfId="0" applyFont="1" applyBorder="1" applyAlignment="1">
      <alignment horizontal="justify"/>
    </xf>
    <xf numFmtId="0" fontId="4" fillId="0" borderId="19" xfId="0" applyFont="1" applyBorder="1" applyAlignment="1">
      <alignment horizontal="center" wrapText="1"/>
    </xf>
    <xf numFmtId="0" fontId="4" fillId="0" borderId="22" xfId="0" applyFont="1" applyBorder="1" applyAlignment="1">
      <alignment horizontal="center" wrapText="1"/>
    </xf>
    <xf numFmtId="0" fontId="4" fillId="0" borderId="21" xfId="0" applyFont="1" applyFill="1" applyBorder="1" applyAlignment="1">
      <alignment horizontal="center" wrapText="1"/>
    </xf>
    <xf numFmtId="0" fontId="4" fillId="0" borderId="0" xfId="0" applyFont="1" applyFill="1" applyAlignment="1">
      <alignment horizontal="center"/>
    </xf>
    <xf numFmtId="0" fontId="4" fillId="0" borderId="0" xfId="0" applyFont="1" applyFill="1" applyAlignment="1">
      <alignment horizontal="right"/>
    </xf>
    <xf numFmtId="0" fontId="4" fillId="0" borderId="13" xfId="0" applyFont="1" applyBorder="1"/>
    <xf numFmtId="0" fontId="4" fillId="0" borderId="5" xfId="0" applyFont="1" applyBorder="1" applyAlignment="1">
      <alignment horizontal="center"/>
    </xf>
    <xf numFmtId="0" fontId="4" fillId="0" borderId="3" xfId="0" applyFont="1" applyBorder="1" applyAlignment="1">
      <alignment horizontal="center"/>
    </xf>
    <xf numFmtId="0" fontId="4" fillId="0" borderId="3" xfId="0" applyFont="1" applyFill="1" applyBorder="1" applyAlignment="1">
      <alignment horizontal="center"/>
    </xf>
    <xf numFmtId="0" fontId="4" fillId="0" borderId="8" xfId="0" applyFont="1" applyBorder="1" applyAlignment="1">
      <alignment horizontal="center"/>
    </xf>
    <xf numFmtId="0" fontId="4" fillId="0" borderId="5" xfId="0" applyNumberFormat="1" applyFont="1" applyBorder="1" applyAlignment="1">
      <alignment horizontal="center"/>
    </xf>
    <xf numFmtId="0" fontId="4" fillId="0" borderId="4" xfId="0" applyFont="1" applyBorder="1" applyAlignment="1">
      <alignment horizontal="center"/>
    </xf>
    <xf numFmtId="0" fontId="1" fillId="2" borderId="13" xfId="0" applyFont="1" applyFill="1" applyBorder="1"/>
    <xf numFmtId="0" fontId="1" fillId="0" borderId="11" xfId="0" applyFont="1" applyBorder="1" applyAlignment="1">
      <alignment horizontal="center"/>
    </xf>
    <xf numFmtId="0" fontId="1" fillId="0" borderId="2" xfId="0" applyFont="1" applyBorder="1" applyAlignment="1">
      <alignment horizontal="center"/>
    </xf>
    <xf numFmtId="0" fontId="1" fillId="0" borderId="12" xfId="0" applyFont="1" applyBorder="1" applyAlignment="1">
      <alignment horizontal="center"/>
    </xf>
    <xf numFmtId="0" fontId="1" fillId="2" borderId="23" xfId="0" applyFont="1" applyFill="1" applyBorder="1" applyAlignment="1">
      <alignment horizontal="center"/>
    </xf>
    <xf numFmtId="0" fontId="1" fillId="2" borderId="5" xfId="0" applyFont="1" applyFill="1" applyBorder="1"/>
    <xf numFmtId="0" fontId="1" fillId="2" borderId="5" xfId="0" applyFont="1" applyFill="1" applyBorder="1" applyAlignment="1">
      <alignment horizontal="center"/>
    </xf>
    <xf numFmtId="0" fontId="1" fillId="2" borderId="4" xfId="0" applyFont="1" applyFill="1" applyBorder="1"/>
    <xf numFmtId="0" fontId="1" fillId="2" borderId="9" xfId="0" applyFont="1" applyFill="1" applyBorder="1"/>
    <xf numFmtId="0" fontId="1" fillId="2" borderId="24" xfId="0" applyFont="1" applyFill="1" applyBorder="1" applyAlignment="1">
      <alignment horizontal="center"/>
    </xf>
    <xf numFmtId="0" fontId="1" fillId="2" borderId="3" xfId="0" applyFont="1" applyFill="1" applyBorder="1" applyAlignment="1">
      <alignment horizontal="center"/>
    </xf>
    <xf numFmtId="0" fontId="1" fillId="2" borderId="8" xfId="0" applyFont="1" applyFill="1" applyBorder="1" applyAlignment="1">
      <alignment horizontal="center"/>
    </xf>
    <xf numFmtId="0" fontId="1" fillId="0" borderId="0" xfId="0" applyFont="1" applyFill="1" applyBorder="1" applyAlignment="1">
      <alignment horizontal="center"/>
    </xf>
    <xf numFmtId="0" fontId="1" fillId="2" borderId="25" xfId="0" applyFont="1" applyFill="1" applyBorder="1" applyAlignment="1">
      <alignment horizontal="center"/>
    </xf>
    <xf numFmtId="0" fontId="4" fillId="0" borderId="5" xfId="0" applyFont="1" applyFill="1" applyBorder="1" applyAlignment="1">
      <alignment horizontal="center"/>
    </xf>
    <xf numFmtId="0" fontId="1" fillId="2" borderId="12" xfId="0" applyFont="1" applyFill="1" applyBorder="1" applyAlignment="1">
      <alignment horizontal="center"/>
    </xf>
    <xf numFmtId="0" fontId="1" fillId="2" borderId="25" xfId="0" applyFont="1" applyFill="1" applyBorder="1"/>
    <xf numFmtId="0" fontId="4" fillId="0" borderId="23" xfId="0" applyFont="1" applyBorder="1"/>
    <xf numFmtId="0" fontId="4" fillId="0" borderId="24" xfId="0" applyFont="1" applyBorder="1"/>
    <xf numFmtId="0" fontId="1" fillId="2" borderId="11" xfId="0" applyFont="1" applyFill="1" applyBorder="1" applyAlignment="1">
      <alignment horizontal="center"/>
    </xf>
    <xf numFmtId="0" fontId="1" fillId="2" borderId="2" xfId="0" applyFont="1" applyFill="1" applyBorder="1" applyAlignment="1">
      <alignment horizontal="center"/>
    </xf>
    <xf numFmtId="3" fontId="1" fillId="2" borderId="2" xfId="0" applyNumberFormat="1" applyFont="1" applyFill="1" applyBorder="1" applyAlignment="1">
      <alignment horizontal="center"/>
    </xf>
    <xf numFmtId="9" fontId="1" fillId="2" borderId="2" xfId="0" applyNumberFormat="1" applyFont="1" applyFill="1" applyBorder="1" applyAlignment="1">
      <alignment horizontal="center"/>
    </xf>
    <xf numFmtId="164" fontId="1" fillId="2" borderId="2" xfId="0" applyNumberFormat="1" applyFont="1" applyFill="1" applyBorder="1" applyAlignment="1">
      <alignment horizontal="center"/>
    </xf>
    <xf numFmtId="3" fontId="4" fillId="0" borderId="5" xfId="0" applyNumberFormat="1" applyFont="1" applyBorder="1" applyAlignment="1">
      <alignment horizontal="center"/>
    </xf>
    <xf numFmtId="3" fontId="4" fillId="0" borderId="3" xfId="0" applyNumberFormat="1" applyFont="1" applyBorder="1" applyAlignment="1">
      <alignment horizontal="center"/>
    </xf>
    <xf numFmtId="0" fontId="4" fillId="0" borderId="5" xfId="0" applyNumberFormat="1" applyFont="1" applyFill="1" applyBorder="1" applyAlignment="1">
      <alignment horizontal="center"/>
    </xf>
    <xf numFmtId="0" fontId="4" fillId="0" borderId="26" xfId="0" applyFont="1" applyBorder="1"/>
    <xf numFmtId="0" fontId="4" fillId="0" borderId="3" xfId="0" applyNumberFormat="1" applyFont="1" applyFill="1" applyBorder="1" applyAlignment="1">
      <alignment horizontal="center"/>
    </xf>
    <xf numFmtId="1" fontId="0" fillId="0" borderId="0" xfId="0" applyNumberFormat="1"/>
    <xf numFmtId="166" fontId="0" fillId="0" borderId="0" xfId="0" applyNumberFormat="1"/>
    <xf numFmtId="0" fontId="0" fillId="0" borderId="0" xfId="0" applyAlignment="1">
      <alignment horizontal="right"/>
    </xf>
    <xf numFmtId="1" fontId="1" fillId="0" borderId="0" xfId="0" applyNumberFormat="1" applyFont="1"/>
    <xf numFmtId="1" fontId="4" fillId="0" borderId="0" xfId="0" applyNumberFormat="1" applyFont="1"/>
    <xf numFmtId="0" fontId="4" fillId="0" borderId="18" xfId="0" applyFont="1" applyBorder="1" applyAlignment="1">
      <alignment horizontal="justify"/>
    </xf>
    <xf numFmtId="0" fontId="4" fillId="0" borderId="18" xfId="0" applyFont="1" applyBorder="1" applyAlignment="1">
      <alignment horizontal="center" wrapText="1"/>
    </xf>
    <xf numFmtId="0" fontId="4" fillId="0" borderId="27" xfId="0" applyFont="1" applyBorder="1" applyAlignment="1">
      <alignment horizontal="justify"/>
    </xf>
    <xf numFmtId="0" fontId="4" fillId="0" borderId="27" xfId="0" applyFont="1" applyBorder="1" applyAlignment="1">
      <alignment horizontal="center" wrapText="1"/>
    </xf>
    <xf numFmtId="0" fontId="4" fillId="0" borderId="21" xfId="0" applyFont="1" applyBorder="1" applyAlignment="1">
      <alignment horizontal="justify"/>
    </xf>
    <xf numFmtId="0" fontId="4" fillId="0" borderId="21" xfId="0" applyFont="1" applyBorder="1" applyAlignment="1">
      <alignment horizontal="center" wrapText="1"/>
    </xf>
    <xf numFmtId="0" fontId="4" fillId="0" borderId="12" xfId="0" applyFont="1" applyFill="1" applyBorder="1"/>
    <xf numFmtId="0" fontId="4" fillId="0" borderId="24" xfId="0" applyFont="1" applyFill="1" applyBorder="1"/>
    <xf numFmtId="3" fontId="4" fillId="0" borderId="4" xfId="0" applyNumberFormat="1" applyFont="1" applyBorder="1"/>
    <xf numFmtId="164" fontId="4" fillId="0" borderId="4" xfId="0" applyNumberFormat="1" applyFont="1" applyBorder="1"/>
    <xf numFmtId="0" fontId="4" fillId="0" borderId="26" xfId="0" applyFont="1" applyFill="1" applyBorder="1"/>
    <xf numFmtId="9" fontId="1" fillId="2" borderId="28" xfId="0" applyNumberFormat="1" applyFont="1" applyFill="1" applyBorder="1"/>
    <xf numFmtId="9" fontId="1" fillId="2" borderId="29" xfId="0" applyNumberFormat="1" applyFont="1" applyFill="1" applyBorder="1"/>
    <xf numFmtId="1" fontId="0" fillId="0" borderId="3" xfId="0" applyNumberFormat="1" applyBorder="1" applyAlignment="1">
      <alignment horizontal="center"/>
    </xf>
    <xf numFmtId="9" fontId="4" fillId="2" borderId="0" xfId="0" applyNumberFormat="1" applyFont="1" applyFill="1" applyBorder="1"/>
    <xf numFmtId="0" fontId="4" fillId="2" borderId="0" xfId="0" applyFont="1" applyFill="1" applyBorder="1"/>
    <xf numFmtId="3" fontId="4" fillId="2" borderId="0" xfId="0" applyNumberFormat="1" applyFont="1" applyFill="1" applyBorder="1"/>
    <xf numFmtId="0" fontId="4" fillId="2" borderId="5" xfId="0" applyFont="1" applyFill="1" applyBorder="1" applyAlignment="1">
      <alignment horizontal="center"/>
    </xf>
    <xf numFmtId="0" fontId="4" fillId="2" borderId="4" xfId="0" applyFont="1" applyFill="1" applyBorder="1" applyAlignment="1">
      <alignment horizontal="center"/>
    </xf>
    <xf numFmtId="0" fontId="1" fillId="0" borderId="25" xfId="0" applyFont="1" applyBorder="1"/>
    <xf numFmtId="0" fontId="1" fillId="2" borderId="7" xfId="0" applyFont="1" applyFill="1" applyBorder="1"/>
    <xf numFmtId="164" fontId="4" fillId="2" borderId="6" xfId="0" applyNumberFormat="1" applyFont="1" applyFill="1" applyBorder="1"/>
    <xf numFmtId="3" fontId="4" fillId="0" borderId="4" xfId="0" applyNumberFormat="1" applyFont="1" applyBorder="1" applyAlignment="1">
      <alignment horizontal="center"/>
    </xf>
    <xf numFmtId="3" fontId="4" fillId="0" borderId="8" xfId="0" applyNumberFormat="1" applyFont="1" applyBorder="1" applyAlignment="1">
      <alignment horizontal="center"/>
    </xf>
    <xf numFmtId="0" fontId="1" fillId="2" borderId="23" xfId="0" applyFont="1" applyFill="1" applyBorder="1"/>
    <xf numFmtId="0" fontId="1" fillId="2" borderId="24" xfId="0" applyFont="1" applyFill="1" applyBorder="1"/>
    <xf numFmtId="0" fontId="1" fillId="0" borderId="6" xfId="0" applyFont="1" applyBorder="1" applyAlignment="1">
      <alignment horizontal="center" wrapText="1"/>
    </xf>
    <xf numFmtId="0" fontId="1" fillId="0" borderId="2" xfId="0" applyFont="1" applyFill="1" applyBorder="1" applyAlignment="1">
      <alignment horizontal="left"/>
    </xf>
    <xf numFmtId="3" fontId="1" fillId="0" borderId="25" xfId="0" applyNumberFormat="1" applyFont="1" applyFill="1" applyBorder="1"/>
    <xf numFmtId="4" fontId="4" fillId="0" borderId="23" xfId="0" applyNumberFormat="1" applyFont="1" applyBorder="1"/>
    <xf numFmtId="4" fontId="4" fillId="0" borderId="26" xfId="0" applyNumberFormat="1" applyFont="1" applyBorder="1"/>
    <xf numFmtId="4" fontId="1" fillId="0" borderId="25" xfId="0" applyNumberFormat="1" applyFont="1" applyFill="1" applyBorder="1"/>
    <xf numFmtId="0" fontId="1" fillId="2" borderId="2" xfId="0" applyFont="1" applyFill="1" applyBorder="1" applyAlignment="1"/>
    <xf numFmtId="2" fontId="1" fillId="0" borderId="25" xfId="0" applyNumberFormat="1" applyFont="1" applyFill="1" applyBorder="1"/>
    <xf numFmtId="2" fontId="1" fillId="0" borderId="25" xfId="0" applyNumberFormat="1" applyFont="1" applyBorder="1"/>
    <xf numFmtId="4" fontId="1" fillId="0" borderId="25" xfId="0" applyNumberFormat="1" applyFont="1" applyBorder="1"/>
    <xf numFmtId="2" fontId="0" fillId="0" borderId="0" xfId="0" applyNumberFormat="1"/>
    <xf numFmtId="0" fontId="1" fillId="0" borderId="0" xfId="0" applyNumberFormat="1" applyFont="1"/>
    <xf numFmtId="49" fontId="1" fillId="0" borderId="0" xfId="0" applyNumberFormat="1" applyFont="1"/>
    <xf numFmtId="0" fontId="4" fillId="0" borderId="0" xfId="0" quotePrefix="1" applyFont="1"/>
    <xf numFmtId="49" fontId="8" fillId="0" borderId="1" xfId="1" applyNumberFormat="1" applyFont="1" applyFill="1" applyBorder="1" applyAlignment="1">
      <alignment wrapText="1"/>
    </xf>
    <xf numFmtId="4" fontId="0" fillId="0" borderId="0" xfId="0" applyNumberFormat="1"/>
    <xf numFmtId="167" fontId="0" fillId="0" borderId="0" xfId="0" applyNumberFormat="1"/>
    <xf numFmtId="14" fontId="0" fillId="0" borderId="0" xfId="0" applyNumberFormat="1"/>
    <xf numFmtId="0" fontId="1" fillId="0" borderId="3" xfId="0" applyFont="1" applyBorder="1"/>
    <xf numFmtId="0" fontId="9" fillId="0" borderId="0" xfId="0" applyFont="1"/>
    <xf numFmtId="15" fontId="0" fillId="0" borderId="0" xfId="0" applyNumberFormat="1"/>
    <xf numFmtId="0" fontId="4" fillId="0" borderId="27" xfId="0" applyFont="1" applyFill="1" applyBorder="1" applyAlignment="1">
      <alignment horizontal="center" wrapText="1"/>
    </xf>
    <xf numFmtId="0" fontId="4" fillId="0" borderId="18" xfId="0" applyFont="1" applyFill="1" applyBorder="1" applyAlignment="1">
      <alignment horizontal="center" wrapText="1"/>
    </xf>
    <xf numFmtId="0" fontId="1" fillId="0" borderId="4" xfId="0" applyFont="1" applyFill="1" applyBorder="1" applyAlignment="1">
      <alignment horizontal="center" wrapText="1"/>
    </xf>
    <xf numFmtId="9" fontId="1" fillId="2" borderId="3" xfId="0" applyNumberFormat="1" applyFont="1" applyFill="1" applyBorder="1"/>
    <xf numFmtId="9" fontId="1" fillId="2" borderId="8" xfId="0" applyNumberFormat="1" applyFont="1" applyFill="1" applyBorder="1"/>
    <xf numFmtId="0" fontId="1" fillId="2" borderId="12" xfId="0" applyFont="1" applyFill="1" applyBorder="1" applyAlignment="1">
      <alignment wrapText="1"/>
    </xf>
    <xf numFmtId="0" fontId="4" fillId="2" borderId="12" xfId="0" applyFont="1" applyFill="1" applyBorder="1"/>
    <xf numFmtId="0" fontId="1" fillId="0" borderId="0" xfId="0" applyFont="1" applyBorder="1" applyAlignment="1">
      <alignment horizontal="center" wrapText="1"/>
    </xf>
    <xf numFmtId="0" fontId="4" fillId="2" borderId="30" xfId="0" applyFont="1" applyFill="1" applyBorder="1"/>
    <xf numFmtId="0" fontId="4" fillId="2" borderId="28" xfId="0" applyFont="1" applyFill="1" applyBorder="1"/>
    <xf numFmtId="0" fontId="4" fillId="2" borderId="29" xfId="0" applyFont="1" applyFill="1" applyBorder="1"/>
    <xf numFmtId="0" fontId="1" fillId="0" borderId="0" xfId="0" applyFont="1" applyFill="1" applyBorder="1" applyAlignment="1">
      <alignment horizontal="center" wrapText="1"/>
    </xf>
    <xf numFmtId="0" fontId="0" fillId="0" borderId="0" xfId="0" quotePrefix="1"/>
    <xf numFmtId="0" fontId="0" fillId="0" borderId="30" xfId="0" applyBorder="1"/>
    <xf numFmtId="0" fontId="1" fillId="0" borderId="0" xfId="0" applyFont="1" applyAlignment="1">
      <alignment horizontal="center" wrapText="1"/>
    </xf>
    <xf numFmtId="168" fontId="1" fillId="0" borderId="0" xfId="0" applyNumberFormat="1" applyFont="1" applyAlignment="1">
      <alignment horizontal="center"/>
    </xf>
    <xf numFmtId="15" fontId="1" fillId="0" borderId="0" xfId="0" applyNumberFormat="1" applyFont="1" applyAlignment="1">
      <alignment horizontal="center"/>
    </xf>
    <xf numFmtId="0" fontId="0" fillId="0" borderId="31" xfId="0" applyBorder="1"/>
    <xf numFmtId="0" fontId="1" fillId="0" borderId="33" xfId="0" applyFont="1" applyBorder="1"/>
    <xf numFmtId="0" fontId="1" fillId="0" borderId="34" xfId="0" applyFont="1" applyBorder="1"/>
    <xf numFmtId="0" fontId="0" fillId="0" borderId="36" xfId="0" applyBorder="1"/>
    <xf numFmtId="0" fontId="0" fillId="0" borderId="37" xfId="0" applyBorder="1"/>
    <xf numFmtId="0" fontId="1" fillId="0" borderId="37" xfId="0" applyFont="1" applyBorder="1" applyAlignment="1">
      <alignment horizontal="center"/>
    </xf>
    <xf numFmtId="0" fontId="1" fillId="0" borderId="38" xfId="0" applyFont="1" applyBorder="1" applyAlignment="1">
      <alignment horizontal="center"/>
    </xf>
    <xf numFmtId="0" fontId="1" fillId="0" borderId="39" xfId="0" applyFont="1" applyBorder="1"/>
    <xf numFmtId="0" fontId="1" fillId="0" borderId="39" xfId="0" applyFont="1" applyBorder="1" applyAlignment="1">
      <alignment horizontal="center"/>
    </xf>
    <xf numFmtId="0" fontId="4" fillId="0" borderId="39" xfId="0" applyFont="1" applyBorder="1"/>
    <xf numFmtId="0" fontId="0" fillId="0" borderId="39" xfId="0" applyBorder="1"/>
    <xf numFmtId="0" fontId="4" fillId="0" borderId="31" xfId="0" applyFont="1" applyBorder="1"/>
    <xf numFmtId="3" fontId="0" fillId="0" borderId="31" xfId="0" applyNumberFormat="1" applyBorder="1"/>
    <xf numFmtId="2" fontId="0" fillId="0" borderId="31" xfId="0" applyNumberFormat="1" applyBorder="1"/>
    <xf numFmtId="3" fontId="1" fillId="0" borderId="34" xfId="0" applyNumberFormat="1" applyFont="1" applyBorder="1"/>
    <xf numFmtId="2" fontId="1" fillId="0" borderId="34" xfId="0" applyNumberFormat="1" applyFont="1" applyBorder="1"/>
    <xf numFmtId="2" fontId="1" fillId="0" borderId="35" xfId="0" applyNumberFormat="1" applyFont="1" applyBorder="1"/>
    <xf numFmtId="0" fontId="1" fillId="0" borderId="34" xfId="0" quotePrefix="1" applyFont="1" applyBorder="1"/>
    <xf numFmtId="0" fontId="1" fillId="0" borderId="40" xfId="0" applyFont="1" applyBorder="1"/>
    <xf numFmtId="0" fontId="1" fillId="0" borderId="41" xfId="0" applyFont="1" applyBorder="1"/>
    <xf numFmtId="0" fontId="1" fillId="0" borderId="42" xfId="0" applyFont="1" applyBorder="1"/>
    <xf numFmtId="0" fontId="0" fillId="0" borderId="43" xfId="0" applyBorder="1"/>
    <xf numFmtId="0" fontId="0" fillId="0" borderId="44" xfId="0" applyBorder="1"/>
    <xf numFmtId="0" fontId="0" fillId="0" borderId="45" xfId="0" applyBorder="1"/>
    <xf numFmtId="0" fontId="4" fillId="0" borderId="46" xfId="0" applyFont="1" applyBorder="1"/>
    <xf numFmtId="0" fontId="0" fillId="0" borderId="47" xfId="0" applyBorder="1"/>
    <xf numFmtId="0" fontId="0" fillId="0" borderId="48" xfId="0" applyBorder="1"/>
    <xf numFmtId="0" fontId="1" fillId="0" borderId="41" xfId="0" applyFont="1" applyBorder="1" applyAlignment="1">
      <alignment horizontal="center"/>
    </xf>
    <xf numFmtId="0" fontId="1" fillId="0" borderId="50" xfId="0" applyFont="1" applyBorder="1" applyAlignment="1">
      <alignment horizontal="center"/>
    </xf>
    <xf numFmtId="0" fontId="1" fillId="0" borderId="31" xfId="0" applyFont="1" applyBorder="1"/>
    <xf numFmtId="0" fontId="1" fillId="0" borderId="31" xfId="0" quotePrefix="1" applyFont="1" applyBorder="1"/>
    <xf numFmtId="166" fontId="0" fillId="0" borderId="31" xfId="0" applyNumberFormat="1" applyBorder="1"/>
    <xf numFmtId="0" fontId="0" fillId="0" borderId="32" xfId="0" applyBorder="1"/>
    <xf numFmtId="0" fontId="0" fillId="0" borderId="52" xfId="0" applyBorder="1"/>
    <xf numFmtId="0" fontId="4" fillId="0" borderId="53" xfId="0" applyFont="1" applyBorder="1"/>
    <xf numFmtId="0" fontId="0" fillId="0" borderId="51" xfId="0" applyBorder="1"/>
    <xf numFmtId="0" fontId="4" fillId="0" borderId="54" xfId="0" applyFont="1" applyBorder="1"/>
    <xf numFmtId="0" fontId="4" fillId="0" borderId="39" xfId="0" applyFont="1" applyBorder="1" applyAlignment="1">
      <alignment wrapText="1"/>
    </xf>
    <xf numFmtId="0" fontId="1"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wrapText="1"/>
    </xf>
    <xf numFmtId="0" fontId="0" fillId="0" borderId="0" xfId="0" applyAlignment="1">
      <alignment wrapText="1"/>
    </xf>
    <xf numFmtId="0" fontId="4" fillId="0" borderId="46" xfId="0" applyFont="1" applyBorder="1" applyAlignment="1">
      <alignment wrapText="1"/>
    </xf>
    <xf numFmtId="0" fontId="0" fillId="0" borderId="47" xfId="0" applyBorder="1" applyAlignment="1">
      <alignment wrapText="1"/>
    </xf>
    <xf numFmtId="0" fontId="0" fillId="0" borderId="48" xfId="0" applyBorder="1" applyAlignment="1">
      <alignment wrapText="1"/>
    </xf>
    <xf numFmtId="0" fontId="1" fillId="0" borderId="49" xfId="0" applyFont="1" applyBorder="1" applyAlignment="1">
      <alignment wrapText="1"/>
    </xf>
    <xf numFmtId="0" fontId="1" fillId="0" borderId="22" xfId="0" applyFont="1" applyBorder="1" applyAlignment="1">
      <alignment wrapText="1"/>
    </xf>
    <xf numFmtId="0" fontId="1" fillId="0" borderId="4" xfId="0" applyFont="1" applyBorder="1" applyAlignment="1">
      <alignment wrapText="1"/>
    </xf>
    <xf numFmtId="0" fontId="1" fillId="0" borderId="14" xfId="0" applyFont="1" applyBorder="1" applyAlignment="1">
      <alignment wrapText="1"/>
    </xf>
    <xf numFmtId="0" fontId="1" fillId="0" borderId="18" xfId="0" applyFont="1" applyBorder="1" applyAlignment="1">
      <alignment horizontal="justify" wrapText="1"/>
    </xf>
    <xf numFmtId="0" fontId="1" fillId="0" borderId="21" xfId="0" applyFont="1" applyBorder="1" applyAlignment="1">
      <alignment horizontal="justify" wrapText="1"/>
    </xf>
    <xf numFmtId="0" fontId="4" fillId="0" borderId="18" xfId="0" applyFont="1" applyBorder="1" applyAlignment="1">
      <alignment horizontal="left" vertical="center" wrapText="1"/>
    </xf>
    <xf numFmtId="0" fontId="4" fillId="0" borderId="27" xfId="0" applyFont="1" applyBorder="1" applyAlignment="1">
      <alignment horizontal="left" vertical="center" wrapText="1"/>
    </xf>
    <xf numFmtId="0" fontId="4" fillId="0" borderId="21" xfId="0" applyFont="1" applyBorder="1" applyAlignment="1">
      <alignment horizontal="left" vertical="center" wrapText="1"/>
    </xf>
    <xf numFmtId="0" fontId="1" fillId="0" borderId="2" xfId="0" applyFont="1" applyBorder="1" applyAlignment="1">
      <alignment horizontal="center"/>
    </xf>
    <xf numFmtId="0" fontId="1" fillId="2" borderId="11" xfId="0" applyFont="1" applyFill="1" applyBorder="1" applyAlignment="1">
      <alignment horizontal="center"/>
    </xf>
    <xf numFmtId="0" fontId="1" fillId="2" borderId="2" xfId="0" applyFont="1" applyFill="1" applyBorder="1" applyAlignment="1">
      <alignment horizontal="center"/>
    </xf>
    <xf numFmtId="0" fontId="1" fillId="2" borderId="12" xfId="0" applyFont="1" applyFill="1" applyBorder="1" applyAlignment="1">
      <alignment horizontal="center"/>
    </xf>
    <xf numFmtId="0" fontId="0" fillId="0" borderId="2" xfId="0" applyBorder="1" applyAlignment="1">
      <alignment horizontal="center"/>
    </xf>
    <xf numFmtId="0" fontId="0" fillId="0" borderId="12" xfId="0" applyBorder="1" applyAlignment="1">
      <alignment horizontal="center"/>
    </xf>
  </cellXfs>
  <cellStyles count="2">
    <cellStyle name="Normal" xfId="0" builtinId="0"/>
    <cellStyle name="Normal_Emission Calculations"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0"/>
  <sheetViews>
    <sheetView tabSelected="1" workbookViewId="0">
      <selection activeCell="A16" sqref="A16"/>
    </sheetView>
  </sheetViews>
  <sheetFormatPr defaultRowHeight="12.75" x14ac:dyDescent="0.2"/>
  <cols>
    <col min="1" max="1" width="35.5703125" customWidth="1"/>
  </cols>
  <sheetData>
    <row r="1" spans="1:1" x14ac:dyDescent="0.2">
      <c r="A1" s="68" t="s">
        <v>256</v>
      </c>
    </row>
    <row r="2" spans="1:1" ht="25.5" x14ac:dyDescent="0.2">
      <c r="A2" s="189" t="s">
        <v>249</v>
      </c>
    </row>
    <row r="3" spans="1:1" ht="65.25" x14ac:dyDescent="0.2">
      <c r="A3" s="189" t="s">
        <v>244</v>
      </c>
    </row>
    <row r="4" spans="1:1" ht="25.5" x14ac:dyDescent="0.2">
      <c r="A4" s="230" t="s">
        <v>287</v>
      </c>
    </row>
    <row r="5" spans="1:1" x14ac:dyDescent="0.2">
      <c r="A5" s="230" t="s">
        <v>288</v>
      </c>
    </row>
    <row r="6" spans="1:1" x14ac:dyDescent="0.2">
      <c r="A6" s="189" t="s">
        <v>245</v>
      </c>
    </row>
    <row r="7" spans="1:1" ht="38.25" x14ac:dyDescent="0.2">
      <c r="A7" s="189" t="s">
        <v>246</v>
      </c>
    </row>
    <row r="8" spans="1:1" x14ac:dyDescent="0.2">
      <c r="A8" s="189" t="s">
        <v>247</v>
      </c>
    </row>
    <row r="9" spans="1:1" x14ac:dyDescent="0.2">
      <c r="A9" s="231" t="s">
        <v>248</v>
      </c>
    </row>
    <row r="10" spans="1:1" x14ac:dyDescent="0.2">
      <c r="A10" s="231"/>
    </row>
    <row r="11" spans="1:1" x14ac:dyDescent="0.2">
      <c r="A11" s="68" t="s">
        <v>250</v>
      </c>
    </row>
    <row r="12" spans="1:1" x14ac:dyDescent="0.2">
      <c r="A12" s="68" t="s">
        <v>255</v>
      </c>
    </row>
    <row r="13" spans="1:1" x14ac:dyDescent="0.2">
      <c r="A13" s="190" t="s">
        <v>286</v>
      </c>
    </row>
    <row r="14" spans="1:1" x14ac:dyDescent="0.2">
      <c r="A14" s="191">
        <v>41029</v>
      </c>
    </row>
    <row r="15" spans="1:1" x14ac:dyDescent="0.2">
      <c r="A15" s="68"/>
    </row>
    <row r="16" spans="1:1" x14ac:dyDescent="0.2">
      <c r="A16" s="68"/>
    </row>
    <row r="17" spans="1:1" x14ac:dyDescent="0.2">
      <c r="A17" s="190"/>
    </row>
    <row r="18" spans="1:1" x14ac:dyDescent="0.2">
      <c r="A18" s="68"/>
    </row>
    <row r="19" spans="1:1" x14ac:dyDescent="0.2">
      <c r="A19" s="68"/>
    </row>
    <row r="20" spans="1:1" x14ac:dyDescent="0.2">
      <c r="A20" s="68"/>
    </row>
    <row r="21" spans="1:1" x14ac:dyDescent="0.2">
      <c r="A21" s="68"/>
    </row>
    <row r="22" spans="1:1" x14ac:dyDescent="0.2">
      <c r="A22" s="68"/>
    </row>
    <row r="23" spans="1:1" x14ac:dyDescent="0.2">
      <c r="A23" s="68"/>
    </row>
    <row r="24" spans="1:1" x14ac:dyDescent="0.2">
      <c r="A24" s="189"/>
    </row>
    <row r="25" spans="1:1" x14ac:dyDescent="0.2">
      <c r="A25" s="189"/>
    </row>
    <row r="26" spans="1:1" x14ac:dyDescent="0.2">
      <c r="A26" s="189"/>
    </row>
    <row r="27" spans="1:1" x14ac:dyDescent="0.2">
      <c r="A27" s="189"/>
    </row>
    <row r="28" spans="1:1" x14ac:dyDescent="0.2">
      <c r="A28" s="68"/>
    </row>
    <row r="29" spans="1:1" x14ac:dyDescent="0.2">
      <c r="A29" s="189"/>
    </row>
    <row r="30" spans="1:1" x14ac:dyDescent="0.2">
      <c r="A30" s="189"/>
    </row>
    <row r="31" spans="1:1" x14ac:dyDescent="0.2">
      <c r="A31" s="231"/>
    </row>
    <row r="32" spans="1:1" x14ac:dyDescent="0.2">
      <c r="A32" s="231"/>
    </row>
    <row r="33" spans="1:1" x14ac:dyDescent="0.2">
      <c r="A33" s="68"/>
    </row>
    <row r="34" spans="1:1" x14ac:dyDescent="0.2">
      <c r="A34" s="68"/>
    </row>
    <row r="35" spans="1:1" x14ac:dyDescent="0.2">
      <c r="A35" s="190"/>
    </row>
    <row r="36" spans="1:1" x14ac:dyDescent="0.2">
      <c r="A36" s="190"/>
    </row>
    <row r="38" spans="1:1" x14ac:dyDescent="0.2">
      <c r="A38" s="190"/>
    </row>
    <row r="47" spans="1:1" x14ac:dyDescent="0.2">
      <c r="A47" s="68"/>
    </row>
    <row r="48" spans="1:1" x14ac:dyDescent="0.2">
      <c r="A48" s="68"/>
    </row>
    <row r="49" spans="1:1" x14ac:dyDescent="0.2">
      <c r="A49" s="68"/>
    </row>
    <row r="50" spans="1:1" x14ac:dyDescent="0.2">
      <c r="A50" s="189"/>
    </row>
    <row r="51" spans="1:1" x14ac:dyDescent="0.2">
      <c r="A51" s="68"/>
    </row>
    <row r="52" spans="1:1" x14ac:dyDescent="0.2">
      <c r="A52" s="68"/>
    </row>
    <row r="53" spans="1:1" x14ac:dyDescent="0.2">
      <c r="A53" s="191"/>
    </row>
    <row r="54" spans="1:1" x14ac:dyDescent="0.2">
      <c r="A54" s="68"/>
    </row>
    <row r="55" spans="1:1" x14ac:dyDescent="0.2">
      <c r="A55" s="189"/>
    </row>
    <row r="56" spans="1:1" x14ac:dyDescent="0.2">
      <c r="A56" s="189"/>
    </row>
    <row r="57" spans="1:1" x14ac:dyDescent="0.2">
      <c r="A57" s="68"/>
    </row>
    <row r="58" spans="1:1" x14ac:dyDescent="0.2">
      <c r="A58" s="189"/>
    </row>
    <row r="59" spans="1:1" x14ac:dyDescent="0.2">
      <c r="A59" s="189"/>
    </row>
    <row r="60" spans="1:1" x14ac:dyDescent="0.2">
      <c r="A60" s="189"/>
    </row>
    <row r="61" spans="1:1" x14ac:dyDescent="0.2">
      <c r="A61" s="189"/>
    </row>
    <row r="62" spans="1:1" x14ac:dyDescent="0.2">
      <c r="A62" s="68"/>
    </row>
    <row r="63" spans="1:1" x14ac:dyDescent="0.2">
      <c r="A63" s="68"/>
    </row>
    <row r="64" spans="1:1" x14ac:dyDescent="0.2">
      <c r="A64" s="189"/>
    </row>
    <row r="65" spans="1:1" x14ac:dyDescent="0.2">
      <c r="A65" s="189"/>
    </row>
    <row r="66" spans="1:1" x14ac:dyDescent="0.2">
      <c r="A66" s="189"/>
    </row>
    <row r="67" spans="1:1" x14ac:dyDescent="0.2">
      <c r="A67" s="68"/>
    </row>
    <row r="68" spans="1:1" x14ac:dyDescent="0.2">
      <c r="A68" s="189"/>
    </row>
    <row r="69" spans="1:1" x14ac:dyDescent="0.2">
      <c r="A69" s="68"/>
    </row>
    <row r="70" spans="1:1" x14ac:dyDescent="0.2">
      <c r="A70" s="189"/>
    </row>
    <row r="71" spans="1:1" x14ac:dyDescent="0.2">
      <c r="A71" s="189"/>
    </row>
    <row r="72" spans="1:1" x14ac:dyDescent="0.2">
      <c r="A72" s="189"/>
    </row>
    <row r="73" spans="1:1" x14ac:dyDescent="0.2">
      <c r="A73" s="68"/>
    </row>
    <row r="74" spans="1:1" x14ac:dyDescent="0.2">
      <c r="A74" s="68"/>
    </row>
    <row r="75" spans="1:1" x14ac:dyDescent="0.2">
      <c r="A75" s="190"/>
    </row>
    <row r="76" spans="1:1" x14ac:dyDescent="0.2">
      <c r="A76" s="68"/>
    </row>
    <row r="77" spans="1:1" x14ac:dyDescent="0.2">
      <c r="A77" s="68"/>
    </row>
    <row r="78" spans="1:1" x14ac:dyDescent="0.2">
      <c r="A78" s="68"/>
    </row>
    <row r="79" spans="1:1" x14ac:dyDescent="0.2">
      <c r="A79" s="68"/>
    </row>
    <row r="80" spans="1:1" x14ac:dyDescent="0.2">
      <c r="A80" s="68"/>
    </row>
  </sheetData>
  <mergeCells count="2">
    <mergeCell ref="A9:A10"/>
    <mergeCell ref="A31:A3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heetViews>
  <sheetFormatPr defaultRowHeight="12.75" x14ac:dyDescent="0.2"/>
  <cols>
    <col min="1" max="1" width="41.28515625" customWidth="1"/>
    <col min="2" max="2" width="14.140625" customWidth="1"/>
    <col min="3" max="3" width="15" customWidth="1"/>
    <col min="6" max="6" width="3.28515625" customWidth="1"/>
    <col min="8" max="8" width="3.7109375" customWidth="1"/>
    <col min="9" max="9" width="35.28515625" customWidth="1"/>
  </cols>
  <sheetData>
    <row r="1" spans="1:9" x14ac:dyDescent="0.2">
      <c r="A1" s="1" t="s">
        <v>206</v>
      </c>
      <c r="B1" s="1"/>
      <c r="C1" s="1"/>
      <c r="D1" s="1"/>
      <c r="E1" s="1"/>
      <c r="F1" s="1"/>
      <c r="G1" s="1"/>
      <c r="H1" s="1"/>
      <c r="I1" s="1"/>
    </row>
    <row r="2" spans="1:9" x14ac:dyDescent="0.2">
      <c r="B2" s="171"/>
    </row>
    <row r="3" spans="1:9" x14ac:dyDescent="0.2">
      <c r="A3" s="172" t="s">
        <v>207</v>
      </c>
      <c r="B3" s="172" t="s">
        <v>208</v>
      </c>
      <c r="C3" s="172" t="s">
        <v>209</v>
      </c>
    </row>
    <row r="4" spans="1:9" x14ac:dyDescent="0.2">
      <c r="A4" s="7" t="s">
        <v>210</v>
      </c>
      <c r="B4" s="171">
        <v>40417</v>
      </c>
      <c r="C4" s="7" t="s">
        <v>230</v>
      </c>
    </row>
    <row r="5" spans="1:9" x14ac:dyDescent="0.2">
      <c r="A5" s="7"/>
      <c r="B5" s="171"/>
      <c r="C5" s="7"/>
    </row>
    <row r="11" spans="1:9" x14ac:dyDescent="0.2">
      <c r="E11" s="173" t="s">
        <v>207</v>
      </c>
      <c r="G11" s="173" t="s">
        <v>208</v>
      </c>
      <c r="I11" s="173" t="s">
        <v>211</v>
      </c>
    </row>
    <row r="12" spans="1:9" x14ac:dyDescent="0.2">
      <c r="A12" t="s">
        <v>212</v>
      </c>
      <c r="G12" s="174"/>
    </row>
    <row r="14" spans="1:9" x14ac:dyDescent="0.2">
      <c r="A14" t="s">
        <v>213</v>
      </c>
      <c r="G14" s="174"/>
    </row>
    <row r="16" spans="1:9" x14ac:dyDescent="0.2">
      <c r="A16" t="s">
        <v>214</v>
      </c>
      <c r="G16" s="174"/>
    </row>
    <row r="18" spans="1:7" x14ac:dyDescent="0.2">
      <c r="A18" t="s">
        <v>215</v>
      </c>
      <c r="G18" s="174"/>
    </row>
    <row r="20" spans="1:7" x14ac:dyDescent="0.2">
      <c r="A20" t="s">
        <v>216</v>
      </c>
      <c r="G20" s="174"/>
    </row>
    <row r="22" spans="1:7" x14ac:dyDescent="0.2">
      <c r="A22" t="s">
        <v>217</v>
      </c>
      <c r="G22" s="174"/>
    </row>
  </sheetData>
  <phoneticPr fontId="3" type="noConversion"/>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workbookViewId="0">
      <selection activeCell="I2" sqref="I2"/>
    </sheetView>
  </sheetViews>
  <sheetFormatPr defaultRowHeight="12.75" x14ac:dyDescent="0.2"/>
  <cols>
    <col min="1" max="1" width="6.85546875" customWidth="1"/>
    <col min="2" max="2" width="20.7109375" customWidth="1"/>
    <col min="8" max="8" width="13.140625" customWidth="1"/>
  </cols>
  <sheetData>
    <row r="1" spans="1:8" x14ac:dyDescent="0.2">
      <c r="A1" s="1" t="s">
        <v>257</v>
      </c>
    </row>
    <row r="2" spans="1:8" ht="76.5" customHeight="1" x14ac:dyDescent="0.2">
      <c r="A2" s="232" t="s">
        <v>283</v>
      </c>
      <c r="B2" s="233"/>
      <c r="C2" s="233"/>
      <c r="D2" s="233"/>
      <c r="E2" s="233"/>
      <c r="F2" s="233"/>
      <c r="G2" s="233"/>
      <c r="H2" s="233"/>
    </row>
    <row r="3" spans="1:8" ht="13.5" thickBot="1" x14ac:dyDescent="0.25">
      <c r="C3" s="14"/>
      <c r="D3" s="14"/>
    </row>
    <row r="4" spans="1:8" x14ac:dyDescent="0.2">
      <c r="A4" s="210" t="s">
        <v>273</v>
      </c>
      <c r="B4" s="211" t="s">
        <v>258</v>
      </c>
      <c r="C4" s="212" t="s">
        <v>259</v>
      </c>
      <c r="D4" s="213"/>
      <c r="E4" s="213"/>
      <c r="F4" s="213"/>
      <c r="G4" s="213"/>
      <c r="H4" s="214"/>
    </row>
    <row r="5" spans="1:8" ht="29.25" customHeight="1" x14ac:dyDescent="0.2">
      <c r="A5" s="215">
        <v>5</v>
      </c>
      <c r="B5" s="229" t="s">
        <v>265</v>
      </c>
      <c r="C5" s="234" t="s">
        <v>272</v>
      </c>
      <c r="D5" s="235"/>
      <c r="E5" s="235"/>
      <c r="F5" s="235"/>
      <c r="G5" s="235"/>
      <c r="H5" s="236"/>
    </row>
    <row r="6" spans="1:8" ht="27.75" customHeight="1" x14ac:dyDescent="0.2">
      <c r="A6" s="225">
        <v>4</v>
      </c>
      <c r="B6" s="226" t="s">
        <v>266</v>
      </c>
      <c r="C6" s="234" t="s">
        <v>264</v>
      </c>
      <c r="D6" s="235"/>
      <c r="E6" s="235"/>
      <c r="F6" s="235"/>
      <c r="G6" s="235"/>
      <c r="H6" s="236"/>
    </row>
    <row r="7" spans="1:8" x14ac:dyDescent="0.2">
      <c r="A7" s="227">
        <v>3</v>
      </c>
      <c r="B7" s="228" t="s">
        <v>267</v>
      </c>
      <c r="C7" s="216" t="s">
        <v>268</v>
      </c>
      <c r="D7" s="217"/>
      <c r="E7" s="217"/>
      <c r="F7" s="217"/>
      <c r="G7" s="217"/>
      <c r="H7" s="218"/>
    </row>
    <row r="8" spans="1:8" x14ac:dyDescent="0.2">
      <c r="A8" s="215">
        <v>2</v>
      </c>
      <c r="B8" s="201" t="s">
        <v>261</v>
      </c>
      <c r="C8" s="216" t="s">
        <v>262</v>
      </c>
      <c r="D8" s="217"/>
      <c r="E8" s="217"/>
      <c r="F8" s="217"/>
      <c r="G8" s="217"/>
      <c r="H8" s="218"/>
    </row>
    <row r="9" spans="1:8" ht="54" customHeight="1" x14ac:dyDescent="0.2">
      <c r="A9" s="215">
        <v>1</v>
      </c>
      <c r="B9" s="201" t="s">
        <v>260</v>
      </c>
      <c r="C9" s="234" t="s">
        <v>263</v>
      </c>
      <c r="D9" s="235"/>
      <c r="E9" s="235"/>
      <c r="F9" s="235"/>
      <c r="G9" s="235"/>
      <c r="H9" s="236"/>
    </row>
  </sheetData>
  <mergeCells count="4">
    <mergeCell ref="A2:H2"/>
    <mergeCell ref="C5:H5"/>
    <mergeCell ref="C9:H9"/>
    <mergeCell ref="C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
  <sheetViews>
    <sheetView workbookViewId="0">
      <selection activeCell="C13" sqref="C13"/>
    </sheetView>
  </sheetViews>
  <sheetFormatPr defaultRowHeight="12.75" x14ac:dyDescent="0.2"/>
  <cols>
    <col min="1" max="1" width="11.7109375" customWidth="1"/>
    <col min="9" max="9" width="10.7109375" customWidth="1"/>
    <col min="10" max="10" width="15.28515625" customWidth="1"/>
  </cols>
  <sheetData>
    <row r="1" spans="1:10" ht="13.5" thickBot="1" x14ac:dyDescent="0.25">
      <c r="A1" s="237" t="s">
        <v>284</v>
      </c>
      <c r="B1" s="238"/>
      <c r="C1" s="238"/>
      <c r="D1" s="238"/>
      <c r="E1" s="238"/>
      <c r="F1" s="238"/>
      <c r="G1" s="238"/>
      <c r="H1" s="238"/>
      <c r="I1" s="238"/>
      <c r="J1" s="238"/>
    </row>
    <row r="2" spans="1:10" x14ac:dyDescent="0.2">
      <c r="A2" s="211" t="s">
        <v>35</v>
      </c>
      <c r="B2" s="211" t="s">
        <v>269</v>
      </c>
      <c r="C2" s="211" t="s">
        <v>241</v>
      </c>
      <c r="D2" s="211" t="s">
        <v>270</v>
      </c>
      <c r="E2" s="219" t="s">
        <v>26</v>
      </c>
      <c r="F2" s="219" t="s">
        <v>146</v>
      </c>
      <c r="G2" s="219" t="s">
        <v>32</v>
      </c>
      <c r="H2" s="219" t="s">
        <v>27</v>
      </c>
      <c r="I2" s="219" t="s">
        <v>147</v>
      </c>
      <c r="J2" s="220" t="s">
        <v>148</v>
      </c>
    </row>
    <row r="3" spans="1:10" ht="13.5" thickBot="1" x14ac:dyDescent="0.25">
      <c r="A3" s="221">
        <v>2280002200</v>
      </c>
      <c r="B3" s="222" t="s">
        <v>271</v>
      </c>
      <c r="C3" s="222" t="s">
        <v>254</v>
      </c>
      <c r="D3" s="221" t="s">
        <v>252</v>
      </c>
      <c r="E3" s="192">
        <v>9.8905620773250487</v>
      </c>
      <c r="F3" s="192">
        <v>112.95162613411139</v>
      </c>
      <c r="G3" s="192">
        <v>4.2004817608765554</v>
      </c>
      <c r="H3" s="192">
        <v>11.349952708114788</v>
      </c>
      <c r="I3" s="223">
        <v>6.0567229019735445</v>
      </c>
      <c r="J3" s="224">
        <v>5.4510506117761901</v>
      </c>
    </row>
    <row r="4" spans="1:10" ht="14.25" x14ac:dyDescent="0.2">
      <c r="A4" s="7" t="s">
        <v>285</v>
      </c>
    </row>
  </sheetData>
  <mergeCells count="1">
    <mergeCell ref="A1:J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E39"/>
  <sheetViews>
    <sheetView topLeftCell="A11" workbookViewId="0">
      <selection activeCell="F17" sqref="F17"/>
    </sheetView>
  </sheetViews>
  <sheetFormatPr defaultRowHeight="12.75" x14ac:dyDescent="0.2"/>
  <cols>
    <col min="1" max="1" width="23.85546875" customWidth="1"/>
    <col min="2" max="2" width="12" customWidth="1"/>
    <col min="4" max="4" width="11.42578125" customWidth="1"/>
    <col min="7" max="7" width="9.5703125" customWidth="1"/>
    <col min="8" max="12" width="9.7109375" customWidth="1"/>
    <col min="13" max="13" width="10.85546875" customWidth="1"/>
    <col min="14" max="15" width="11.140625" customWidth="1"/>
    <col min="16" max="16" width="10.85546875" customWidth="1"/>
    <col min="17" max="17" width="11" customWidth="1"/>
    <col min="18" max="19" width="11.28515625" customWidth="1"/>
    <col min="20" max="20" width="10.85546875" customWidth="1"/>
    <col min="21" max="21" width="12" customWidth="1"/>
    <col min="22" max="22" width="11.7109375" customWidth="1"/>
    <col min="23" max="23" width="13" customWidth="1"/>
    <col min="24" max="24" width="12.5703125" customWidth="1"/>
    <col min="25" max="25" width="3" customWidth="1"/>
    <col min="26" max="26" width="10.85546875" customWidth="1"/>
  </cols>
  <sheetData>
    <row r="2" spans="1:31" x14ac:dyDescent="0.2">
      <c r="A2" s="1" t="s">
        <v>274</v>
      </c>
    </row>
    <row r="3" spans="1:31" x14ac:dyDescent="0.2">
      <c r="A3" s="7" t="s">
        <v>243</v>
      </c>
    </row>
    <row r="4" spans="1:31" ht="38.25" x14ac:dyDescent="0.2">
      <c r="A4" s="239" t="s">
        <v>3</v>
      </c>
      <c r="B4" s="25" t="s">
        <v>9</v>
      </c>
      <c r="C4" s="55" t="s">
        <v>10</v>
      </c>
      <c r="D4" s="56" t="s">
        <v>11</v>
      </c>
      <c r="E4" s="56" t="s">
        <v>12</v>
      </c>
      <c r="F4" s="56" t="s">
        <v>23</v>
      </c>
      <c r="G4" s="56" t="s">
        <v>30</v>
      </c>
      <c r="H4" s="56" t="s">
        <v>129</v>
      </c>
      <c r="I4" s="56" t="s">
        <v>235</v>
      </c>
      <c r="J4" s="56" t="s">
        <v>222</v>
      </c>
      <c r="K4" s="56" t="s">
        <v>221</v>
      </c>
      <c r="L4" s="177" t="s">
        <v>223</v>
      </c>
      <c r="M4" s="26" t="s">
        <v>13</v>
      </c>
      <c r="N4" s="26" t="s">
        <v>14</v>
      </c>
      <c r="O4" s="26" t="s">
        <v>15</v>
      </c>
      <c r="P4" s="26" t="s">
        <v>24</v>
      </c>
      <c r="Q4" s="26" t="s">
        <v>31</v>
      </c>
      <c r="R4" s="26" t="s">
        <v>38</v>
      </c>
      <c r="S4" s="26" t="s">
        <v>236</v>
      </c>
      <c r="T4" s="26" t="s">
        <v>225</v>
      </c>
      <c r="U4" s="26" t="s">
        <v>224</v>
      </c>
      <c r="V4" s="25" t="s">
        <v>226</v>
      </c>
      <c r="Z4" s="26" t="s">
        <v>239</v>
      </c>
      <c r="AA4" s="26" t="s">
        <v>14</v>
      </c>
      <c r="AB4" s="26" t="s">
        <v>15</v>
      </c>
      <c r="AC4" s="26" t="s">
        <v>24</v>
      </c>
      <c r="AD4" s="26" t="s">
        <v>31</v>
      </c>
      <c r="AE4" s="26" t="s">
        <v>38</v>
      </c>
    </row>
    <row r="5" spans="1:31" ht="13.5" thickBot="1" x14ac:dyDescent="0.25">
      <c r="A5" s="240"/>
      <c r="B5" s="57" t="s">
        <v>144</v>
      </c>
      <c r="C5" s="58" t="s">
        <v>145</v>
      </c>
      <c r="D5" s="59" t="s">
        <v>145</v>
      </c>
      <c r="E5" s="59" t="s">
        <v>145</v>
      </c>
      <c r="F5" s="59" t="s">
        <v>145</v>
      </c>
      <c r="G5" s="59" t="s">
        <v>145</v>
      </c>
      <c r="H5" s="59" t="s">
        <v>145</v>
      </c>
      <c r="I5" s="59" t="s">
        <v>145</v>
      </c>
      <c r="J5" s="59" t="s">
        <v>145</v>
      </c>
      <c r="K5" s="59" t="s">
        <v>145</v>
      </c>
      <c r="L5" s="60" t="s">
        <v>145</v>
      </c>
      <c r="M5" s="39" t="s">
        <v>19</v>
      </c>
      <c r="N5" s="39" t="s">
        <v>19</v>
      </c>
      <c r="O5" s="39" t="s">
        <v>19</v>
      </c>
      <c r="P5" s="39" t="s">
        <v>19</v>
      </c>
      <c r="Q5" s="39" t="s">
        <v>19</v>
      </c>
      <c r="R5" s="182" t="s">
        <v>19</v>
      </c>
      <c r="S5" s="182" t="s">
        <v>19</v>
      </c>
      <c r="T5" s="182" t="s">
        <v>19</v>
      </c>
      <c r="U5" s="182" t="s">
        <v>19</v>
      </c>
      <c r="V5" s="154" t="s">
        <v>19</v>
      </c>
      <c r="W5" s="186" t="s">
        <v>241</v>
      </c>
      <c r="X5" s="186" t="s">
        <v>35</v>
      </c>
      <c r="Z5" s="39" t="s">
        <v>19</v>
      </c>
      <c r="AA5" s="39" t="s">
        <v>19</v>
      </c>
      <c r="AB5" s="39" t="s">
        <v>19</v>
      </c>
      <c r="AC5" s="39" t="s">
        <v>19</v>
      </c>
      <c r="AD5" s="39" t="s">
        <v>19</v>
      </c>
      <c r="AE5" s="182" t="s">
        <v>19</v>
      </c>
    </row>
    <row r="6" spans="1:31" ht="13.5" thickTop="1" x14ac:dyDescent="0.2">
      <c r="A6" s="139" t="s">
        <v>135</v>
      </c>
      <c r="B6" s="139"/>
      <c r="C6" s="139"/>
      <c r="D6" s="139"/>
      <c r="E6" s="139"/>
      <c r="F6" s="139"/>
      <c r="G6" s="139"/>
      <c r="H6" s="139"/>
      <c r="I6" s="178"/>
      <c r="J6" s="178"/>
      <c r="K6" s="178"/>
      <c r="L6" s="179"/>
      <c r="M6" s="27"/>
      <c r="N6" s="27"/>
      <c r="O6" s="27"/>
      <c r="P6" s="30"/>
      <c r="Q6" s="29"/>
      <c r="R6" s="183"/>
      <c r="S6" s="183"/>
      <c r="T6" s="184"/>
      <c r="U6" s="184"/>
      <c r="V6" s="185"/>
      <c r="AE6" s="188"/>
    </row>
    <row r="7" spans="1:31" x14ac:dyDescent="0.2">
      <c r="A7" s="31" t="s">
        <v>0</v>
      </c>
      <c r="B7" s="32">
        <f>'1-Activity Data'!B41</f>
        <v>7002584.2853999995</v>
      </c>
      <c r="C7" s="33">
        <f>'2-Emission Factors'!C$4</f>
        <v>0.5</v>
      </c>
      <c r="D7" s="33">
        <f>'2-Emission Factors'!D$4</f>
        <v>13.2</v>
      </c>
      <c r="E7" s="33">
        <f>'2-Emission Factors'!E$4</f>
        <v>1.1000000000000001</v>
      </c>
      <c r="F7" s="33">
        <f>'2-Emission Factors'!F$4</f>
        <v>1.3</v>
      </c>
      <c r="G7" s="33">
        <f>'2-Emission Factors'!G$4</f>
        <v>0.72</v>
      </c>
      <c r="H7" s="138">
        <f>'2-Emission Factors'!H$4</f>
        <v>0.69839999999999991</v>
      </c>
      <c r="I7" s="138">
        <f>'2-Emission Factors'!I$4*'2-Emission Factors'!J$4/1000</f>
        <v>5.3703509999999998E-3</v>
      </c>
      <c r="J7" s="138">
        <f>'2-Emission Factors'!K$4</f>
        <v>690</v>
      </c>
      <c r="K7" s="138">
        <f>'2-Emission Factors'!L$4</f>
        <v>0.09</v>
      </c>
      <c r="L7" s="138">
        <f>'2-Emission Factors'!M$4</f>
        <v>0.02</v>
      </c>
      <c r="M7" s="157">
        <f>$B7*C7/'1-Activity Data'!$J$22</f>
        <v>3.8595141019243377</v>
      </c>
      <c r="N7" s="157">
        <f>$B7*D7/'1-Activity Data'!$J$22</f>
        <v>101.89117229080253</v>
      </c>
      <c r="O7" s="157">
        <f>$B7*E7/'1-Activity Data'!$J$22</f>
        <v>8.4909310242335447</v>
      </c>
      <c r="P7" s="157">
        <f>$B7*F7/'1-Activity Data'!$J$22</f>
        <v>10.03473666500328</v>
      </c>
      <c r="Q7" s="157">
        <f>$B7*G7/'1-Activity Data'!$J$22</f>
        <v>5.5577003067710464</v>
      </c>
      <c r="R7" s="157">
        <f>$B7*H7/'1-Activity Data'!$J$22</f>
        <v>5.3909692975679144</v>
      </c>
      <c r="S7" s="157">
        <f>$B7*I7/'1-Activity Data'!$J$22</f>
        <v>4.1453890833566938E-2</v>
      </c>
      <c r="T7" s="157">
        <f>$B7*J7/'1-Activity Data'!$J$22</f>
        <v>5326.1294606555866</v>
      </c>
      <c r="U7" s="157">
        <f>$B7*K7/'1-Activity Data'!$J$22</f>
        <v>0.6947125383463808</v>
      </c>
      <c r="V7" s="157">
        <f>$B7*L7/'1-Activity Data'!$J$22</f>
        <v>0.15438056407697354</v>
      </c>
      <c r="W7" s="187" t="s">
        <v>240</v>
      </c>
      <c r="X7">
        <v>2280002200</v>
      </c>
      <c r="Y7" t="s">
        <v>238</v>
      </c>
      <c r="Z7" s="164">
        <f>M7*1.053</f>
        <v>4.0640683493263277</v>
      </c>
      <c r="AA7" s="164">
        <f t="shared" ref="AA7:AE8" si="0">N7</f>
        <v>101.89117229080253</v>
      </c>
      <c r="AB7" s="164">
        <f t="shared" si="0"/>
        <v>8.4909310242335447</v>
      </c>
      <c r="AC7" s="164">
        <f t="shared" si="0"/>
        <v>10.03473666500328</v>
      </c>
      <c r="AD7" s="164">
        <f t="shared" si="0"/>
        <v>5.5577003067710464</v>
      </c>
      <c r="AE7" s="164">
        <f t="shared" si="0"/>
        <v>5.3909692975679144</v>
      </c>
    </row>
    <row r="8" spans="1:31" x14ac:dyDescent="0.2">
      <c r="A8" s="31" t="s">
        <v>4</v>
      </c>
      <c r="B8" s="32">
        <f>'1-Activity Data'!C41</f>
        <v>267451.47528000007</v>
      </c>
      <c r="C8" s="33">
        <f>'2-Emission Factors'!C$4</f>
        <v>0.5</v>
      </c>
      <c r="D8" s="33">
        <f>'2-Emission Factors'!D$4</f>
        <v>13.2</v>
      </c>
      <c r="E8" s="33">
        <f>'2-Emission Factors'!E$4</f>
        <v>1.1000000000000001</v>
      </c>
      <c r="F8" s="33">
        <f>'2-Emission Factors'!F$4</f>
        <v>1.3</v>
      </c>
      <c r="G8" s="33">
        <f>'2-Emission Factors'!G$4</f>
        <v>0.72</v>
      </c>
      <c r="H8" s="138">
        <f>'2-Emission Factors'!H$4</f>
        <v>0.69839999999999991</v>
      </c>
      <c r="I8" s="138">
        <f>'2-Emission Factors'!I$4*'2-Emission Factors'!J$4/1000</f>
        <v>5.3703509999999998E-3</v>
      </c>
      <c r="J8" s="138">
        <f>'2-Emission Factors'!K$4</f>
        <v>690</v>
      </c>
      <c r="K8" s="138">
        <f>'2-Emission Factors'!L$4</f>
        <v>0.09</v>
      </c>
      <c r="L8" s="138">
        <f>'2-Emission Factors'!M$4</f>
        <v>0.02</v>
      </c>
      <c r="M8" s="158">
        <f>$B8*C8/'1-Activity Data'!$J$22</f>
        <v>0.14740739966183297</v>
      </c>
      <c r="N8" s="158">
        <f>$B8*D8/'1-Activity Data'!$J$22</f>
        <v>3.8915553510723901</v>
      </c>
      <c r="O8" s="158">
        <f>$B8*E8/'1-Activity Data'!$J$22</f>
        <v>0.3242962792560326</v>
      </c>
      <c r="P8" s="158">
        <f>$B8*F8/'1-Activity Data'!$J$22</f>
        <v>0.38325923912076576</v>
      </c>
      <c r="Q8" s="158">
        <f>$B8*G8/'1-Activity Data'!$J$22</f>
        <v>0.21226665551303947</v>
      </c>
      <c r="R8" s="158">
        <f>$B8*H8/'1-Activity Data'!$J$22</f>
        <v>0.20589865584764824</v>
      </c>
      <c r="S8" s="158">
        <f>$B8*I8/'1-Activity Data'!$J$22</f>
        <v>1.5832589523626485E-3</v>
      </c>
      <c r="T8" s="158">
        <f>$B8*J8/'1-Activity Data'!$J$22</f>
        <v>203.42221153332949</v>
      </c>
      <c r="U8" s="158">
        <f>$B8*K8/'1-Activity Data'!$J$22</f>
        <v>2.6533331939129934E-2</v>
      </c>
      <c r="V8" s="158">
        <f>$B8*L8/'1-Activity Data'!$J$22</f>
        <v>5.896295986473319E-3</v>
      </c>
      <c r="W8" s="187" t="s">
        <v>240</v>
      </c>
      <c r="X8">
        <v>2280002100</v>
      </c>
      <c r="Y8" t="s">
        <v>237</v>
      </c>
      <c r="Z8" s="164">
        <f>M8*1.053</f>
        <v>0.15521999184391011</v>
      </c>
      <c r="AA8" s="164">
        <f t="shared" si="0"/>
        <v>3.8915553510723901</v>
      </c>
      <c r="AB8" s="164">
        <f t="shared" si="0"/>
        <v>0.3242962792560326</v>
      </c>
      <c r="AC8" s="164">
        <f t="shared" si="0"/>
        <v>0.38325923912076576</v>
      </c>
      <c r="AD8" s="164">
        <f t="shared" si="0"/>
        <v>0.21226665551303947</v>
      </c>
      <c r="AE8" s="164">
        <f t="shared" si="0"/>
        <v>0.20589865584764824</v>
      </c>
    </row>
    <row r="9" spans="1:31" x14ac:dyDescent="0.2">
      <c r="A9" s="35" t="s">
        <v>5</v>
      </c>
      <c r="B9" s="32">
        <f>'1-Activity Data'!D41</f>
        <v>0</v>
      </c>
      <c r="C9" s="33">
        <f>'2-Emission Factors'!C$4</f>
        <v>0.5</v>
      </c>
      <c r="D9" s="33">
        <f>'2-Emission Factors'!D$4</f>
        <v>13.2</v>
      </c>
      <c r="E9" s="33">
        <f>'2-Emission Factors'!E$4</f>
        <v>1.1000000000000001</v>
      </c>
      <c r="F9" s="33">
        <f>'2-Emission Factors'!F$4</f>
        <v>1.3</v>
      </c>
      <c r="G9" s="33">
        <f>'2-Emission Factors'!G$4</f>
        <v>0.72</v>
      </c>
      <c r="H9" s="135">
        <f>'2-Emission Factors'!H$4</f>
        <v>0.69839999999999991</v>
      </c>
      <c r="I9" s="138">
        <f>'2-Emission Factors'!I$4*'2-Emission Factors'!J$4/1000</f>
        <v>5.3703509999999998E-3</v>
      </c>
      <c r="J9" s="135">
        <f>'2-Emission Factors'!K$4</f>
        <v>690</v>
      </c>
      <c r="K9" s="135">
        <f>'2-Emission Factors'!L$4</f>
        <v>0.09</v>
      </c>
      <c r="L9" s="135">
        <f>'2-Emission Factors'!M$4</f>
        <v>0.02</v>
      </c>
      <c r="M9" s="158">
        <f>$B9*C9/'1-Activity Data'!$J$22</f>
        <v>0</v>
      </c>
      <c r="N9" s="158">
        <f>$B9*D9/'1-Activity Data'!$J$22</f>
        <v>0</v>
      </c>
      <c r="O9" s="158">
        <f>$B9*E9/'1-Activity Data'!$J$22</f>
        <v>0</v>
      </c>
      <c r="P9" s="158">
        <f>$B9*F9/'1-Activity Data'!$J$22</f>
        <v>0</v>
      </c>
      <c r="Q9" s="158">
        <f>$B9*G9/'1-Activity Data'!$J$22</f>
        <v>0</v>
      </c>
      <c r="R9" s="158">
        <f>$B9*H9/'1-Activity Data'!$J$22</f>
        <v>0</v>
      </c>
      <c r="S9" s="158">
        <f>$B9*I9/'1-Activity Data'!$J$22</f>
        <v>0</v>
      </c>
      <c r="T9" s="158">
        <f>$B9*J9/'1-Activity Data'!$J$22</f>
        <v>0</v>
      </c>
      <c r="U9" s="158">
        <f>$B9*K9/'1-Activity Data'!$J$22</f>
        <v>0</v>
      </c>
      <c r="V9" s="158">
        <f>$B9*L9/'1-Activity Data'!$J$22</f>
        <v>0</v>
      </c>
      <c r="Z9" s="164">
        <f t="shared" ref="Z9:AE9" si="1">SUM(Z7:Z8)</f>
        <v>4.2192883411702375</v>
      </c>
      <c r="AA9" s="164">
        <f t="shared" si="1"/>
        <v>105.78272764187491</v>
      </c>
      <c r="AB9" s="164">
        <f t="shared" si="1"/>
        <v>8.8152273034895767</v>
      </c>
      <c r="AC9" s="164">
        <f t="shared" si="1"/>
        <v>10.417995904124046</v>
      </c>
      <c r="AD9" s="164">
        <f t="shared" si="1"/>
        <v>5.7699669622840855</v>
      </c>
      <c r="AE9" s="164">
        <f t="shared" si="1"/>
        <v>5.596867953415563</v>
      </c>
    </row>
    <row r="10" spans="1:31" x14ac:dyDescent="0.2">
      <c r="A10" s="155" t="s">
        <v>18</v>
      </c>
      <c r="B10" s="156">
        <f>SUM(B7:B9)</f>
        <v>7270035.7606799994</v>
      </c>
      <c r="C10" s="61"/>
      <c r="D10" s="61"/>
      <c r="E10" s="61"/>
      <c r="F10" s="61"/>
      <c r="G10" s="61"/>
      <c r="H10" s="61"/>
      <c r="I10" s="61"/>
      <c r="J10" s="61"/>
      <c r="K10" s="61"/>
      <c r="L10" s="134"/>
      <c r="M10" s="161">
        <f>SUM(M7:M9)</f>
        <v>4.006921501586171</v>
      </c>
      <c r="N10" s="161">
        <f>SUM(N7:N9)</f>
        <v>105.78272764187491</v>
      </c>
      <c r="O10" s="161">
        <f>SUM(O7:O9)</f>
        <v>8.8152273034895767</v>
      </c>
      <c r="P10" s="161">
        <f>SUM(P7:P9)</f>
        <v>10.417995904124046</v>
      </c>
      <c r="Q10" s="161">
        <f>SUM(Q7:Q9)</f>
        <v>5.7699669622840855</v>
      </c>
      <c r="R10" s="162">
        <f>Q10*0.9</f>
        <v>5.1929702660556769</v>
      </c>
      <c r="S10" s="161">
        <f>SUM(S7:S9)</f>
        <v>4.3037149785929589E-2</v>
      </c>
      <c r="T10" s="161">
        <f>SUM(T7:T9)</f>
        <v>5529.5516721889162</v>
      </c>
      <c r="U10" s="161">
        <f>SUM(U7:U9)</f>
        <v>0.72124587028551068</v>
      </c>
      <c r="V10" s="161">
        <f>SUM(V7:V9)</f>
        <v>0.16027686006344685</v>
      </c>
      <c r="Z10" s="164"/>
      <c r="AA10" s="164"/>
      <c r="AB10" s="164"/>
      <c r="AC10" s="164"/>
      <c r="AD10" s="164"/>
      <c r="AE10" s="164"/>
    </row>
    <row r="11" spans="1:31" x14ac:dyDescent="0.2">
      <c r="A11" s="160" t="s">
        <v>134</v>
      </c>
      <c r="B11" s="63"/>
      <c r="C11" s="62"/>
      <c r="D11" s="62"/>
      <c r="E11" s="62"/>
      <c r="F11" s="62"/>
      <c r="G11" s="62"/>
      <c r="H11" s="62"/>
      <c r="I11" s="62"/>
      <c r="J11" s="62"/>
      <c r="K11" s="62"/>
      <c r="L11" s="180"/>
      <c r="M11" s="62"/>
      <c r="N11" s="62"/>
      <c r="O11" s="62"/>
      <c r="P11" s="63"/>
      <c r="Q11" s="62"/>
      <c r="R11" s="143"/>
      <c r="S11" s="62"/>
      <c r="T11" s="63"/>
      <c r="U11" s="63"/>
      <c r="V11" s="181"/>
      <c r="Z11" s="164"/>
      <c r="AA11" s="164"/>
      <c r="AB11" s="164"/>
      <c r="AC11" s="164"/>
      <c r="AD11" s="164"/>
      <c r="AE11" s="164"/>
    </row>
    <row r="12" spans="1:31" x14ac:dyDescent="0.2">
      <c r="A12" s="31" t="s">
        <v>0</v>
      </c>
      <c r="B12" s="32">
        <f>'1-Activity Data'!E41</f>
        <v>455167.97855099995</v>
      </c>
      <c r="C12" s="33">
        <f>'2-Emission Factors'!C$6</f>
        <v>0.27</v>
      </c>
      <c r="D12" s="33">
        <f>'2-Emission Factors'!D$6</f>
        <v>10</v>
      </c>
      <c r="E12" s="33">
        <f>'2-Emission Factors'!E$6</f>
        <v>1.5</v>
      </c>
      <c r="F12" s="33">
        <f>'2-Emission Factors'!F$6</f>
        <v>1.3</v>
      </c>
      <c r="G12" s="33">
        <f>'2-Emission Factors'!G$6</f>
        <v>0.4</v>
      </c>
      <c r="H12" s="138">
        <f>'2-Emission Factors'!H$6</f>
        <v>0.38800000000000001</v>
      </c>
      <c r="I12" s="138">
        <f>'2-Emission Factors'!I$6*'2-Emission Factors'!J$6/1000</f>
        <v>6.0384169999999999E-3</v>
      </c>
      <c r="J12" s="138">
        <f>'2-Emission Factors'!K$6</f>
        <v>690</v>
      </c>
      <c r="K12" s="138">
        <f>'2-Emission Factors'!L$6</f>
        <v>0.09</v>
      </c>
      <c r="L12" s="138">
        <f>'2-Emission Factors'!M$6</f>
        <v>0.02</v>
      </c>
      <c r="M12" s="157">
        <f>$B12*C12/'1-Activity Data'!$J$22</f>
        <v>0.13546894497754425</v>
      </c>
      <c r="N12" s="157">
        <f>$B12*D12/'1-Activity Data'!$J$22</f>
        <v>5.0173683325016398</v>
      </c>
      <c r="O12" s="157">
        <f>$B12*E12/'1-Activity Data'!$J$22</f>
        <v>0.75260524987524591</v>
      </c>
      <c r="P12" s="157">
        <f>$B12*F12/'1-Activity Data'!$J$22</f>
        <v>0.65225788322521305</v>
      </c>
      <c r="Q12" s="157">
        <f>$B12*G12/'1-Activity Data'!$J$22</f>
        <v>0.20069473330006557</v>
      </c>
      <c r="R12" s="157">
        <f>$B12*H12/'1-Activity Data'!$J$22</f>
        <v>0.19467389130106361</v>
      </c>
      <c r="S12" s="157">
        <f>$B12*I12/'1-Activity Data'!$J$22</f>
        <v>3.0296962234239552E-3</v>
      </c>
      <c r="T12" s="157">
        <f>$B12*J12/'1-Activity Data'!$J$22</f>
        <v>346.19841494261306</v>
      </c>
      <c r="U12" s="157">
        <f>$B12*K12/'1-Activity Data'!$J$22</f>
        <v>4.5156314992514754E-2</v>
      </c>
      <c r="V12" s="157">
        <f>$B12*L12/'1-Activity Data'!$J$22</f>
        <v>1.0034736665003279E-2</v>
      </c>
      <c r="W12" s="187" t="s">
        <v>240</v>
      </c>
      <c r="X12">
        <v>2280002200</v>
      </c>
      <c r="Y12" t="s">
        <v>238</v>
      </c>
      <c r="Z12" s="164">
        <f>M12*1.053</f>
        <v>0.14264879906135408</v>
      </c>
      <c r="AA12" s="164">
        <f t="shared" ref="AA12:AE14" si="2">N12</f>
        <v>5.0173683325016398</v>
      </c>
      <c r="AB12" s="164">
        <f t="shared" si="2"/>
        <v>0.75260524987524591</v>
      </c>
      <c r="AC12" s="164">
        <f t="shared" si="2"/>
        <v>0.65225788322521305</v>
      </c>
      <c r="AD12" s="164">
        <f t="shared" si="2"/>
        <v>0.20069473330006557</v>
      </c>
      <c r="AE12" s="164">
        <f t="shared" si="2"/>
        <v>0.19467389130106361</v>
      </c>
    </row>
    <row r="13" spans="1:31" x14ac:dyDescent="0.2">
      <c r="A13" s="31" t="s">
        <v>4</v>
      </c>
      <c r="B13" s="32">
        <f>'1-Activity Data'!F41</f>
        <v>65191.297099500007</v>
      </c>
      <c r="C13" s="33">
        <f>'2-Emission Factors'!C$6</f>
        <v>0.27</v>
      </c>
      <c r="D13" s="33">
        <f>'2-Emission Factors'!D$6</f>
        <v>10</v>
      </c>
      <c r="E13" s="33">
        <f>'2-Emission Factors'!E$6</f>
        <v>1.5</v>
      </c>
      <c r="F13" s="33">
        <f>'2-Emission Factors'!F$6</f>
        <v>1.3</v>
      </c>
      <c r="G13" s="33">
        <f>'2-Emission Factors'!G$6</f>
        <v>0.4</v>
      </c>
      <c r="H13" s="138">
        <f>'2-Emission Factors'!H$6</f>
        <v>0.38800000000000001</v>
      </c>
      <c r="I13" s="138">
        <f>'2-Emission Factors'!I$6*'2-Emission Factors'!J$6/1000</f>
        <v>6.0384169999999999E-3</v>
      </c>
      <c r="J13" s="138">
        <f>'2-Emission Factors'!K$6</f>
        <v>690</v>
      </c>
      <c r="K13" s="138">
        <f>'2-Emission Factors'!L$6</f>
        <v>0.09</v>
      </c>
      <c r="L13" s="138">
        <f>'2-Emission Factors'!M$6</f>
        <v>0.02</v>
      </c>
      <c r="M13" s="158">
        <f>$B13*C13/'1-Activity Data'!$J$22</f>
        <v>1.9402498980488764E-2</v>
      </c>
      <c r="N13" s="158">
        <f>$B13*D13/'1-Activity Data'!$J$22</f>
        <v>0.71861107335143559</v>
      </c>
      <c r="O13" s="158">
        <f>$B13*E13/'1-Activity Data'!$J$22</f>
        <v>0.10779166100271534</v>
      </c>
      <c r="P13" s="158">
        <f>$B13*F13/'1-Activity Data'!$J$22</f>
        <v>9.3419439535686641E-2</v>
      </c>
      <c r="Q13" s="158">
        <f>$B13*G13/'1-Activity Data'!$J$22</f>
        <v>2.8744442934057424E-2</v>
      </c>
      <c r="R13" s="158">
        <f>$B13*H13/'1-Activity Data'!$J$22</f>
        <v>2.7882109646035703E-2</v>
      </c>
      <c r="S13" s="158">
        <f>$B13*I13/'1-Activity Data'!$J$22</f>
        <v>4.339273321713556E-4</v>
      </c>
      <c r="T13" s="158">
        <f>$B13*J13/'1-Activity Data'!$J$22</f>
        <v>49.584164061249055</v>
      </c>
      <c r="U13" s="158">
        <f>$B13*K13/'1-Activity Data'!$J$22</f>
        <v>6.4674996601629198E-3</v>
      </c>
      <c r="V13" s="158">
        <f>$B13*L13/'1-Activity Data'!$J$22</f>
        <v>1.4372221467028714E-3</v>
      </c>
      <c r="W13" s="187" t="s">
        <v>240</v>
      </c>
      <c r="X13">
        <v>2280002100</v>
      </c>
      <c r="Y13" t="s">
        <v>237</v>
      </c>
      <c r="Z13" s="164">
        <f>M13*1.053</f>
        <v>2.0430831426454667E-2</v>
      </c>
      <c r="AA13" s="164">
        <f t="shared" si="2"/>
        <v>0.71861107335143559</v>
      </c>
      <c r="AB13" s="164">
        <f t="shared" si="2"/>
        <v>0.10779166100271534</v>
      </c>
      <c r="AC13" s="164">
        <f t="shared" si="2"/>
        <v>9.3419439535686641E-2</v>
      </c>
      <c r="AD13" s="164">
        <f t="shared" si="2"/>
        <v>2.8744442934057424E-2</v>
      </c>
      <c r="AE13" s="164">
        <f t="shared" si="2"/>
        <v>2.7882109646035703E-2</v>
      </c>
    </row>
    <row r="14" spans="1:31" x14ac:dyDescent="0.2">
      <c r="A14" s="35" t="s">
        <v>5</v>
      </c>
      <c r="B14" s="32">
        <f>'1-Activity Data'!G41</f>
        <v>129992.22715050001</v>
      </c>
      <c r="C14" s="40">
        <f>'2-Emission Factors'!C$6</f>
        <v>0.27</v>
      </c>
      <c r="D14" s="40">
        <f>'2-Emission Factors'!D$6</f>
        <v>10</v>
      </c>
      <c r="E14" s="135">
        <f>'2-Emission Factors'!E$6</f>
        <v>1.5</v>
      </c>
      <c r="F14" s="33">
        <f>'2-Emission Factors'!F$6</f>
        <v>1.3</v>
      </c>
      <c r="G14" s="33">
        <f>'2-Emission Factors'!G$6</f>
        <v>0.4</v>
      </c>
      <c r="H14" s="138">
        <f>'2-Emission Factors'!H$6</f>
        <v>0.38800000000000001</v>
      </c>
      <c r="I14" s="138">
        <f>'2-Emission Factors'!I$6*'2-Emission Factors'!J$6/1000</f>
        <v>6.0384169999999999E-3</v>
      </c>
      <c r="J14" s="138">
        <f>'2-Emission Factors'!K$6</f>
        <v>690</v>
      </c>
      <c r="K14" s="138">
        <f>'2-Emission Factors'!L$6</f>
        <v>0.09</v>
      </c>
      <c r="L14" s="138">
        <f>'2-Emission Factors'!M$6</f>
        <v>0.02</v>
      </c>
      <c r="M14" s="158">
        <f>$B14*C14/'1-Activity Data'!$J$22</f>
        <v>3.8688815332351842E-2</v>
      </c>
      <c r="N14" s="158">
        <f>$B14*D14/'1-Activity Data'!$J$22</f>
        <v>1.4329190863834014</v>
      </c>
      <c r="O14" s="158">
        <f>$B14*E14/'1-Activity Data'!$J$22</f>
        <v>0.21493786295751025</v>
      </c>
      <c r="P14" s="158">
        <f>$B14*F14/'1-Activity Data'!$J$22</f>
        <v>0.1862794812298422</v>
      </c>
      <c r="Q14" s="158">
        <f>$B14*G14/'1-Activity Data'!$J$22</f>
        <v>5.7316763455336067E-2</v>
      </c>
      <c r="R14" s="158">
        <f>$B14*H14/'1-Activity Data'!$J$22</f>
        <v>5.5597260551675978E-2</v>
      </c>
      <c r="S14" s="158">
        <f>$B14*I14/'1-Activity Data'!$J$22</f>
        <v>8.6525629708420003E-4</v>
      </c>
      <c r="T14" s="158">
        <f>$B14*J14/'1-Activity Data'!$J$22</f>
        <v>98.87141696045471</v>
      </c>
      <c r="U14" s="158">
        <f>$B14*K14/'1-Activity Data'!$J$22</f>
        <v>1.2896271777450613E-2</v>
      </c>
      <c r="V14" s="158">
        <f>$B14*L14/'1-Activity Data'!$J$22</f>
        <v>2.8658381727668029E-3</v>
      </c>
      <c r="W14" s="187" t="s">
        <v>240</v>
      </c>
      <c r="X14">
        <v>2280002100</v>
      </c>
      <c r="Y14" t="s">
        <v>242</v>
      </c>
      <c r="Z14" s="164">
        <f>M14*1.053</f>
        <v>4.073932254496649E-2</v>
      </c>
      <c r="AA14" s="164">
        <f t="shared" si="2"/>
        <v>1.4329190863834014</v>
      </c>
      <c r="AB14" s="164">
        <f t="shared" si="2"/>
        <v>0.21493786295751025</v>
      </c>
      <c r="AC14" s="164">
        <f t="shared" si="2"/>
        <v>0.1862794812298422</v>
      </c>
      <c r="AD14" s="164">
        <f t="shared" si="2"/>
        <v>5.7316763455336067E-2</v>
      </c>
      <c r="AE14" s="164">
        <f t="shared" si="2"/>
        <v>5.5597260551675978E-2</v>
      </c>
    </row>
    <row r="15" spans="1:31" x14ac:dyDescent="0.2">
      <c r="A15" s="155" t="s">
        <v>18</v>
      </c>
      <c r="B15" s="156">
        <f>SUM(B12:B14)</f>
        <v>650351.50280100002</v>
      </c>
      <c r="C15" s="65"/>
      <c r="D15" s="65"/>
      <c r="E15" s="16"/>
      <c r="F15" s="61"/>
      <c r="G15" s="61"/>
      <c r="H15" s="134"/>
      <c r="I15" s="134"/>
      <c r="J15" s="134"/>
      <c r="K15" s="134"/>
      <c r="L15" s="134"/>
      <c r="M15" s="159">
        <f>SUM(M12:M14)</f>
        <v>0.19356025929038484</v>
      </c>
      <c r="N15" s="159">
        <f>SUM(N12:N14)</f>
        <v>7.168898492236476</v>
      </c>
      <c r="O15" s="159">
        <f>SUM(O12:O14)</f>
        <v>1.0753347738354715</v>
      </c>
      <c r="P15" s="159">
        <f>SUM(P12:P14)</f>
        <v>0.93195680399074188</v>
      </c>
      <c r="Q15" s="159">
        <f>SUM(Q12:Q14)</f>
        <v>0.28675593968945906</v>
      </c>
      <c r="R15" s="163">
        <f>Q15*0.9</f>
        <v>0.25808034572051314</v>
      </c>
      <c r="S15" s="159">
        <f>SUM(S12:S14)</f>
        <v>4.3288798526795111E-3</v>
      </c>
      <c r="T15" s="159">
        <f>SUM(T12:T14)</f>
        <v>494.65399596431683</v>
      </c>
      <c r="U15" s="159">
        <f>SUM(U12:U14)</f>
        <v>6.4520086430128284E-2</v>
      </c>
      <c r="V15" s="159">
        <f>SUM(V12:V14)</f>
        <v>1.4337796984472954E-2</v>
      </c>
      <c r="Z15" s="164">
        <f t="shared" ref="Z15:AE15" si="3">SUM(Z12:Z14)</f>
        <v>0.20381895303277522</v>
      </c>
      <c r="AA15" s="164">
        <f t="shared" si="3"/>
        <v>7.168898492236476</v>
      </c>
      <c r="AB15" s="164">
        <f t="shared" si="3"/>
        <v>1.0753347738354715</v>
      </c>
      <c r="AC15" s="164">
        <f t="shared" si="3"/>
        <v>0.93195680399074188</v>
      </c>
      <c r="AD15" s="164">
        <f t="shared" si="3"/>
        <v>0.28675593968945906</v>
      </c>
      <c r="AE15" s="164">
        <f t="shared" si="3"/>
        <v>0.27815326149877528</v>
      </c>
    </row>
    <row r="18" spans="1:22" x14ac:dyDescent="0.2">
      <c r="A18" s="12" t="s">
        <v>1</v>
      </c>
    </row>
    <row r="20" spans="1:22" ht="25.5" x14ac:dyDescent="0.2">
      <c r="A20" s="239" t="s">
        <v>3</v>
      </c>
      <c r="B20" s="25" t="s">
        <v>9</v>
      </c>
      <c r="C20" s="55" t="s">
        <v>10</v>
      </c>
      <c r="D20" s="56" t="s">
        <v>11</v>
      </c>
      <c r="E20" s="56" t="s">
        <v>12</v>
      </c>
      <c r="F20" s="56" t="s">
        <v>23</v>
      </c>
      <c r="G20" s="56" t="s">
        <v>30</v>
      </c>
      <c r="H20" s="56" t="s">
        <v>129</v>
      </c>
      <c r="I20" s="56" t="s">
        <v>235</v>
      </c>
      <c r="J20" s="56" t="s">
        <v>222</v>
      </c>
      <c r="K20" s="56" t="s">
        <v>221</v>
      </c>
      <c r="L20" s="177" t="s">
        <v>223</v>
      </c>
      <c r="M20" s="26" t="s">
        <v>13</v>
      </c>
      <c r="N20" s="26" t="s">
        <v>14</v>
      </c>
      <c r="O20" s="26" t="s">
        <v>15</v>
      </c>
      <c r="P20" s="26" t="s">
        <v>24</v>
      </c>
      <c r="Q20" s="26" t="s">
        <v>31</v>
      </c>
      <c r="R20" s="26" t="s">
        <v>38</v>
      </c>
      <c r="S20" s="26" t="s">
        <v>236</v>
      </c>
      <c r="T20" s="26" t="s">
        <v>225</v>
      </c>
      <c r="U20" s="26" t="s">
        <v>224</v>
      </c>
      <c r="V20" s="25" t="s">
        <v>226</v>
      </c>
    </row>
    <row r="21" spans="1:22" ht="13.5" thickBot="1" x14ac:dyDescent="0.25">
      <c r="A21" s="240"/>
      <c r="B21" s="57" t="s">
        <v>144</v>
      </c>
      <c r="C21" s="58" t="s">
        <v>145</v>
      </c>
      <c r="D21" s="59" t="s">
        <v>145</v>
      </c>
      <c r="E21" s="59" t="s">
        <v>145</v>
      </c>
      <c r="F21" s="59" t="s">
        <v>145</v>
      </c>
      <c r="G21" s="59" t="s">
        <v>145</v>
      </c>
      <c r="H21" s="59" t="s">
        <v>145</v>
      </c>
      <c r="I21" s="59" t="s">
        <v>145</v>
      </c>
      <c r="J21" s="59" t="s">
        <v>145</v>
      </c>
      <c r="K21" s="59" t="s">
        <v>145</v>
      </c>
      <c r="L21" s="60" t="s">
        <v>145</v>
      </c>
      <c r="M21" s="39" t="s">
        <v>19</v>
      </c>
      <c r="N21" s="39" t="s">
        <v>19</v>
      </c>
      <c r="O21" s="39" t="s">
        <v>19</v>
      </c>
      <c r="P21" s="39" t="s">
        <v>19</v>
      </c>
      <c r="Q21" s="39" t="s">
        <v>19</v>
      </c>
      <c r="R21" s="182" t="s">
        <v>19</v>
      </c>
      <c r="S21" s="182" t="s">
        <v>19</v>
      </c>
      <c r="T21" s="182" t="s">
        <v>19</v>
      </c>
      <c r="U21" s="182" t="s">
        <v>19</v>
      </c>
      <c r="V21" s="154" t="s">
        <v>19</v>
      </c>
    </row>
    <row r="22" spans="1:22" ht="13.5" thickTop="1" x14ac:dyDescent="0.2">
      <c r="A22" s="139" t="s">
        <v>135</v>
      </c>
      <c r="B22" s="139"/>
      <c r="C22" s="139"/>
      <c r="D22" s="139"/>
      <c r="E22" s="139"/>
      <c r="F22" s="139"/>
      <c r="G22" s="139"/>
      <c r="H22" s="139"/>
      <c r="I22" s="139"/>
      <c r="J22" s="139"/>
      <c r="K22" s="139"/>
      <c r="L22" s="140"/>
      <c r="M22" s="27"/>
      <c r="N22" s="27"/>
      <c r="O22" s="27"/>
      <c r="P22" s="30"/>
      <c r="Q22" s="29"/>
      <c r="R22" s="183"/>
      <c r="S22" s="183"/>
      <c r="T22" s="184"/>
      <c r="U22" s="184"/>
      <c r="V22" s="185"/>
    </row>
    <row r="23" spans="1:22" x14ac:dyDescent="0.2">
      <c r="A23" s="31" t="s">
        <v>0</v>
      </c>
      <c r="B23" s="32">
        <f>'1-Activity Data'!B42</f>
        <v>175304.49750000003</v>
      </c>
      <c r="C23" s="33">
        <f>'2-Emission Factors'!C$4</f>
        <v>0.5</v>
      </c>
      <c r="D23" s="33">
        <f>'2-Emission Factors'!D$4</f>
        <v>13.2</v>
      </c>
      <c r="E23" s="33">
        <f>'2-Emission Factors'!E$4</f>
        <v>1.1000000000000001</v>
      </c>
      <c r="F23" s="33">
        <f>'2-Emission Factors'!F$4</f>
        <v>1.3</v>
      </c>
      <c r="G23" s="33">
        <f>'2-Emission Factors'!G$4</f>
        <v>0.72</v>
      </c>
      <c r="H23" s="138">
        <f>'2-Emission Factors'!H$4</f>
        <v>0.69839999999999991</v>
      </c>
      <c r="I23" s="138">
        <f>'2-Emission Factors'!I$4*'2-Emission Factors'!J$4/1000</f>
        <v>5.3703509999999998E-3</v>
      </c>
      <c r="J23" s="138">
        <f>'2-Emission Factors'!K$4</f>
        <v>690</v>
      </c>
      <c r="K23" s="138">
        <f>'2-Emission Factors'!L$4</f>
        <v>0.09</v>
      </c>
      <c r="L23" s="138">
        <f>'2-Emission Factors'!M$4</f>
        <v>0.02</v>
      </c>
      <c r="M23" s="157">
        <f>$B23*C23/'1-Activity Data'!$J$22</f>
        <v>9.6620069485298873E-2</v>
      </c>
      <c r="N23" s="157">
        <f>$B23*D23/'1-Activity Data'!$J$22</f>
        <v>2.5507698344118901</v>
      </c>
      <c r="O23" s="157">
        <f>$B23*E23/'1-Activity Data'!$J$22</f>
        <v>0.21256415286765756</v>
      </c>
      <c r="P23" s="157">
        <f>$B23*F23/'1-Activity Data'!$J$22</f>
        <v>0.25121218066177708</v>
      </c>
      <c r="Q23" s="157">
        <f>$B23*G23/'1-Activity Data'!$J$22</f>
        <v>0.13913290005883039</v>
      </c>
      <c r="R23" s="157">
        <f>$B23*H23/'1-Activity Data'!$J$22</f>
        <v>0.13495891305706545</v>
      </c>
      <c r="S23" s="157">
        <f>$B23*I23/'1-Activity Data'!$J$22</f>
        <v>1.0377673735608886E-3</v>
      </c>
      <c r="T23" s="157">
        <f>$B23*J23/'1-Activity Data'!$J$22</f>
        <v>133.33569588971247</v>
      </c>
      <c r="U23" s="157">
        <f>$B23*K23/'1-Activity Data'!$J$22</f>
        <v>1.7391612507353799E-2</v>
      </c>
      <c r="V23" s="157">
        <f>$B23*L23/'1-Activity Data'!$J$22</f>
        <v>3.8648027794119552E-3</v>
      </c>
    </row>
    <row r="24" spans="1:22" x14ac:dyDescent="0.2">
      <c r="A24" s="31" t="s">
        <v>4</v>
      </c>
      <c r="B24" s="32">
        <f>'1-Activity Data'!C42</f>
        <v>15520.291512000002</v>
      </c>
      <c r="C24" s="33">
        <f>'2-Emission Factors'!C$4</f>
        <v>0.5</v>
      </c>
      <c r="D24" s="33">
        <f>'2-Emission Factors'!D$4</f>
        <v>13.2</v>
      </c>
      <c r="E24" s="33">
        <f>'2-Emission Factors'!E$4</f>
        <v>1.1000000000000001</v>
      </c>
      <c r="F24" s="33">
        <f>'2-Emission Factors'!F$4</f>
        <v>1.3</v>
      </c>
      <c r="G24" s="33">
        <f>'2-Emission Factors'!G$4</f>
        <v>0.72</v>
      </c>
      <c r="H24" s="138">
        <f>'2-Emission Factors'!H$4</f>
        <v>0.69839999999999991</v>
      </c>
      <c r="I24" s="138">
        <f>'2-Emission Factors'!I$4*'2-Emission Factors'!J$4/1000</f>
        <v>5.3703509999999998E-3</v>
      </c>
      <c r="J24" s="138">
        <f>'2-Emission Factors'!K$4</f>
        <v>690</v>
      </c>
      <c r="K24" s="138">
        <f>'2-Emission Factors'!L$4</f>
        <v>0.09</v>
      </c>
      <c r="L24" s="138">
        <f>'2-Emission Factors'!M$4</f>
        <v>0.02</v>
      </c>
      <c r="M24" s="158">
        <f>$B24*C24/'1-Activity Data'!$J$22</f>
        <v>8.5540968184317934E-3</v>
      </c>
      <c r="N24" s="158">
        <f>$B24*D24/'1-Activity Data'!$J$22</f>
        <v>0.22582815600659933</v>
      </c>
      <c r="O24" s="158">
        <f>$B24*E24/'1-Activity Data'!$J$22</f>
        <v>1.8819013000549948E-2</v>
      </c>
      <c r="P24" s="158">
        <f>$B24*F24/'1-Activity Data'!$J$22</f>
        <v>2.2240651727922667E-2</v>
      </c>
      <c r="Q24" s="158">
        <f>$B24*G24/'1-Activity Data'!$J$22</f>
        <v>1.2317899418541783E-2</v>
      </c>
      <c r="R24" s="158">
        <f>$B24*H24/'1-Activity Data'!$J$22</f>
        <v>1.1948362435985528E-2</v>
      </c>
      <c r="S24" s="158">
        <f>$B24*I24/'1-Activity Data'!$J$22</f>
        <v>9.1877004805923998E-5</v>
      </c>
      <c r="T24" s="158">
        <f>$B24*J24/'1-Activity Data'!$J$22</f>
        <v>11.804653609435876</v>
      </c>
      <c r="U24" s="158">
        <f>$B24*K24/'1-Activity Data'!$J$22</f>
        <v>1.5397374273177229E-3</v>
      </c>
      <c r="V24" s="158">
        <f>$B24*L24/'1-Activity Data'!$J$22</f>
        <v>3.4216387273727176E-4</v>
      </c>
    </row>
    <row r="25" spans="1:22" x14ac:dyDescent="0.2">
      <c r="A25" s="35" t="s">
        <v>5</v>
      </c>
      <c r="B25" s="32">
        <f>'1-Activity Data'!D42</f>
        <v>0</v>
      </c>
      <c r="C25" s="33">
        <f>'2-Emission Factors'!C$4</f>
        <v>0.5</v>
      </c>
      <c r="D25" s="33">
        <f>'2-Emission Factors'!D$4</f>
        <v>13.2</v>
      </c>
      <c r="E25" s="33">
        <f>'2-Emission Factors'!E$4</f>
        <v>1.1000000000000001</v>
      </c>
      <c r="F25" s="33">
        <f>'2-Emission Factors'!F$4</f>
        <v>1.3</v>
      </c>
      <c r="G25" s="33">
        <f>'2-Emission Factors'!G$4</f>
        <v>0.72</v>
      </c>
      <c r="H25" s="135">
        <f>'2-Emission Factors'!H$4</f>
        <v>0.69839999999999991</v>
      </c>
      <c r="I25" s="138">
        <f>'2-Emission Factors'!I$4*'2-Emission Factors'!J$4/1000</f>
        <v>5.3703509999999998E-3</v>
      </c>
      <c r="J25" s="135">
        <f>'2-Emission Factors'!K$4</f>
        <v>690</v>
      </c>
      <c r="K25" s="135">
        <f>'2-Emission Factors'!L$4</f>
        <v>0.09</v>
      </c>
      <c r="L25" s="135">
        <f>'2-Emission Factors'!M$4</f>
        <v>0.02</v>
      </c>
      <c r="M25" s="158">
        <f>$B25*C25/'1-Activity Data'!$J$22</f>
        <v>0</v>
      </c>
      <c r="N25" s="158">
        <f>$B25*D25/'1-Activity Data'!$J$22</f>
        <v>0</v>
      </c>
      <c r="O25" s="158">
        <f>$B25*E25/'1-Activity Data'!$J$22</f>
        <v>0</v>
      </c>
      <c r="P25" s="158">
        <f>$B25*F25/'1-Activity Data'!$J$22</f>
        <v>0</v>
      </c>
      <c r="Q25" s="158">
        <f>$B25*G25/'1-Activity Data'!$J$22</f>
        <v>0</v>
      </c>
      <c r="R25" s="158">
        <f>$B25*H25/'1-Activity Data'!$J$22</f>
        <v>0</v>
      </c>
      <c r="S25" s="158">
        <f>$B25*I25/'1-Activity Data'!$J$22</f>
        <v>0</v>
      </c>
      <c r="T25" s="158">
        <f>$B25*J25/'1-Activity Data'!$J$22</f>
        <v>0</v>
      </c>
      <c r="U25" s="158">
        <f>$B25*K25/'1-Activity Data'!$J$22</f>
        <v>0</v>
      </c>
      <c r="V25" s="158">
        <f>$B25*L25/'1-Activity Data'!$J$22</f>
        <v>0</v>
      </c>
    </row>
    <row r="26" spans="1:22" x14ac:dyDescent="0.2">
      <c r="A26" s="155" t="s">
        <v>18</v>
      </c>
      <c r="B26" s="156">
        <f>SUM(B23:B25)</f>
        <v>190824.78901200002</v>
      </c>
      <c r="C26" s="61"/>
      <c r="D26" s="61"/>
      <c r="E26" s="61"/>
      <c r="F26" s="61"/>
      <c r="G26" s="61"/>
      <c r="H26" s="134"/>
      <c r="I26" s="134"/>
      <c r="J26" s="134"/>
      <c r="K26" s="134"/>
      <c r="L26" s="134"/>
      <c r="M26" s="161">
        <f>SUM(M23:M25)</f>
        <v>0.10517416630373067</v>
      </c>
      <c r="N26" s="161">
        <f>SUM(N23:N25)</f>
        <v>2.7765979904184892</v>
      </c>
      <c r="O26" s="161">
        <f>SUM(O23:O25)</f>
        <v>0.23138316586820751</v>
      </c>
      <c r="P26" s="161">
        <f>SUM(P23:P25)</f>
        <v>0.27345283238969975</v>
      </c>
      <c r="Q26" s="161">
        <f>SUM(Q23:Q25)</f>
        <v>0.15145079947737217</v>
      </c>
      <c r="R26" s="162">
        <f>Q26*0.9</f>
        <v>0.13630571952963497</v>
      </c>
      <c r="S26" s="161">
        <f>SUM(S23:S25)</f>
        <v>1.1296443783668127E-3</v>
      </c>
      <c r="T26" s="161">
        <f>SUM(T23:T25)</f>
        <v>145.14034949914836</v>
      </c>
      <c r="U26" s="161">
        <f>SUM(U23:U25)</f>
        <v>1.8931349934671521E-2</v>
      </c>
      <c r="V26" s="161">
        <f>SUM(V23:V25)</f>
        <v>4.2069666521492273E-3</v>
      </c>
    </row>
    <row r="27" spans="1:22" x14ac:dyDescent="0.2">
      <c r="A27" s="160" t="s">
        <v>134</v>
      </c>
      <c r="B27" s="63"/>
      <c r="C27" s="62"/>
      <c r="D27" s="62"/>
      <c r="E27" s="62"/>
      <c r="F27" s="62"/>
      <c r="G27" s="62"/>
      <c r="H27" s="62"/>
      <c r="I27" s="62"/>
      <c r="J27" s="62"/>
      <c r="K27" s="62"/>
      <c r="L27" s="180"/>
      <c r="M27" s="62"/>
      <c r="N27" s="62"/>
      <c r="O27" s="62"/>
      <c r="P27" s="63"/>
      <c r="Q27" s="62"/>
      <c r="R27" s="143"/>
      <c r="S27" s="62"/>
      <c r="T27" s="63"/>
      <c r="U27" s="63"/>
      <c r="V27" s="181"/>
    </row>
    <row r="28" spans="1:22" x14ac:dyDescent="0.2">
      <c r="A28" s="31" t="s">
        <v>0</v>
      </c>
      <c r="B28" s="32">
        <f>'1-Activity Data'!E42</f>
        <v>82871.217000000004</v>
      </c>
      <c r="C28" s="33">
        <f>'2-Emission Factors'!C$6</f>
        <v>0.27</v>
      </c>
      <c r="D28" s="33">
        <f>'2-Emission Factors'!D$6</f>
        <v>10</v>
      </c>
      <c r="E28" s="33">
        <f>'2-Emission Factors'!E$6</f>
        <v>1.5</v>
      </c>
      <c r="F28" s="33">
        <f>'2-Emission Factors'!F$6</f>
        <v>1.3</v>
      </c>
      <c r="G28" s="33">
        <f>'2-Emission Factors'!G$6</f>
        <v>0.4</v>
      </c>
      <c r="H28" s="138">
        <f>'2-Emission Factors'!H$6</f>
        <v>0.38800000000000001</v>
      </c>
      <c r="I28" s="138">
        <f>'2-Emission Factors'!I$6*'2-Emission Factors'!J$6/1000</f>
        <v>6.0384169999999999E-3</v>
      </c>
      <c r="J28" s="138">
        <f>'2-Emission Factors'!K$6</f>
        <v>690</v>
      </c>
      <c r="K28" s="138">
        <f>'2-Emission Factors'!L$6</f>
        <v>0.09</v>
      </c>
      <c r="L28" s="138">
        <f>'2-Emission Factors'!M$6</f>
        <v>0.02</v>
      </c>
      <c r="M28" s="157">
        <f>$B28*C28/'1-Activity Data'!$J$22</f>
        <v>2.466446864679266E-2</v>
      </c>
      <c r="N28" s="157">
        <f>$B28*D28/'1-Activity Data'!$J$22</f>
        <v>0.91349883877009841</v>
      </c>
      <c r="O28" s="157">
        <f>$B28*E28/'1-Activity Data'!$J$22</f>
        <v>0.13702482581551476</v>
      </c>
      <c r="P28" s="157">
        <f>$B28*F28/'1-Activity Data'!$J$22</f>
        <v>0.1187548490401128</v>
      </c>
      <c r="Q28" s="157">
        <f>$B28*G28/'1-Activity Data'!$J$22</f>
        <v>3.6539953550803944E-2</v>
      </c>
      <c r="R28" s="157">
        <f>$B28*H28/'1-Activity Data'!$J$22</f>
        <v>3.5443754944279822E-2</v>
      </c>
      <c r="S28" s="157">
        <f>$B28*I28/'1-Activity Data'!$J$22</f>
        <v>5.5160869175096205E-4</v>
      </c>
      <c r="T28" s="157">
        <f>$B28*J28/'1-Activity Data'!$J$22</f>
        <v>63.031419875136791</v>
      </c>
      <c r="U28" s="157">
        <f>$B28*K28/'1-Activity Data'!$J$22</f>
        <v>8.2214895489308853E-3</v>
      </c>
      <c r="V28" s="157">
        <f>$B28*L28/'1-Activity Data'!$J$22</f>
        <v>1.8269976775401968E-3</v>
      </c>
    </row>
    <row r="29" spans="1:22" x14ac:dyDescent="0.2">
      <c r="A29" s="31" t="s">
        <v>4</v>
      </c>
      <c r="B29" s="32">
        <f>'1-Activity Data'!F42</f>
        <v>27513.244044000003</v>
      </c>
      <c r="C29" s="33">
        <f>'2-Emission Factors'!C$6</f>
        <v>0.27</v>
      </c>
      <c r="D29" s="33">
        <f>'2-Emission Factors'!D$6</f>
        <v>10</v>
      </c>
      <c r="E29" s="33">
        <f>'2-Emission Factors'!E$6</f>
        <v>1.5</v>
      </c>
      <c r="F29" s="33">
        <f>'2-Emission Factors'!F$6</f>
        <v>1.3</v>
      </c>
      <c r="G29" s="33">
        <f>'2-Emission Factors'!G$6</f>
        <v>0.4</v>
      </c>
      <c r="H29" s="138">
        <f>'2-Emission Factors'!H$6</f>
        <v>0.38800000000000001</v>
      </c>
      <c r="I29" s="138">
        <f>'2-Emission Factors'!I$6*'2-Emission Factors'!J$6/1000</f>
        <v>6.0384169999999999E-3</v>
      </c>
      <c r="J29" s="138">
        <f>'2-Emission Factors'!K$6</f>
        <v>690</v>
      </c>
      <c r="K29" s="138">
        <f>'2-Emission Factors'!L$6</f>
        <v>0.09</v>
      </c>
      <c r="L29" s="138">
        <f>'2-Emission Factors'!M$6</f>
        <v>0.02</v>
      </c>
      <c r="M29" s="158">
        <f>$B29*C29/'1-Activity Data'!$J$22</f>
        <v>8.1886035907351631E-3</v>
      </c>
      <c r="N29" s="158">
        <f>$B29*D29/'1-Activity Data'!$J$22</f>
        <v>0.30328161447167268</v>
      </c>
      <c r="O29" s="158">
        <f>$B29*E29/'1-Activity Data'!$J$22</f>
        <v>4.5492242170750902E-2</v>
      </c>
      <c r="P29" s="158">
        <f>$B29*F29/'1-Activity Data'!$J$22</f>
        <v>3.9426609881317451E-2</v>
      </c>
      <c r="Q29" s="158">
        <f>$B29*G29/'1-Activity Data'!$J$22</f>
        <v>1.2131264578866907E-2</v>
      </c>
      <c r="R29" s="158">
        <f>$B29*H29/'1-Activity Data'!$J$22</f>
        <v>1.1767326641500899E-2</v>
      </c>
      <c r="S29" s="158">
        <f>$B29*I29/'1-Activity Data'!$J$22</f>
        <v>1.8313408566131943E-4</v>
      </c>
      <c r="T29" s="158">
        <f>$B29*J29/'1-Activity Data'!$J$22</f>
        <v>20.926431398545414</v>
      </c>
      <c r="U29" s="158">
        <f>$B29*K29/'1-Activity Data'!$J$22</f>
        <v>2.7295345302450541E-3</v>
      </c>
      <c r="V29" s="158">
        <f>$B29*L29/'1-Activity Data'!$J$22</f>
        <v>6.0656322894334536E-4</v>
      </c>
    </row>
    <row r="30" spans="1:22" x14ac:dyDescent="0.2">
      <c r="A30" s="35" t="s">
        <v>5</v>
      </c>
      <c r="B30" s="32">
        <f>'1-Activity Data'!G42</f>
        <v>110384.46104400001</v>
      </c>
      <c r="C30" s="40">
        <f>'2-Emission Factors'!C$6</f>
        <v>0.27</v>
      </c>
      <c r="D30" s="40">
        <f>'2-Emission Factors'!D$6</f>
        <v>10</v>
      </c>
      <c r="E30" s="135">
        <f>'2-Emission Factors'!E$6</f>
        <v>1.5</v>
      </c>
      <c r="F30" s="33">
        <f>'2-Emission Factors'!F$6</f>
        <v>1.3</v>
      </c>
      <c r="G30" s="33">
        <f>'2-Emission Factors'!G$6</f>
        <v>0.4</v>
      </c>
      <c r="H30" s="138">
        <f>'2-Emission Factors'!H$6</f>
        <v>0.38800000000000001</v>
      </c>
      <c r="I30" s="138">
        <f>'2-Emission Factors'!I$6*'2-Emission Factors'!J$6/1000</f>
        <v>6.0384169999999999E-3</v>
      </c>
      <c r="J30" s="138">
        <f>'2-Emission Factors'!K$6</f>
        <v>690</v>
      </c>
      <c r="K30" s="138">
        <f>'2-Emission Factors'!L$6</f>
        <v>0.09</v>
      </c>
      <c r="L30" s="138">
        <f>'2-Emission Factors'!M$6</f>
        <v>0.02</v>
      </c>
      <c r="M30" s="158">
        <f>$B30*C30/'1-Activity Data'!$J$22</f>
        <v>3.2853072237527821E-2</v>
      </c>
      <c r="N30" s="158">
        <f>$B30*D30/'1-Activity Data'!$J$22</f>
        <v>1.2167804532417712</v>
      </c>
      <c r="O30" s="158">
        <f>$B30*E30/'1-Activity Data'!$J$22</f>
        <v>0.18251706798626569</v>
      </c>
      <c r="P30" s="158">
        <f>$B30*F30/'1-Activity Data'!$J$22</f>
        <v>0.15818145892143023</v>
      </c>
      <c r="Q30" s="158">
        <f>$B30*G30/'1-Activity Data'!$J$22</f>
        <v>4.8671218129670846E-2</v>
      </c>
      <c r="R30" s="158">
        <f>$B30*H30/'1-Activity Data'!$J$22</f>
        <v>4.7211081585780718E-2</v>
      </c>
      <c r="S30" s="158">
        <f>$B30*I30/'1-Activity Data'!$J$22</f>
        <v>7.3474277741228161E-4</v>
      </c>
      <c r="T30" s="158">
        <f>$B30*J30/'1-Activity Data'!$J$22</f>
        <v>83.957851273682195</v>
      </c>
      <c r="U30" s="158">
        <f>$B30*K30/'1-Activity Data'!$J$22</f>
        <v>1.095102407917594E-2</v>
      </c>
      <c r="V30" s="158">
        <f>$B30*L30/'1-Activity Data'!$J$22</f>
        <v>2.4335609064835427E-3</v>
      </c>
    </row>
    <row r="31" spans="1:22" x14ac:dyDescent="0.2">
      <c r="A31" s="155" t="s">
        <v>18</v>
      </c>
      <c r="B31" s="156">
        <f>SUM(B28:B30)</f>
        <v>220768.92208800002</v>
      </c>
      <c r="C31" s="65"/>
      <c r="D31" s="65"/>
      <c r="E31" s="16"/>
      <c r="F31" s="61"/>
      <c r="G31" s="61"/>
      <c r="H31" s="61"/>
      <c r="I31" s="61"/>
      <c r="J31" s="61"/>
      <c r="K31" s="61"/>
      <c r="L31" s="134"/>
      <c r="M31" s="159">
        <f>SUM(M28:M30)</f>
        <v>6.5706144475055642E-2</v>
      </c>
      <c r="N31" s="159">
        <f>SUM(N28:N30)</f>
        <v>2.4335609064835424</v>
      </c>
      <c r="O31" s="159">
        <f>SUM(O28:O30)</f>
        <v>0.36503413597253132</v>
      </c>
      <c r="P31" s="159">
        <f>SUM(P28:P30)</f>
        <v>0.31636291784286052</v>
      </c>
      <c r="Q31" s="159">
        <f>SUM(Q28:Q30)</f>
        <v>9.7342436259341691E-2</v>
      </c>
      <c r="R31" s="163">
        <f>Q31*0.9</f>
        <v>8.7608192633407522E-2</v>
      </c>
      <c r="S31" s="159">
        <f>SUM(S28:S30)</f>
        <v>1.469485554824563E-3</v>
      </c>
      <c r="T31" s="159">
        <f>SUM(T28:T30)</f>
        <v>167.91570254736439</v>
      </c>
      <c r="U31" s="159">
        <f>SUM(U28:U30)</f>
        <v>2.1902048158351881E-2</v>
      </c>
      <c r="V31" s="159">
        <f>SUM(V28:V30)</f>
        <v>4.8671218129670846E-3</v>
      </c>
    </row>
    <row r="33" spans="1:26" x14ac:dyDescent="0.2">
      <c r="A33" s="1" t="s">
        <v>227</v>
      </c>
    </row>
    <row r="34" spans="1:26" x14ac:dyDescent="0.2">
      <c r="N34" s="68"/>
      <c r="O34" s="68"/>
      <c r="P34" s="68"/>
      <c r="Q34" s="68"/>
      <c r="R34" s="68"/>
      <c r="S34" s="68"/>
      <c r="T34" s="68"/>
      <c r="U34" s="68"/>
      <c r="V34" s="68"/>
      <c r="W34" s="68"/>
      <c r="X34" s="68"/>
      <c r="Y34" s="68"/>
      <c r="Z34" s="68"/>
    </row>
    <row r="35" spans="1:26" x14ac:dyDescent="0.2">
      <c r="A35" s="195"/>
      <c r="B35" s="196"/>
      <c r="C35" s="196"/>
      <c r="D35" s="196"/>
      <c r="E35" s="197" t="s">
        <v>143</v>
      </c>
      <c r="F35" s="197" t="s">
        <v>32</v>
      </c>
      <c r="G35" s="197" t="s">
        <v>146</v>
      </c>
      <c r="H35" s="197" t="s">
        <v>26</v>
      </c>
      <c r="I35" s="197" t="s">
        <v>27</v>
      </c>
      <c r="J35" s="197" t="s">
        <v>147</v>
      </c>
      <c r="K35" s="197" t="s">
        <v>148</v>
      </c>
      <c r="L35" s="197" t="s">
        <v>231</v>
      </c>
      <c r="M35" s="197" t="s">
        <v>219</v>
      </c>
      <c r="N35" s="197" t="s">
        <v>218</v>
      </c>
      <c r="O35" s="198" t="s">
        <v>220</v>
      </c>
      <c r="P35" s="68"/>
      <c r="Q35" s="68"/>
      <c r="R35" s="68"/>
      <c r="S35" s="68"/>
      <c r="T35" s="68"/>
      <c r="U35" s="68"/>
      <c r="V35" s="68"/>
      <c r="W35" s="68"/>
      <c r="X35" s="68"/>
      <c r="Y35" s="68"/>
      <c r="Z35" s="68"/>
    </row>
    <row r="36" spans="1:26" x14ac:dyDescent="0.2">
      <c r="A36" s="199" t="s">
        <v>29</v>
      </c>
      <c r="B36" s="199" t="s">
        <v>251</v>
      </c>
      <c r="C36" s="199" t="s">
        <v>241</v>
      </c>
      <c r="D36" s="199" t="s">
        <v>35</v>
      </c>
      <c r="E36" s="200" t="s">
        <v>144</v>
      </c>
      <c r="F36" s="200" t="s">
        <v>149</v>
      </c>
      <c r="G36" s="200" t="s">
        <v>149</v>
      </c>
      <c r="H36" s="200" t="s">
        <v>149</v>
      </c>
      <c r="I36" s="200" t="s">
        <v>149</v>
      </c>
      <c r="J36" s="200" t="s">
        <v>149</v>
      </c>
      <c r="K36" s="200" t="s">
        <v>149</v>
      </c>
      <c r="L36" s="200" t="s">
        <v>149</v>
      </c>
      <c r="M36" s="200" t="s">
        <v>149</v>
      </c>
      <c r="N36" s="200" t="s">
        <v>149</v>
      </c>
      <c r="O36" s="200" t="s">
        <v>149</v>
      </c>
      <c r="P36" s="68"/>
      <c r="Q36" s="68"/>
      <c r="R36" s="68"/>
      <c r="S36" s="68"/>
      <c r="T36" s="68"/>
      <c r="U36" s="68"/>
      <c r="V36" s="68"/>
      <c r="W36" s="68"/>
      <c r="X36" s="68"/>
      <c r="Y36" s="68"/>
      <c r="Z36" s="68"/>
    </row>
    <row r="37" spans="1:26" x14ac:dyDescent="0.2">
      <c r="A37" s="201" t="s">
        <v>150</v>
      </c>
      <c r="B37" s="201" t="s">
        <v>253</v>
      </c>
      <c r="C37" s="202"/>
      <c r="D37" s="202">
        <v>2280002100</v>
      </c>
      <c r="E37" s="202">
        <v>0</v>
      </c>
      <c r="F37" s="202">
        <v>0</v>
      </c>
      <c r="G37" s="202">
        <v>0</v>
      </c>
      <c r="H37" s="202">
        <v>0</v>
      </c>
      <c r="I37" s="202">
        <v>0</v>
      </c>
      <c r="J37" s="202">
        <v>0</v>
      </c>
      <c r="K37" s="202">
        <v>0</v>
      </c>
      <c r="L37" s="202">
        <v>0</v>
      </c>
      <c r="M37" s="202">
        <v>0</v>
      </c>
      <c r="N37" s="202">
        <v>0</v>
      </c>
      <c r="O37" s="202">
        <v>0</v>
      </c>
    </row>
    <row r="38" spans="1:26" ht="13.5" thickBot="1" x14ac:dyDescent="0.25">
      <c r="A38" s="203" t="s">
        <v>34</v>
      </c>
      <c r="B38" s="203" t="s">
        <v>253</v>
      </c>
      <c r="C38" s="192"/>
      <c r="D38" s="192">
        <v>2280002100</v>
      </c>
      <c r="E38" s="204">
        <f>B26+B31</f>
        <v>411593.71110000007</v>
      </c>
      <c r="F38" s="205">
        <f t="shared" ref="F38:O38" si="4">M26+M31</f>
        <v>0.17088031077878629</v>
      </c>
      <c r="G38" s="205">
        <f t="shared" si="4"/>
        <v>5.2101588969020316</v>
      </c>
      <c r="H38" s="205">
        <f t="shared" si="4"/>
        <v>0.59641730184073882</v>
      </c>
      <c r="I38" s="205">
        <f t="shared" si="4"/>
        <v>0.58981575023256028</v>
      </c>
      <c r="J38" s="205">
        <f t="shared" si="4"/>
        <v>0.24879323573671386</v>
      </c>
      <c r="K38" s="205">
        <f t="shared" si="4"/>
        <v>0.22391391216304249</v>
      </c>
      <c r="L38" s="205">
        <f t="shared" si="4"/>
        <v>2.5991299331913757E-3</v>
      </c>
      <c r="M38" s="205">
        <f t="shared" si="4"/>
        <v>313.05605204651272</v>
      </c>
      <c r="N38" s="205">
        <f t="shared" si="4"/>
        <v>4.0833398093023401E-2</v>
      </c>
      <c r="O38" s="205">
        <f t="shared" si="4"/>
        <v>9.074088465116311E-3</v>
      </c>
      <c r="P38" s="170"/>
      <c r="Q38" s="170"/>
      <c r="R38" s="170"/>
      <c r="S38" s="170"/>
      <c r="T38" s="170"/>
    </row>
    <row r="39" spans="1:26" ht="13.5" thickBot="1" x14ac:dyDescent="0.25">
      <c r="A39" s="193" t="s">
        <v>33</v>
      </c>
      <c r="B39" s="194" t="s">
        <v>252</v>
      </c>
      <c r="C39" s="209" t="s">
        <v>254</v>
      </c>
      <c r="D39" s="194">
        <v>2280002100</v>
      </c>
      <c r="E39" s="206">
        <f>B10+B15</f>
        <v>7920387.2634809995</v>
      </c>
      <c r="F39" s="207">
        <f t="shared" ref="F39:O39" si="5">M10+M15</f>
        <v>4.2004817608765554</v>
      </c>
      <c r="G39" s="207">
        <f t="shared" si="5"/>
        <v>112.95162613411139</v>
      </c>
      <c r="H39" s="207">
        <f t="shared" si="5"/>
        <v>9.8905620773250487</v>
      </c>
      <c r="I39" s="207">
        <f t="shared" si="5"/>
        <v>11.349952708114788</v>
      </c>
      <c r="J39" s="207">
        <f t="shared" si="5"/>
        <v>6.0567229019735445</v>
      </c>
      <c r="K39" s="207">
        <f t="shared" si="5"/>
        <v>5.4510506117761901</v>
      </c>
      <c r="L39" s="207">
        <f t="shared" si="5"/>
        <v>4.73660296386091E-2</v>
      </c>
      <c r="M39" s="207">
        <f t="shared" si="5"/>
        <v>6024.2056681532331</v>
      </c>
      <c r="N39" s="207">
        <f t="shared" si="5"/>
        <v>0.78576595671563898</v>
      </c>
      <c r="O39" s="208">
        <f t="shared" si="5"/>
        <v>0.17461465704791981</v>
      </c>
      <c r="P39" s="170"/>
      <c r="Q39" s="170"/>
      <c r="R39" s="170"/>
      <c r="S39" s="170"/>
      <c r="T39" s="170"/>
      <c r="U39" s="170"/>
      <c r="V39" s="170"/>
      <c r="W39" s="170"/>
      <c r="X39" s="170"/>
      <c r="Y39" s="170"/>
      <c r="Z39" s="170"/>
    </row>
  </sheetData>
  <mergeCells count="2">
    <mergeCell ref="A4:A5"/>
    <mergeCell ref="A20:A21"/>
  </mergeCells>
  <phoneticPr fontId="10"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workbookViewId="0">
      <selection activeCell="A7" sqref="A7"/>
    </sheetView>
  </sheetViews>
  <sheetFormatPr defaultRowHeight="12.75" x14ac:dyDescent="0.2"/>
  <cols>
    <col min="1" max="1" width="17.42578125" customWidth="1"/>
    <col min="2" max="2" width="18.28515625" customWidth="1"/>
    <col min="3" max="3" width="16.42578125" customWidth="1"/>
  </cols>
  <sheetData>
    <row r="1" spans="1:6" x14ac:dyDescent="0.2">
      <c r="A1" s="1" t="s">
        <v>275</v>
      </c>
      <c r="B1" s="1"/>
    </row>
    <row r="2" spans="1:6" x14ac:dyDescent="0.2">
      <c r="A2" s="1" t="s">
        <v>35</v>
      </c>
      <c r="B2" s="1" t="s">
        <v>39</v>
      </c>
      <c r="C2" s="1" t="s">
        <v>40</v>
      </c>
      <c r="D2" s="68" t="s">
        <v>41</v>
      </c>
      <c r="E2" s="68" t="s">
        <v>42</v>
      </c>
      <c r="F2" s="68" t="s">
        <v>43</v>
      </c>
    </row>
    <row r="3" spans="1:6" x14ac:dyDescent="0.2">
      <c r="A3" s="66">
        <v>2280002100</v>
      </c>
      <c r="B3" s="67" t="s">
        <v>37</v>
      </c>
      <c r="C3" s="7" t="s">
        <v>34</v>
      </c>
      <c r="D3" s="5">
        <v>0</v>
      </c>
      <c r="E3" s="5">
        <v>0</v>
      </c>
      <c r="F3" s="5">
        <v>0</v>
      </c>
    </row>
    <row r="4" spans="1:6" x14ac:dyDescent="0.2">
      <c r="A4" s="66">
        <v>2280002100</v>
      </c>
      <c r="B4" s="67" t="s">
        <v>36</v>
      </c>
      <c r="C4" s="7" t="s">
        <v>33</v>
      </c>
      <c r="D4" s="5">
        <v>0</v>
      </c>
      <c r="E4" s="5">
        <v>0</v>
      </c>
      <c r="F4" s="5">
        <v>0</v>
      </c>
    </row>
  </sheetData>
  <phoneticPr fontId="3" type="noConversion"/>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workbookViewId="0"/>
  </sheetViews>
  <sheetFormatPr defaultRowHeight="12.75" x14ac:dyDescent="0.2"/>
  <cols>
    <col min="1" max="1" width="11" customWidth="1"/>
    <col min="2" max="2" width="10.7109375" customWidth="1"/>
    <col min="3" max="3" width="10.85546875" customWidth="1"/>
    <col min="4" max="4" width="10.5703125" customWidth="1"/>
    <col min="5" max="5" width="10.28515625" customWidth="1"/>
    <col min="6" max="6" width="10.85546875" customWidth="1"/>
    <col min="7" max="7" width="11.28515625" customWidth="1"/>
    <col min="8" max="10" width="10.85546875" customWidth="1"/>
    <col min="11" max="13" width="10.5703125" customWidth="1"/>
  </cols>
  <sheetData>
    <row r="1" spans="1:13" ht="13.5" thickBot="1" x14ac:dyDescent="0.25">
      <c r="A1" s="69" t="s">
        <v>276</v>
      </c>
    </row>
    <row r="2" spans="1:13" x14ac:dyDescent="0.2">
      <c r="A2" s="241" t="s">
        <v>49</v>
      </c>
      <c r="B2" s="70" t="s">
        <v>50</v>
      </c>
      <c r="C2" s="71" t="s">
        <v>32</v>
      </c>
      <c r="D2" s="71" t="s">
        <v>51</v>
      </c>
      <c r="E2" s="72" t="s">
        <v>26</v>
      </c>
      <c r="F2" s="73" t="s">
        <v>27</v>
      </c>
      <c r="G2" s="73" t="s">
        <v>28</v>
      </c>
      <c r="H2" s="74" t="s">
        <v>52</v>
      </c>
      <c r="I2" s="74" t="s">
        <v>231</v>
      </c>
      <c r="J2" s="74" t="s">
        <v>232</v>
      </c>
      <c r="K2" s="73" t="s">
        <v>219</v>
      </c>
      <c r="L2" s="73" t="s">
        <v>218</v>
      </c>
      <c r="M2" s="74" t="s">
        <v>220</v>
      </c>
    </row>
    <row r="3" spans="1:13" ht="13.5" thickBot="1" x14ac:dyDescent="0.25">
      <c r="A3" s="242"/>
      <c r="B3" s="75" t="s">
        <v>53</v>
      </c>
      <c r="C3" s="76" t="s">
        <v>54</v>
      </c>
      <c r="D3" s="76" t="s">
        <v>54</v>
      </c>
      <c r="E3" s="77" t="s">
        <v>54</v>
      </c>
      <c r="F3" s="78" t="s">
        <v>55</v>
      </c>
      <c r="G3" s="78" t="s">
        <v>55</v>
      </c>
      <c r="H3" s="79" t="s">
        <v>55</v>
      </c>
      <c r="I3" s="79" t="s">
        <v>233</v>
      </c>
      <c r="J3" s="79" t="s">
        <v>234</v>
      </c>
      <c r="K3" s="78" t="s">
        <v>55</v>
      </c>
      <c r="L3" s="78" t="s">
        <v>55</v>
      </c>
      <c r="M3" s="79" t="s">
        <v>55</v>
      </c>
    </row>
    <row r="4" spans="1:13" ht="13.5" thickBot="1" x14ac:dyDescent="0.25">
      <c r="A4" s="80" t="s">
        <v>56</v>
      </c>
      <c r="B4" s="81" t="s">
        <v>57</v>
      </c>
      <c r="C4" s="82">
        <v>0.5</v>
      </c>
      <c r="D4" s="82">
        <v>13.2</v>
      </c>
      <c r="E4" s="83">
        <v>1.1000000000000001</v>
      </c>
      <c r="F4" s="84">
        <v>1.3</v>
      </c>
      <c r="G4" s="84">
        <v>0.72</v>
      </c>
      <c r="H4" s="84">
        <f t="shared" ref="H4:H10" si="0">G4*0.97</f>
        <v>0.69839999999999991</v>
      </c>
      <c r="I4" s="175">
        <v>83.3</v>
      </c>
      <c r="J4" s="175">
        <v>6.447E-2</v>
      </c>
      <c r="K4" s="175">
        <v>690</v>
      </c>
      <c r="L4" s="175">
        <v>0.09</v>
      </c>
      <c r="M4" s="175">
        <v>0.02</v>
      </c>
    </row>
    <row r="5" spans="1:13" x14ac:dyDescent="0.2">
      <c r="A5" s="243" t="s">
        <v>58</v>
      </c>
      <c r="B5" s="128" t="s">
        <v>59</v>
      </c>
      <c r="C5" s="129">
        <v>0.27</v>
      </c>
      <c r="D5" s="129">
        <v>10</v>
      </c>
      <c r="E5" s="129">
        <v>1.7</v>
      </c>
      <c r="F5" s="129">
        <v>1.3</v>
      </c>
      <c r="G5" s="129">
        <v>0.4</v>
      </c>
      <c r="H5" s="129">
        <f t="shared" si="0"/>
        <v>0.38800000000000001</v>
      </c>
      <c r="I5" s="129">
        <v>83.3</v>
      </c>
      <c r="J5" s="129">
        <v>7.2489999999999999E-2</v>
      </c>
      <c r="K5" s="176">
        <v>690</v>
      </c>
      <c r="L5" s="176">
        <v>0.09</v>
      </c>
      <c r="M5" s="176">
        <v>0.02</v>
      </c>
    </row>
    <row r="6" spans="1:13" x14ac:dyDescent="0.2">
      <c r="A6" s="244"/>
      <c r="B6" s="130" t="s">
        <v>60</v>
      </c>
      <c r="C6" s="131">
        <v>0.27</v>
      </c>
      <c r="D6" s="131">
        <v>10</v>
      </c>
      <c r="E6" s="131">
        <v>1.5</v>
      </c>
      <c r="F6" s="131">
        <v>1.3</v>
      </c>
      <c r="G6" s="131">
        <v>0.4</v>
      </c>
      <c r="H6" s="131">
        <f t="shared" si="0"/>
        <v>0.38800000000000001</v>
      </c>
      <c r="I6" s="131">
        <v>83.3</v>
      </c>
      <c r="J6" s="131">
        <v>7.2489999999999999E-2</v>
      </c>
      <c r="K6" s="175">
        <v>690</v>
      </c>
      <c r="L6" s="175">
        <v>0.09</v>
      </c>
      <c r="M6" s="175">
        <v>0.02</v>
      </c>
    </row>
    <row r="7" spans="1:13" x14ac:dyDescent="0.2">
      <c r="A7" s="244"/>
      <c r="B7" s="130" t="s">
        <v>61</v>
      </c>
      <c r="C7" s="131">
        <v>0.27</v>
      </c>
      <c r="D7" s="131">
        <v>10</v>
      </c>
      <c r="E7" s="131">
        <v>1.5</v>
      </c>
      <c r="F7" s="131">
        <v>1.3</v>
      </c>
      <c r="G7" s="131">
        <v>0.3</v>
      </c>
      <c r="H7" s="131">
        <f t="shared" si="0"/>
        <v>0.29099999999999998</v>
      </c>
      <c r="I7" s="131">
        <v>83.3</v>
      </c>
      <c r="J7" s="131">
        <v>7.2489999999999999E-2</v>
      </c>
      <c r="K7" s="175">
        <v>690</v>
      </c>
      <c r="L7" s="175">
        <v>0.09</v>
      </c>
      <c r="M7" s="175">
        <v>0.02</v>
      </c>
    </row>
    <row r="8" spans="1:13" x14ac:dyDescent="0.2">
      <c r="A8" s="244"/>
      <c r="B8" s="130" t="s">
        <v>62</v>
      </c>
      <c r="C8" s="131">
        <v>0.27</v>
      </c>
      <c r="D8" s="131">
        <v>10</v>
      </c>
      <c r="E8" s="131">
        <v>1.5</v>
      </c>
      <c r="F8" s="131">
        <v>1.3</v>
      </c>
      <c r="G8" s="131">
        <v>0.3</v>
      </c>
      <c r="H8" s="131">
        <f t="shared" si="0"/>
        <v>0.29099999999999998</v>
      </c>
      <c r="I8" s="131">
        <v>83.3</v>
      </c>
      <c r="J8" s="131">
        <v>7.2489999999999999E-2</v>
      </c>
      <c r="K8" s="175">
        <v>690</v>
      </c>
      <c r="L8" s="175">
        <v>0.09</v>
      </c>
      <c r="M8" s="175">
        <v>0.02</v>
      </c>
    </row>
    <row r="9" spans="1:13" x14ac:dyDescent="0.2">
      <c r="A9" s="244"/>
      <c r="B9" s="130" t="s">
        <v>63</v>
      </c>
      <c r="C9" s="131">
        <v>0.27</v>
      </c>
      <c r="D9" s="131">
        <v>10</v>
      </c>
      <c r="E9" s="131">
        <v>1.5</v>
      </c>
      <c r="F9" s="131">
        <v>1.3</v>
      </c>
      <c r="G9" s="131">
        <v>0.3</v>
      </c>
      <c r="H9" s="131">
        <f t="shared" si="0"/>
        <v>0.29099999999999998</v>
      </c>
      <c r="I9" s="131">
        <v>83.3</v>
      </c>
      <c r="J9" s="131">
        <v>7.2489999999999999E-2</v>
      </c>
      <c r="K9" s="175">
        <v>690</v>
      </c>
      <c r="L9" s="175">
        <v>0.09</v>
      </c>
      <c r="M9" s="175">
        <v>0.02</v>
      </c>
    </row>
    <row r="10" spans="1:13" ht="13.5" thickBot="1" x14ac:dyDescent="0.25">
      <c r="A10" s="245"/>
      <c r="B10" s="132" t="s">
        <v>64</v>
      </c>
      <c r="C10" s="133">
        <v>0.27</v>
      </c>
      <c r="D10" s="133">
        <v>13</v>
      </c>
      <c r="E10" s="133">
        <v>2.5</v>
      </c>
      <c r="F10" s="133">
        <v>1.3</v>
      </c>
      <c r="G10" s="133">
        <v>0.3</v>
      </c>
      <c r="H10" s="133">
        <f t="shared" si="0"/>
        <v>0.29099999999999998</v>
      </c>
      <c r="I10" s="133">
        <v>83.3</v>
      </c>
      <c r="J10" s="133">
        <v>7.2489999999999999E-2</v>
      </c>
      <c r="K10" s="84">
        <v>690</v>
      </c>
      <c r="L10" s="84">
        <v>0.09</v>
      </c>
      <c r="M10" s="84">
        <v>0.02</v>
      </c>
    </row>
    <row r="12" spans="1:13" x14ac:dyDescent="0.2">
      <c r="A12" s="41" t="s">
        <v>141</v>
      </c>
    </row>
    <row r="13" spans="1:13" x14ac:dyDescent="0.2">
      <c r="A13" s="7" t="s">
        <v>142</v>
      </c>
    </row>
  </sheetData>
  <mergeCells count="2">
    <mergeCell ref="A2:A3"/>
    <mergeCell ref="A5:A10"/>
  </mergeCells>
  <phoneticPr fontId="10"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workbookViewId="0">
      <selection activeCell="A6" sqref="A6"/>
    </sheetView>
  </sheetViews>
  <sheetFormatPr defaultRowHeight="12.75" x14ac:dyDescent="0.2"/>
  <cols>
    <col min="1" max="1" width="24.5703125" style="7" customWidth="1"/>
    <col min="2" max="2" width="13" style="7" customWidth="1"/>
    <col min="3" max="4" width="13.5703125" style="7" customWidth="1"/>
    <col min="5" max="5" width="13" style="7" customWidth="1"/>
    <col min="6" max="6" width="13.28515625" style="7" customWidth="1"/>
    <col min="7" max="8" width="13.42578125" style="7" customWidth="1"/>
    <col min="9" max="10" width="11.140625" style="7" customWidth="1"/>
    <col min="11" max="11" width="14.42578125" style="7" customWidth="1"/>
    <col min="12" max="13" width="10.140625" style="7" customWidth="1"/>
    <col min="14" max="14" width="11.140625" style="7" customWidth="1"/>
    <col min="15" max="15" width="10.42578125" style="7" customWidth="1"/>
    <col min="16" max="16" width="10" style="7" bestFit="1" customWidth="1"/>
    <col min="17" max="16384" width="9.140625" style="7"/>
  </cols>
  <sheetData>
    <row r="1" spans="1:10" x14ac:dyDescent="0.2">
      <c r="A1" s="7" t="s">
        <v>44</v>
      </c>
      <c r="B1" s="23"/>
      <c r="C1" s="23"/>
      <c r="D1" s="23"/>
    </row>
    <row r="2" spans="1:10" x14ac:dyDescent="0.2">
      <c r="A2" s="7" t="s">
        <v>229</v>
      </c>
      <c r="B2" s="23"/>
      <c r="C2" s="23"/>
      <c r="D2" s="23"/>
    </row>
    <row r="3" spans="1:10" x14ac:dyDescent="0.2">
      <c r="A3" s="7" t="s">
        <v>45</v>
      </c>
      <c r="B3" s="69">
        <v>2008</v>
      </c>
      <c r="C3"/>
      <c r="D3" s="23"/>
    </row>
    <row r="4" spans="1:10" x14ac:dyDescent="0.2">
      <c r="A4" s="7" t="s">
        <v>46</v>
      </c>
      <c r="B4" s="69">
        <v>20080101</v>
      </c>
      <c r="C4" s="66" t="s">
        <v>47</v>
      </c>
      <c r="D4" s="69">
        <v>20081231</v>
      </c>
    </row>
    <row r="5" spans="1:10" x14ac:dyDescent="0.2">
      <c r="A5" s="7" t="s">
        <v>48</v>
      </c>
      <c r="B5" s="23"/>
      <c r="C5" s="23"/>
      <c r="D5" s="23"/>
    </row>
    <row r="6" spans="1:10" x14ac:dyDescent="0.2">
      <c r="B6" s="23"/>
      <c r="C6" s="23"/>
      <c r="D6" s="23"/>
    </row>
    <row r="7" spans="1:10" x14ac:dyDescent="0.2">
      <c r="B7" s="23"/>
      <c r="C7" s="23"/>
      <c r="D7" s="23"/>
    </row>
    <row r="8" spans="1:10" x14ac:dyDescent="0.2">
      <c r="A8" s="1" t="s">
        <v>277</v>
      </c>
      <c r="B8" s="23"/>
      <c r="C8" s="23"/>
      <c r="D8" s="23"/>
    </row>
    <row r="9" spans="1:10" x14ac:dyDescent="0.2">
      <c r="A9" s="94"/>
      <c r="B9" s="98"/>
      <c r="C9" s="98" t="s">
        <v>71</v>
      </c>
      <c r="D9" s="98" t="s">
        <v>72</v>
      </c>
      <c r="E9" s="98" t="s">
        <v>132</v>
      </c>
      <c r="F9" s="99"/>
      <c r="G9" s="100" t="s">
        <v>73</v>
      </c>
      <c r="H9" s="101"/>
    </row>
    <row r="10" spans="1:10" x14ac:dyDescent="0.2">
      <c r="A10" s="102" t="s">
        <v>65</v>
      </c>
      <c r="B10" s="103" t="s">
        <v>29</v>
      </c>
      <c r="C10" s="103" t="s">
        <v>77</v>
      </c>
      <c r="D10" s="103" t="s">
        <v>78</v>
      </c>
      <c r="E10" s="103" t="s">
        <v>133</v>
      </c>
      <c r="F10" s="104" t="s">
        <v>0</v>
      </c>
      <c r="G10" s="104" t="s">
        <v>66</v>
      </c>
      <c r="H10" s="105" t="s">
        <v>67</v>
      </c>
    </row>
    <row r="11" spans="1:10" x14ac:dyDescent="0.2">
      <c r="A11" s="87" t="s">
        <v>70</v>
      </c>
      <c r="B11" s="88" t="s">
        <v>33</v>
      </c>
      <c r="C11" s="88">
        <v>17</v>
      </c>
      <c r="D11" s="88">
        <v>16</v>
      </c>
      <c r="E11" s="92">
        <v>0.5</v>
      </c>
      <c r="F11" s="92">
        <v>1.1659999999999999</v>
      </c>
      <c r="G11" s="88">
        <v>0.16700000000000001</v>
      </c>
      <c r="H11" s="93">
        <v>0.33300000000000002</v>
      </c>
    </row>
    <row r="12" spans="1:10" x14ac:dyDescent="0.2">
      <c r="A12" s="38" t="s">
        <v>281</v>
      </c>
      <c r="B12" s="89" t="s">
        <v>34</v>
      </c>
      <c r="C12" s="89">
        <v>1</v>
      </c>
      <c r="D12" s="89">
        <v>10</v>
      </c>
      <c r="E12" s="89">
        <v>1</v>
      </c>
      <c r="F12" s="89">
        <v>0.25</v>
      </c>
      <c r="G12" s="89">
        <v>8.3000000000000004E-2</v>
      </c>
      <c r="H12" s="91">
        <v>0.33300000000000002</v>
      </c>
    </row>
    <row r="13" spans="1:10" x14ac:dyDescent="0.2">
      <c r="A13" s="13"/>
      <c r="B13" s="14"/>
      <c r="C13" s="14"/>
      <c r="D13" s="14"/>
      <c r="E13" s="14"/>
      <c r="F13" s="14"/>
      <c r="G13" s="14"/>
      <c r="H13" s="14"/>
      <c r="I13" s="14"/>
      <c r="J13" s="14"/>
    </row>
    <row r="14" spans="1:10" x14ac:dyDescent="0.2">
      <c r="A14" s="13"/>
      <c r="B14" s="14"/>
      <c r="C14" s="14"/>
      <c r="D14" s="14"/>
      <c r="E14" s="14"/>
      <c r="F14" s="14"/>
      <c r="G14" s="14"/>
      <c r="H14" s="14"/>
      <c r="I14" s="14"/>
      <c r="J14" s="14"/>
    </row>
    <row r="15" spans="1:10" x14ac:dyDescent="0.2">
      <c r="A15" s="12" t="s">
        <v>278</v>
      </c>
      <c r="B15" s="23"/>
      <c r="C15" s="23"/>
      <c r="D15" s="23"/>
      <c r="E15" s="23"/>
      <c r="F15" s="23"/>
      <c r="G15" s="23"/>
      <c r="H15" s="23"/>
    </row>
    <row r="16" spans="1:10" x14ac:dyDescent="0.2">
      <c r="A16" s="94" t="s">
        <v>68</v>
      </c>
      <c r="B16" s="145"/>
      <c r="C16" s="145"/>
      <c r="D16" s="145"/>
      <c r="E16" s="145"/>
      <c r="F16" s="145"/>
      <c r="G16" s="146"/>
      <c r="H16" s="23"/>
    </row>
    <row r="17" spans="1:16" x14ac:dyDescent="0.2">
      <c r="A17" s="110" t="s">
        <v>79</v>
      </c>
      <c r="B17" s="247" t="s">
        <v>128</v>
      </c>
      <c r="C17" s="248"/>
      <c r="D17" s="249"/>
      <c r="E17" s="248" t="s">
        <v>127</v>
      </c>
      <c r="F17" s="248"/>
      <c r="G17" s="249"/>
      <c r="H17" s="13"/>
    </row>
    <row r="18" spans="1:16" x14ac:dyDescent="0.2">
      <c r="A18" s="147" t="s">
        <v>8</v>
      </c>
      <c r="B18" s="95" t="s">
        <v>16</v>
      </c>
      <c r="C18" s="96" t="s">
        <v>2</v>
      </c>
      <c r="D18" s="97" t="s">
        <v>7</v>
      </c>
      <c r="E18" s="96" t="s">
        <v>16</v>
      </c>
      <c r="F18" s="96" t="s">
        <v>2</v>
      </c>
      <c r="G18" s="97" t="s">
        <v>7</v>
      </c>
      <c r="H18" s="44"/>
      <c r="I18" s="8"/>
      <c r="O18" s="8"/>
    </row>
    <row r="19" spans="1:16" x14ac:dyDescent="0.2">
      <c r="A19" s="121" t="s">
        <v>17</v>
      </c>
      <c r="B19" s="45">
        <v>1</v>
      </c>
      <c r="C19" s="13">
        <v>4000</v>
      </c>
      <c r="D19" s="32">
        <f>C19*$J$21</f>
        <v>2982.32</v>
      </c>
      <c r="E19" s="46">
        <v>1</v>
      </c>
      <c r="F19" s="34">
        <v>300</v>
      </c>
      <c r="G19" s="47">
        <f>F19*$J$21</f>
        <v>223.67400000000001</v>
      </c>
      <c r="H19" s="34"/>
      <c r="I19" s="8"/>
    </row>
    <row r="20" spans="1:16" x14ac:dyDescent="0.2">
      <c r="A20" s="121" t="s">
        <v>25</v>
      </c>
      <c r="B20" s="48">
        <v>0.75</v>
      </c>
      <c r="C20" s="13">
        <f>$C$19*B20</f>
        <v>3000</v>
      </c>
      <c r="D20" s="32">
        <f>C20*$J$21</f>
        <v>2236.7400000000002</v>
      </c>
      <c r="E20" s="46">
        <v>0.65</v>
      </c>
      <c r="F20" s="13">
        <f>$F$19*E20</f>
        <v>195</v>
      </c>
      <c r="G20" s="47">
        <f>F20*$J$21</f>
        <v>145.38810000000001</v>
      </c>
      <c r="H20" s="8"/>
      <c r="I20" s="49" t="s">
        <v>75</v>
      </c>
      <c r="J20" s="50">
        <v>1.1507700000000001</v>
      </c>
      <c r="K20" s="28" t="s">
        <v>74</v>
      </c>
      <c r="L20" s="28"/>
    </row>
    <row r="21" spans="1:16" x14ac:dyDescent="0.2">
      <c r="A21" s="121" t="s">
        <v>4</v>
      </c>
      <c r="B21" s="45">
        <v>0.2</v>
      </c>
      <c r="C21" s="13">
        <f>$C$19*B21</f>
        <v>800</v>
      </c>
      <c r="D21" s="32">
        <f>C21*$J$21</f>
        <v>596.46400000000006</v>
      </c>
      <c r="E21" s="46">
        <v>0.65</v>
      </c>
      <c r="F21" s="13">
        <f>$F$19*E21</f>
        <v>195</v>
      </c>
      <c r="G21" s="47">
        <f>F21*$J$21</f>
        <v>145.38810000000001</v>
      </c>
      <c r="I21" s="49" t="s">
        <v>76</v>
      </c>
      <c r="J21" s="50">
        <v>0.74558000000000002</v>
      </c>
      <c r="K21" s="28" t="s">
        <v>6</v>
      </c>
      <c r="L21" s="28"/>
      <c r="N21" s="9"/>
    </row>
    <row r="22" spans="1:16" x14ac:dyDescent="0.2">
      <c r="A22" s="112" t="s">
        <v>5</v>
      </c>
      <c r="B22" s="51">
        <v>0</v>
      </c>
      <c r="C22" s="11">
        <f>$C$19*B22</f>
        <v>0</v>
      </c>
      <c r="D22" s="52">
        <f>C22*$J$21</f>
        <v>0</v>
      </c>
      <c r="E22" s="53">
        <v>0.65</v>
      </c>
      <c r="F22" s="11">
        <f>$F$19*E22</f>
        <v>195</v>
      </c>
      <c r="G22" s="54">
        <f>F22*$J$21</f>
        <v>145.38810000000001</v>
      </c>
      <c r="I22" s="49" t="s">
        <v>22</v>
      </c>
      <c r="J22" s="50">
        <v>907184.7</v>
      </c>
      <c r="K22" s="28" t="s">
        <v>21</v>
      </c>
      <c r="L22" s="28"/>
      <c r="O22" s="15"/>
      <c r="P22" s="8"/>
    </row>
    <row r="23" spans="1:16" x14ac:dyDescent="0.2">
      <c r="A23" s="148" t="s">
        <v>282</v>
      </c>
      <c r="B23" s="142"/>
      <c r="C23" s="143"/>
      <c r="D23" s="144"/>
      <c r="E23" s="142"/>
      <c r="F23" s="143"/>
      <c r="G23" s="149"/>
      <c r="I23" s="86"/>
      <c r="J23" s="85"/>
      <c r="K23" s="8"/>
      <c r="L23" s="8"/>
      <c r="O23" s="15"/>
      <c r="P23" s="8"/>
    </row>
    <row r="24" spans="1:16" x14ac:dyDescent="0.2">
      <c r="A24" s="94" t="s">
        <v>79</v>
      </c>
      <c r="B24" s="247" t="s">
        <v>126</v>
      </c>
      <c r="C24" s="250"/>
      <c r="D24" s="251"/>
      <c r="E24" s="248" t="s">
        <v>127</v>
      </c>
      <c r="F24" s="248"/>
      <c r="G24" s="249"/>
      <c r="I24" s="86"/>
      <c r="J24" s="85"/>
      <c r="K24" s="8"/>
      <c r="L24" s="8"/>
      <c r="O24" s="15"/>
      <c r="P24" s="8"/>
    </row>
    <row r="25" spans="1:16" x14ac:dyDescent="0.2">
      <c r="A25" s="42" t="s">
        <v>8</v>
      </c>
      <c r="B25" s="42" t="s">
        <v>16</v>
      </c>
      <c r="C25" s="22" t="s">
        <v>2</v>
      </c>
      <c r="D25" s="43" t="s">
        <v>7</v>
      </c>
      <c r="E25" s="21" t="s">
        <v>16</v>
      </c>
      <c r="F25" s="21" t="s">
        <v>2</v>
      </c>
      <c r="G25" s="43" t="s">
        <v>7</v>
      </c>
      <c r="I25" s="86"/>
      <c r="J25" s="85"/>
      <c r="K25" s="8"/>
      <c r="L25" s="8"/>
      <c r="O25" s="15"/>
      <c r="P25" s="8"/>
    </row>
    <row r="26" spans="1:16" x14ac:dyDescent="0.2">
      <c r="A26" s="37" t="s">
        <v>17</v>
      </c>
      <c r="B26" s="45">
        <v>1</v>
      </c>
      <c r="C26" s="34">
        <v>550</v>
      </c>
      <c r="D26" s="136">
        <f>C26*$J$21</f>
        <v>410.06900000000002</v>
      </c>
      <c r="E26" s="19">
        <v>1</v>
      </c>
      <c r="F26" s="13">
        <v>300</v>
      </c>
      <c r="G26" s="137">
        <f>F26*$J$21</f>
        <v>223.67400000000001</v>
      </c>
      <c r="I26" s="86"/>
      <c r="J26" s="85"/>
      <c r="K26" s="8"/>
      <c r="L26" s="8"/>
      <c r="O26" s="15"/>
      <c r="P26" s="8"/>
    </row>
    <row r="27" spans="1:16" x14ac:dyDescent="0.2">
      <c r="A27" s="37" t="s">
        <v>0</v>
      </c>
      <c r="B27" s="45">
        <v>0.75</v>
      </c>
      <c r="C27" s="13">
        <f>C26*0.75</f>
        <v>412.5</v>
      </c>
      <c r="D27" s="32">
        <f>C27*$J$21</f>
        <v>307.55175000000003</v>
      </c>
      <c r="E27" s="19">
        <v>0.65</v>
      </c>
      <c r="F27" s="13">
        <f>F26*E27</f>
        <v>195</v>
      </c>
      <c r="G27" s="47">
        <f>F27*$J$21</f>
        <v>145.38810000000001</v>
      </c>
      <c r="I27" s="86"/>
      <c r="J27" s="85"/>
      <c r="K27" s="8"/>
      <c r="L27" s="8"/>
      <c r="O27" s="15"/>
      <c r="P27" s="8"/>
    </row>
    <row r="28" spans="1:16" x14ac:dyDescent="0.2">
      <c r="A28" s="37" t="s">
        <v>4</v>
      </c>
      <c r="B28" s="45">
        <v>0.2</v>
      </c>
      <c r="C28" s="13">
        <f>C26*0.2</f>
        <v>110</v>
      </c>
      <c r="D28" s="32">
        <f>C28*$J$21</f>
        <v>82.013800000000003</v>
      </c>
      <c r="E28" s="19">
        <v>0.65</v>
      </c>
      <c r="F28" s="13">
        <f>F26*E28</f>
        <v>195</v>
      </c>
      <c r="G28" s="47">
        <f>F28*$J$21</f>
        <v>145.38810000000001</v>
      </c>
      <c r="I28" s="86"/>
      <c r="J28" s="85"/>
      <c r="K28" s="8"/>
      <c r="L28" s="8"/>
      <c r="O28" s="15"/>
      <c r="P28" s="8"/>
    </row>
    <row r="29" spans="1:16" x14ac:dyDescent="0.2">
      <c r="A29" s="38" t="s">
        <v>5</v>
      </c>
      <c r="B29" s="51">
        <v>0</v>
      </c>
      <c r="C29" s="11">
        <f>C26*0</f>
        <v>0</v>
      </c>
      <c r="D29" s="52">
        <f>C29*$J$21</f>
        <v>0</v>
      </c>
      <c r="E29" s="24">
        <v>0.65</v>
      </c>
      <c r="F29" s="11">
        <f>F26*E29</f>
        <v>195</v>
      </c>
      <c r="G29" s="54">
        <f>F29*$J$21</f>
        <v>145.38810000000001</v>
      </c>
      <c r="I29" s="86"/>
      <c r="J29" s="85"/>
      <c r="K29" s="8"/>
      <c r="L29" s="8"/>
      <c r="O29" s="15"/>
      <c r="P29" s="8"/>
    </row>
    <row r="30" spans="1:16" x14ac:dyDescent="0.2">
      <c r="A30" s="13"/>
      <c r="B30" s="19"/>
      <c r="C30" s="13"/>
      <c r="D30" s="64"/>
      <c r="E30" s="46"/>
      <c r="F30" s="13"/>
      <c r="G30" s="36"/>
      <c r="I30" s="86"/>
      <c r="J30" s="85"/>
      <c r="K30" s="8"/>
      <c r="L30" s="8"/>
      <c r="O30" s="15"/>
      <c r="P30" s="8"/>
    </row>
    <row r="31" spans="1:16" x14ac:dyDescent="0.2">
      <c r="A31" s="13"/>
      <c r="B31" s="19"/>
      <c r="C31" s="13"/>
      <c r="D31" s="64"/>
      <c r="E31" s="46"/>
      <c r="F31" s="13"/>
      <c r="G31" s="36"/>
      <c r="I31" s="86"/>
      <c r="J31" s="85"/>
      <c r="K31" s="8"/>
      <c r="L31" s="8"/>
      <c r="O31" s="15"/>
      <c r="P31" s="8"/>
    </row>
    <row r="32" spans="1:16" x14ac:dyDescent="0.2">
      <c r="A32" s="12" t="s">
        <v>279</v>
      </c>
      <c r="B32" s="106"/>
      <c r="C32" s="13"/>
      <c r="D32" s="64"/>
      <c r="E32" s="46"/>
      <c r="F32" s="13"/>
      <c r="G32" s="36"/>
      <c r="I32" s="86"/>
      <c r="J32" s="85"/>
      <c r="K32" s="8"/>
      <c r="L32" s="8"/>
      <c r="O32" s="15"/>
      <c r="P32" s="8"/>
    </row>
    <row r="33" spans="1:22" x14ac:dyDescent="0.2">
      <c r="A33" s="110" t="s">
        <v>65</v>
      </c>
      <c r="B33" s="113" t="s">
        <v>80</v>
      </c>
      <c r="C33" s="114" t="s">
        <v>81</v>
      </c>
      <c r="D33" s="115" t="s">
        <v>82</v>
      </c>
      <c r="E33" s="116" t="s">
        <v>83</v>
      </c>
      <c r="F33" s="114" t="s">
        <v>84</v>
      </c>
      <c r="G33" s="117" t="s">
        <v>85</v>
      </c>
      <c r="H33" s="114" t="s">
        <v>86</v>
      </c>
      <c r="I33" s="114" t="s">
        <v>87</v>
      </c>
      <c r="J33" s="114" t="s">
        <v>88</v>
      </c>
      <c r="K33" s="114" t="s">
        <v>89</v>
      </c>
      <c r="L33" s="114" t="s">
        <v>90</v>
      </c>
      <c r="M33" s="109" t="s">
        <v>91</v>
      </c>
      <c r="N33" s="107" t="s">
        <v>18</v>
      </c>
      <c r="O33" s="15"/>
      <c r="P33" s="8"/>
    </row>
    <row r="34" spans="1:22" x14ac:dyDescent="0.2">
      <c r="A34" s="111" t="s">
        <v>70</v>
      </c>
      <c r="B34" s="88">
        <v>254</v>
      </c>
      <c r="C34" s="88">
        <v>256</v>
      </c>
      <c r="D34" s="118">
        <v>378</v>
      </c>
      <c r="E34" s="120">
        <v>340</v>
      </c>
      <c r="F34" s="88">
        <v>488</v>
      </c>
      <c r="G34" s="92">
        <v>590</v>
      </c>
      <c r="H34" s="88">
        <v>694</v>
      </c>
      <c r="I34" s="108">
        <v>732</v>
      </c>
      <c r="J34" s="108">
        <v>588</v>
      </c>
      <c r="K34" s="108">
        <v>440</v>
      </c>
      <c r="L34" s="108">
        <v>322</v>
      </c>
      <c r="M34" s="93">
        <v>288</v>
      </c>
      <c r="N34" s="121">
        <f>SUM(B34:M34)</f>
        <v>5370</v>
      </c>
      <c r="O34" s="15"/>
      <c r="P34" s="8"/>
    </row>
    <row r="35" spans="1:22" x14ac:dyDescent="0.2">
      <c r="A35" s="112" t="s">
        <v>281</v>
      </c>
      <c r="B35" s="89">
        <v>0</v>
      </c>
      <c r="C35" s="89">
        <v>0</v>
      </c>
      <c r="D35" s="119">
        <v>0</v>
      </c>
      <c r="E35" s="122">
        <v>60</v>
      </c>
      <c r="F35" s="141">
        <v>460</v>
      </c>
      <c r="G35" s="141">
        <v>460</v>
      </c>
      <c r="H35" s="141">
        <v>440</v>
      </c>
      <c r="I35" s="141">
        <v>460</v>
      </c>
      <c r="J35" s="141">
        <v>200</v>
      </c>
      <c r="K35" s="90">
        <v>200</v>
      </c>
      <c r="L35" s="90">
        <v>0</v>
      </c>
      <c r="M35" s="91">
        <v>0</v>
      </c>
      <c r="N35" s="112">
        <f>SUM(B35:M35)</f>
        <v>2280</v>
      </c>
      <c r="O35" s="15"/>
      <c r="P35" s="8"/>
    </row>
    <row r="36" spans="1:22" x14ac:dyDescent="0.2">
      <c r="A36" s="13"/>
      <c r="B36" s="19"/>
      <c r="C36" s="13"/>
      <c r="D36" s="64"/>
      <c r="E36" s="46"/>
      <c r="F36" s="13"/>
      <c r="G36" s="36"/>
      <c r="I36" s="86"/>
      <c r="J36" s="85"/>
      <c r="K36" s="8"/>
      <c r="L36" s="8"/>
      <c r="O36" s="15"/>
      <c r="P36" s="8"/>
    </row>
    <row r="37" spans="1:22" x14ac:dyDescent="0.2">
      <c r="A37" s="13"/>
      <c r="B37" s="19"/>
      <c r="C37" s="13"/>
      <c r="D37" s="64"/>
      <c r="E37" s="46"/>
      <c r="F37" s="13"/>
      <c r="G37" s="36"/>
      <c r="I37" s="86"/>
      <c r="J37" s="85"/>
      <c r="K37" s="8"/>
      <c r="L37" s="8"/>
      <c r="O37" s="15"/>
      <c r="P37" s="8"/>
    </row>
    <row r="38" spans="1:22" x14ac:dyDescent="0.2">
      <c r="A38" s="1" t="s">
        <v>280</v>
      </c>
      <c r="B38" s="19"/>
      <c r="C38" s="13"/>
      <c r="D38" s="64"/>
      <c r="E38" s="46"/>
      <c r="F38" s="13"/>
      <c r="G38" s="36"/>
      <c r="I38" s="86"/>
      <c r="J38" s="85"/>
      <c r="K38" s="8"/>
      <c r="L38" s="8"/>
      <c r="O38" s="15"/>
      <c r="P38" s="8"/>
    </row>
    <row r="39" spans="1:22" x14ac:dyDescent="0.2">
      <c r="A39" s="152"/>
      <c r="B39" s="99"/>
      <c r="C39" s="100" t="s">
        <v>130</v>
      </c>
      <c r="D39" s="101"/>
      <c r="E39" s="99"/>
      <c r="F39" s="100" t="s">
        <v>131</v>
      </c>
      <c r="G39" s="101"/>
      <c r="I39" s="86"/>
      <c r="J39" s="85"/>
      <c r="K39" s="8"/>
      <c r="L39" s="8"/>
      <c r="O39" s="15"/>
      <c r="P39" s="8"/>
    </row>
    <row r="40" spans="1:22" x14ac:dyDescent="0.2">
      <c r="A40" s="153" t="s">
        <v>65</v>
      </c>
      <c r="B40" s="104" t="s">
        <v>0</v>
      </c>
      <c r="C40" s="104" t="s">
        <v>66</v>
      </c>
      <c r="D40" s="105" t="s">
        <v>67</v>
      </c>
      <c r="E40" s="104" t="s">
        <v>0</v>
      </c>
      <c r="F40" s="104" t="s">
        <v>66</v>
      </c>
      <c r="G40" s="105" t="s">
        <v>67</v>
      </c>
      <c r="I40" s="86"/>
      <c r="J40" s="85"/>
      <c r="K40" s="8"/>
      <c r="L40" s="8"/>
      <c r="O40" s="15"/>
      <c r="P40" s="8"/>
    </row>
    <row r="41" spans="1:22" x14ac:dyDescent="0.2">
      <c r="A41" s="111" t="s">
        <v>70</v>
      </c>
      <c r="B41" s="118">
        <f>$N$34*E11*F11*D20</f>
        <v>7002584.2853999995</v>
      </c>
      <c r="C41" s="118">
        <f>$N$34*E11*G11*D21</f>
        <v>267451.47528000007</v>
      </c>
      <c r="D41" s="150">
        <f>$N$34*E11*H11*D22</f>
        <v>0</v>
      </c>
      <c r="E41" s="118">
        <f>$N$34*E11*F11*G20</f>
        <v>455167.97855099995</v>
      </c>
      <c r="F41" s="118">
        <f>$N$34*E11*G11*G21</f>
        <v>65191.297099500007</v>
      </c>
      <c r="G41" s="150">
        <f>$N$34*E11*H11*G22</f>
        <v>129992.22715050001</v>
      </c>
      <c r="I41" s="86"/>
      <c r="J41" s="85"/>
      <c r="K41" s="8"/>
      <c r="L41" s="8"/>
      <c r="O41" s="15"/>
      <c r="P41" s="8"/>
    </row>
    <row r="42" spans="1:22" x14ac:dyDescent="0.2">
      <c r="A42" s="112" t="s">
        <v>281</v>
      </c>
      <c r="B42" s="119">
        <f>$N$35*F12*D27</f>
        <v>175304.49750000003</v>
      </c>
      <c r="C42" s="119">
        <f>$N$35*G12*D28</f>
        <v>15520.291512000002</v>
      </c>
      <c r="D42" s="151">
        <f>$N$35*H12*D29</f>
        <v>0</v>
      </c>
      <c r="E42" s="119">
        <f>$N$35*F12*G27</f>
        <v>82871.217000000004</v>
      </c>
      <c r="F42" s="119">
        <f>$N$35*G12*G28</f>
        <v>27513.244044000003</v>
      </c>
      <c r="G42" s="151">
        <f>$N$35*H12*G29</f>
        <v>110384.46104400001</v>
      </c>
      <c r="I42" s="86"/>
      <c r="J42" s="85"/>
      <c r="K42" s="8"/>
      <c r="L42" s="8"/>
      <c r="O42" s="15"/>
      <c r="P42" s="8"/>
    </row>
    <row r="43" spans="1:22" x14ac:dyDescent="0.2">
      <c r="A43" s="13"/>
      <c r="B43" s="19"/>
      <c r="C43" s="13"/>
      <c r="D43" s="64"/>
      <c r="E43" s="46"/>
      <c r="F43" s="13"/>
      <c r="G43" s="36"/>
      <c r="I43" s="86"/>
      <c r="J43" s="85"/>
      <c r="K43" s="8"/>
      <c r="L43" s="8"/>
      <c r="O43" s="15"/>
      <c r="P43" s="8"/>
    </row>
    <row r="44" spans="1:22" x14ac:dyDescent="0.2">
      <c r="A44" s="1"/>
      <c r="P44" s="8"/>
      <c r="Q44" s="8"/>
      <c r="R44" s="8"/>
      <c r="S44" s="8"/>
      <c r="T44" s="8"/>
      <c r="U44" s="8"/>
      <c r="V44" s="8"/>
    </row>
    <row r="45" spans="1:22" x14ac:dyDescent="0.2">
      <c r="A45" s="17" t="s">
        <v>20</v>
      </c>
      <c r="B45" s="20"/>
    </row>
    <row r="46" spans="1:22" x14ac:dyDescent="0.2">
      <c r="A46" s="7" t="s">
        <v>138</v>
      </c>
    </row>
    <row r="47" spans="1:22" x14ac:dyDescent="0.2">
      <c r="A47" s="7" t="s">
        <v>136</v>
      </c>
      <c r="F47" s="10"/>
    </row>
    <row r="48" spans="1:22" x14ac:dyDescent="0.2">
      <c r="A48" s="7" t="s">
        <v>137</v>
      </c>
    </row>
    <row r="49" spans="1:27" x14ac:dyDescent="0.2">
      <c r="A49" s="7" t="s">
        <v>139</v>
      </c>
    </row>
    <row r="50" spans="1:27" x14ac:dyDescent="0.2">
      <c r="A50" s="7" t="s">
        <v>140</v>
      </c>
    </row>
    <row r="52" spans="1:27" s="3" customFormat="1" x14ac:dyDescent="0.2">
      <c r="A52" s="246" t="s">
        <v>92</v>
      </c>
      <c r="B52" s="246"/>
      <c r="C52" s="246"/>
      <c r="D52" s="246"/>
      <c r="E52" s="246"/>
      <c r="F52" s="246"/>
      <c r="G52" s="246"/>
      <c r="H52" s="246"/>
    </row>
    <row r="53" spans="1:27" s="4" customFormat="1" x14ac:dyDescent="0.2">
      <c r="A53" s="18"/>
      <c r="B53" s="18"/>
      <c r="C53" s="18"/>
      <c r="E53" s="18"/>
      <c r="F53" s="18"/>
      <c r="G53" s="18"/>
      <c r="H53" s="18"/>
    </row>
    <row r="54" spans="1:27" customFormat="1" x14ac:dyDescent="0.2">
      <c r="A54" s="1" t="s">
        <v>122</v>
      </c>
      <c r="B54" s="127" t="s">
        <v>123</v>
      </c>
      <c r="C54" s="123" t="s">
        <v>69</v>
      </c>
      <c r="D54" s="123"/>
      <c r="E54" s="123"/>
      <c r="F54" s="123"/>
      <c r="G54" s="123"/>
      <c r="H54" s="123"/>
      <c r="I54" s="123"/>
      <c r="J54" s="123"/>
      <c r="K54" s="123"/>
      <c r="L54" s="123"/>
      <c r="M54" s="123"/>
      <c r="N54" s="123"/>
      <c r="O54" s="123"/>
      <c r="P54" s="123"/>
      <c r="Q54" s="123"/>
      <c r="R54" s="123"/>
      <c r="S54" s="123"/>
      <c r="T54" s="123"/>
      <c r="U54" s="123"/>
      <c r="V54" s="123"/>
      <c r="W54" s="123"/>
      <c r="X54" s="123"/>
      <c r="Y54" s="123"/>
      <c r="Z54" s="123"/>
      <c r="AA54" s="123"/>
    </row>
    <row r="55" spans="1:27" customFormat="1" x14ac:dyDescent="0.2">
      <c r="A55" s="1"/>
      <c r="B55" s="124"/>
      <c r="D55" s="6"/>
    </row>
    <row r="56" spans="1:27" customFormat="1" x14ac:dyDescent="0.2">
      <c r="A56" s="1" t="s">
        <v>93</v>
      </c>
      <c r="B56" s="124">
        <f>(SUM(G66:I66)/N66)*(SUM(B71:F71)/I71)*(1/65)</f>
        <v>3.9216616833348565E-3</v>
      </c>
      <c r="C56" s="124">
        <f>(SUM(G35:I35)/N67)*(SUM(B72:F72)/I72)*(1/65)</f>
        <v>4.0440083258994949E-3</v>
      </c>
      <c r="D56" s="6"/>
    </row>
    <row r="57" spans="1:27" customFormat="1" x14ac:dyDescent="0.2">
      <c r="A57" s="1" t="s">
        <v>94</v>
      </c>
      <c r="B57" s="124">
        <f>(SUM(B66,C66,M66)/N66)*(SUM(B76:F76)/I76)*(1/65)</f>
        <v>1.6330038676407395E-3</v>
      </c>
      <c r="C57" s="124">
        <f>(SUM(B67,C67,M67)/N67)*(SUM(B77:F77)/I77)*(1/65)</f>
        <v>0</v>
      </c>
      <c r="D57" s="6"/>
    </row>
    <row r="58" spans="1:27" customFormat="1" x14ac:dyDescent="0.2">
      <c r="A58" s="1" t="s">
        <v>95</v>
      </c>
      <c r="B58" s="123">
        <f>((B66+C66+M66)/N66)*100</f>
        <v>14.860335195530727</v>
      </c>
      <c r="C58" s="123">
        <f>((B67+C67+M67)/N67)*100</f>
        <v>0</v>
      </c>
      <c r="D58" s="6"/>
    </row>
    <row r="59" spans="1:27" customFormat="1" x14ac:dyDescent="0.2">
      <c r="A59" s="1" t="s">
        <v>96</v>
      </c>
      <c r="B59" s="123">
        <f>((D66+E66+F66)/N66)*100</f>
        <v>22.458100558659218</v>
      </c>
      <c r="C59" s="123">
        <f>((D67+E67+F35)/N67)*100</f>
        <v>22.807017543859647</v>
      </c>
      <c r="D59" s="6"/>
    </row>
    <row r="60" spans="1:27" customFormat="1" x14ac:dyDescent="0.2">
      <c r="A60" s="1" t="s">
        <v>97</v>
      </c>
      <c r="B60" s="123">
        <f>((G66+H66+I66)/N66)*100</f>
        <v>37.541899441340782</v>
      </c>
      <c r="C60" s="123">
        <f>((G35+H35+I35)/N67)*100</f>
        <v>59.649122807017541</v>
      </c>
      <c r="D60" s="6"/>
    </row>
    <row r="61" spans="1:27" customFormat="1" x14ac:dyDescent="0.2">
      <c r="A61" s="1" t="s">
        <v>98</v>
      </c>
      <c r="B61" s="123">
        <f>((J66+K66+L66)/N66)*100</f>
        <v>25.139664804469277</v>
      </c>
      <c r="C61" s="123">
        <f>((J35+K67+L67)/N67)*100</f>
        <v>17.543859649122805</v>
      </c>
      <c r="D61" s="6"/>
    </row>
    <row r="62" spans="1:27" customFormat="1" x14ac:dyDescent="0.2"/>
    <row r="63" spans="1:27" customFormat="1" x14ac:dyDescent="0.2">
      <c r="A63" s="1" t="s">
        <v>99</v>
      </c>
    </row>
    <row r="64" spans="1:27" customFormat="1" x14ac:dyDescent="0.2">
      <c r="A64" s="125"/>
    </row>
    <row r="65" spans="1:26" customFormat="1" x14ac:dyDescent="0.2">
      <c r="A65" s="126" t="s">
        <v>100</v>
      </c>
      <c r="B65" s="126" t="s">
        <v>101</v>
      </c>
      <c r="C65" s="126" t="s">
        <v>102</v>
      </c>
      <c r="D65" s="126" t="s">
        <v>103</v>
      </c>
      <c r="E65" s="126" t="s">
        <v>104</v>
      </c>
      <c r="F65" s="126" t="s">
        <v>105</v>
      </c>
      <c r="G65" s="126" t="s">
        <v>106</v>
      </c>
      <c r="H65" s="126" t="s">
        <v>107</v>
      </c>
      <c r="I65" s="126" t="s">
        <v>108</v>
      </c>
      <c r="J65" s="126" t="s">
        <v>109</v>
      </c>
      <c r="K65" s="126" t="s">
        <v>110</v>
      </c>
      <c r="L65" s="126" t="s">
        <v>111</v>
      </c>
      <c r="M65" s="126" t="s">
        <v>112</v>
      </c>
      <c r="N65" s="126" t="s">
        <v>113</v>
      </c>
      <c r="O65" s="1"/>
      <c r="P65" s="1"/>
      <c r="Q65" s="1"/>
      <c r="R65" s="1"/>
      <c r="S65" s="1"/>
      <c r="T65" s="1"/>
      <c r="U65" s="1"/>
      <c r="V65" s="1"/>
      <c r="W65" s="1"/>
      <c r="X65" s="1"/>
      <c r="Y65" s="1"/>
      <c r="Z65" s="1"/>
    </row>
    <row r="66" spans="1:26" customFormat="1" x14ac:dyDescent="0.2">
      <c r="A66" s="123" t="s">
        <v>70</v>
      </c>
      <c r="B66" s="123">
        <f>B34</f>
        <v>254</v>
      </c>
      <c r="C66" s="123">
        <f t="shared" ref="C66:M66" si="0">C34</f>
        <v>256</v>
      </c>
      <c r="D66" s="123">
        <f t="shared" si="0"/>
        <v>378</v>
      </c>
      <c r="E66" s="123">
        <f t="shared" si="0"/>
        <v>340</v>
      </c>
      <c r="F66" s="123">
        <f t="shared" si="0"/>
        <v>488</v>
      </c>
      <c r="G66" s="123">
        <f t="shared" si="0"/>
        <v>590</v>
      </c>
      <c r="H66" s="123">
        <f t="shared" si="0"/>
        <v>694</v>
      </c>
      <c r="I66" s="123">
        <f t="shared" si="0"/>
        <v>732</v>
      </c>
      <c r="J66" s="123">
        <f t="shared" si="0"/>
        <v>588</v>
      </c>
      <c r="K66" s="123">
        <f t="shared" si="0"/>
        <v>440</v>
      </c>
      <c r="L66" s="123">
        <f t="shared" si="0"/>
        <v>322</v>
      </c>
      <c r="M66" s="123">
        <f t="shared" si="0"/>
        <v>288</v>
      </c>
      <c r="N66" s="123">
        <f>SUM(B66:M66)</f>
        <v>5370</v>
      </c>
    </row>
    <row r="67" spans="1:26" customFormat="1" x14ac:dyDescent="0.2">
      <c r="A67" s="123" t="s">
        <v>69</v>
      </c>
      <c r="B67" s="123">
        <f>B35</f>
        <v>0</v>
      </c>
      <c r="C67" s="123">
        <f t="shared" ref="C67:M67" si="1">C35</f>
        <v>0</v>
      </c>
      <c r="D67" s="123">
        <f t="shared" si="1"/>
        <v>0</v>
      </c>
      <c r="E67" s="123">
        <f t="shared" si="1"/>
        <v>60</v>
      </c>
      <c r="F67" s="123">
        <f t="shared" si="1"/>
        <v>460</v>
      </c>
      <c r="G67" s="123">
        <f t="shared" si="1"/>
        <v>460</v>
      </c>
      <c r="H67" s="123">
        <f t="shared" si="1"/>
        <v>440</v>
      </c>
      <c r="I67" s="123">
        <f t="shared" si="1"/>
        <v>460</v>
      </c>
      <c r="J67" s="123">
        <f t="shared" si="1"/>
        <v>200</v>
      </c>
      <c r="K67" s="123">
        <f t="shared" si="1"/>
        <v>200</v>
      </c>
      <c r="L67" s="123">
        <f t="shared" si="1"/>
        <v>0</v>
      </c>
      <c r="M67" s="123">
        <f t="shared" si="1"/>
        <v>0</v>
      </c>
      <c r="N67" s="123">
        <f>SUM(B67:M67)</f>
        <v>2280</v>
      </c>
    </row>
    <row r="68" spans="1:26" customFormat="1" x14ac:dyDescent="0.2"/>
    <row r="69" spans="1:26" customFormat="1" x14ac:dyDescent="0.2">
      <c r="A69" s="1" t="s">
        <v>124</v>
      </c>
    </row>
    <row r="70" spans="1:26" customFormat="1" x14ac:dyDescent="0.2">
      <c r="A70" s="126" t="s">
        <v>114</v>
      </c>
      <c r="B70" s="126" t="s">
        <v>115</v>
      </c>
      <c r="C70" s="126" t="s">
        <v>116</v>
      </c>
      <c r="D70" s="126" t="s">
        <v>117</v>
      </c>
      <c r="E70" s="126" t="s">
        <v>118</v>
      </c>
      <c r="F70" s="126" t="s">
        <v>119</v>
      </c>
      <c r="G70" s="126" t="s">
        <v>120</v>
      </c>
      <c r="H70" s="126" t="s">
        <v>121</v>
      </c>
      <c r="I70" s="126" t="s">
        <v>113</v>
      </c>
    </row>
    <row r="71" spans="1:26" customFormat="1" x14ac:dyDescent="0.2">
      <c r="A71" s="123" t="s">
        <v>70</v>
      </c>
      <c r="B71" s="123">
        <v>102.8</v>
      </c>
      <c r="C71" s="123">
        <v>102.8</v>
      </c>
      <c r="D71" s="123">
        <v>102.8</v>
      </c>
      <c r="E71" s="123">
        <v>102.8</v>
      </c>
      <c r="F71" s="123">
        <v>102.8</v>
      </c>
      <c r="G71" s="123">
        <v>137</v>
      </c>
      <c r="H71" s="123">
        <v>106</v>
      </c>
      <c r="I71" s="123">
        <f>SUM(B71:H71)</f>
        <v>757</v>
      </c>
    </row>
    <row r="72" spans="1:26" x14ac:dyDescent="0.2">
      <c r="A72" s="123" t="s">
        <v>69</v>
      </c>
      <c r="B72" s="7">
        <v>0</v>
      </c>
      <c r="C72" s="7">
        <v>0</v>
      </c>
      <c r="D72" s="7">
        <v>260</v>
      </c>
      <c r="E72" s="7">
        <v>260</v>
      </c>
      <c r="F72" s="7">
        <v>260</v>
      </c>
      <c r="G72" s="7">
        <v>495</v>
      </c>
      <c r="H72" s="7">
        <v>495</v>
      </c>
      <c r="I72" s="123">
        <f>SUM(B72:H72)</f>
        <v>1770</v>
      </c>
    </row>
    <row r="74" spans="1:26" x14ac:dyDescent="0.2">
      <c r="A74" s="1" t="s">
        <v>125</v>
      </c>
      <c r="B74"/>
      <c r="C74"/>
      <c r="D74"/>
      <c r="E74"/>
      <c r="F74"/>
      <c r="G74"/>
      <c r="H74"/>
      <c r="I74"/>
    </row>
    <row r="75" spans="1:26" x14ac:dyDescent="0.2">
      <c r="A75" s="126" t="s">
        <v>114</v>
      </c>
      <c r="B75" s="126" t="s">
        <v>115</v>
      </c>
      <c r="C75" s="126" t="s">
        <v>116</v>
      </c>
      <c r="D75" s="126" t="s">
        <v>117</v>
      </c>
      <c r="E75" s="126" t="s">
        <v>118</v>
      </c>
      <c r="F75" s="126" t="s">
        <v>119</v>
      </c>
      <c r="G75" s="126" t="s">
        <v>120</v>
      </c>
      <c r="H75" s="126" t="s">
        <v>121</v>
      </c>
      <c r="I75" s="126" t="s">
        <v>113</v>
      </c>
    </row>
    <row r="76" spans="1:26" x14ac:dyDescent="0.2">
      <c r="A76" s="123" t="s">
        <v>70</v>
      </c>
      <c r="B76" s="123">
        <v>143</v>
      </c>
      <c r="C76" s="123">
        <v>143</v>
      </c>
      <c r="D76" s="123">
        <v>143</v>
      </c>
      <c r="E76" s="123">
        <v>143</v>
      </c>
      <c r="F76" s="123">
        <v>143</v>
      </c>
      <c r="G76" s="123">
        <v>143</v>
      </c>
      <c r="H76" s="123">
        <v>143</v>
      </c>
      <c r="I76" s="123">
        <f>SUM(B76:H76)</f>
        <v>1001</v>
      </c>
    </row>
    <row r="77" spans="1:26" x14ac:dyDescent="0.2">
      <c r="A77" s="123" t="s">
        <v>69</v>
      </c>
      <c r="B77" s="123">
        <v>143</v>
      </c>
      <c r="C77" s="123">
        <v>143</v>
      </c>
      <c r="D77" s="123">
        <v>143</v>
      </c>
      <c r="E77" s="123">
        <v>143</v>
      </c>
      <c r="F77" s="123">
        <v>143</v>
      </c>
      <c r="G77" s="123">
        <v>143</v>
      </c>
      <c r="H77" s="123">
        <v>143</v>
      </c>
      <c r="I77" s="123">
        <f>SUM(B77:H77)</f>
        <v>1001</v>
      </c>
    </row>
  </sheetData>
  <mergeCells count="5">
    <mergeCell ref="A52:H52"/>
    <mergeCell ref="B17:D17"/>
    <mergeCell ref="E17:G17"/>
    <mergeCell ref="B24:D24"/>
    <mergeCell ref="E24:G24"/>
  </mergeCells>
  <phoneticPr fontId="0" type="noConversion"/>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2"/>
  <sheetViews>
    <sheetView workbookViewId="0">
      <selection activeCell="C34" sqref="C34"/>
    </sheetView>
  </sheetViews>
  <sheetFormatPr defaultRowHeight="12.75" x14ac:dyDescent="0.2"/>
  <cols>
    <col min="1" max="1" width="11" customWidth="1"/>
    <col min="2" max="2" width="12.5703125" style="2" customWidth="1"/>
    <col min="3" max="3" width="12.140625" customWidth="1"/>
    <col min="4" max="4" width="11.85546875" customWidth="1"/>
    <col min="5" max="5" width="23.42578125" customWidth="1"/>
    <col min="6" max="6" width="23.140625" style="5" customWidth="1"/>
    <col min="7" max="7" width="24.7109375" style="5" customWidth="1"/>
    <col min="8" max="8" width="20.7109375" customWidth="1"/>
    <col min="9" max="9" width="10.140625" customWidth="1"/>
    <col min="10" max="10" width="9.7109375" bestFit="1" customWidth="1"/>
    <col min="11" max="11" width="8.28515625" bestFit="1" customWidth="1"/>
    <col min="12" max="12" width="10.7109375" customWidth="1"/>
    <col min="13" max="13" width="12" customWidth="1"/>
    <col min="21" max="21" width="14.85546875" customWidth="1"/>
    <col min="22" max="22" width="10.85546875" customWidth="1"/>
    <col min="23" max="23" width="11.140625" customWidth="1"/>
    <col min="26" max="26" width="31.28515625" customWidth="1"/>
    <col min="27" max="35" width="13.7109375" customWidth="1"/>
    <col min="44" max="44" width="13.85546875" customWidth="1"/>
    <col min="45" max="45" width="13.7109375" customWidth="1"/>
  </cols>
  <sheetData>
    <row r="1" spans="1:51" x14ac:dyDescent="0.2">
      <c r="A1" s="1" t="s">
        <v>151</v>
      </c>
      <c r="B1" s="1" t="s">
        <v>152</v>
      </c>
      <c r="C1" s="1" t="s">
        <v>153</v>
      </c>
      <c r="D1" s="68" t="s">
        <v>35</v>
      </c>
      <c r="E1" s="1" t="s">
        <v>154</v>
      </c>
      <c r="F1" s="1" t="s">
        <v>155</v>
      </c>
      <c r="G1" s="1" t="s">
        <v>156</v>
      </c>
      <c r="H1" s="1" t="s">
        <v>157</v>
      </c>
      <c r="I1" s="1" t="s">
        <v>158</v>
      </c>
      <c r="J1" s="1" t="s">
        <v>159</v>
      </c>
      <c r="K1" s="1" t="s">
        <v>160</v>
      </c>
      <c r="L1" s="1" t="s">
        <v>161</v>
      </c>
      <c r="M1" s="1" t="s">
        <v>162</v>
      </c>
      <c r="N1" s="1" t="s">
        <v>163</v>
      </c>
      <c r="O1" s="1" t="s">
        <v>164</v>
      </c>
      <c r="P1" s="1" t="s">
        <v>165</v>
      </c>
      <c r="Q1" s="1" t="s">
        <v>166</v>
      </c>
      <c r="R1" s="1" t="s">
        <v>167</v>
      </c>
      <c r="S1" s="1" t="s">
        <v>168</v>
      </c>
      <c r="T1" s="1" t="s">
        <v>169</v>
      </c>
      <c r="U1" s="1" t="s">
        <v>170</v>
      </c>
      <c r="V1" s="165" t="s">
        <v>171</v>
      </c>
      <c r="W1" s="165" t="s">
        <v>172</v>
      </c>
      <c r="X1" s="165" t="s">
        <v>173</v>
      </c>
      <c r="Y1" s="165" t="s">
        <v>174</v>
      </c>
      <c r="Z1" s="1" t="s">
        <v>175</v>
      </c>
      <c r="AA1" s="1" t="s">
        <v>176</v>
      </c>
      <c r="AB1" s="1" t="s">
        <v>177</v>
      </c>
      <c r="AC1" s="1" t="s">
        <v>178</v>
      </c>
      <c r="AD1" s="1" t="s">
        <v>179</v>
      </c>
      <c r="AE1" s="1" t="s">
        <v>180</v>
      </c>
      <c r="AF1" s="1" t="s">
        <v>181</v>
      </c>
      <c r="AG1" s="1" t="s">
        <v>182</v>
      </c>
      <c r="AH1" s="1" t="s">
        <v>183</v>
      </c>
      <c r="AI1" s="1" t="s">
        <v>184</v>
      </c>
      <c r="AJ1" s="1" t="s">
        <v>185</v>
      </c>
      <c r="AK1" s="1" t="s">
        <v>186</v>
      </c>
      <c r="AL1" s="1" t="s">
        <v>187</v>
      </c>
      <c r="AM1" s="1" t="s">
        <v>188</v>
      </c>
      <c r="AN1" s="1" t="s">
        <v>189</v>
      </c>
      <c r="AO1" s="1" t="s">
        <v>190</v>
      </c>
      <c r="AP1" s="1" t="s">
        <v>191</v>
      </c>
      <c r="AQ1" s="166" t="s">
        <v>192</v>
      </c>
      <c r="AR1" s="1" t="s">
        <v>193</v>
      </c>
      <c r="AS1" s="1" t="s">
        <v>194</v>
      </c>
      <c r="AT1" s="1" t="s">
        <v>195</v>
      </c>
      <c r="AU1" s="1" t="s">
        <v>196</v>
      </c>
      <c r="AV1" s="1" t="s">
        <v>197</v>
      </c>
      <c r="AW1" s="1" t="s">
        <v>198</v>
      </c>
      <c r="AX1" s="1" t="s">
        <v>199</v>
      </c>
      <c r="AY1" s="1" t="s">
        <v>200</v>
      </c>
    </row>
    <row r="3" spans="1:51" x14ac:dyDescent="0.2">
      <c r="A3" s="7">
        <v>10</v>
      </c>
      <c r="B3" s="167" t="s">
        <v>201</v>
      </c>
      <c r="D3" s="168">
        <v>2280002100</v>
      </c>
      <c r="E3" s="123">
        <v>0</v>
      </c>
      <c r="F3" s="123">
        <v>0</v>
      </c>
      <c r="G3" s="123">
        <v>0</v>
      </c>
      <c r="H3" s="123">
        <v>0</v>
      </c>
      <c r="I3">
        <v>7</v>
      </c>
      <c r="J3">
        <v>52</v>
      </c>
      <c r="K3" s="7">
        <v>24</v>
      </c>
      <c r="L3" s="7">
        <f>I3*J3*K3</f>
        <v>8736</v>
      </c>
      <c r="M3" s="169">
        <f>'4-Calculations'!E37</f>
        <v>0</v>
      </c>
      <c r="N3" t="s">
        <v>202</v>
      </c>
      <c r="O3">
        <f>M3*AR3</f>
        <v>0</v>
      </c>
      <c r="P3" t="s">
        <v>202</v>
      </c>
      <c r="Q3">
        <f>M3*AS3</f>
        <v>0</v>
      </c>
      <c r="R3" t="s">
        <v>202</v>
      </c>
      <c r="U3" t="s">
        <v>32</v>
      </c>
      <c r="V3" s="167">
        <f>'1-Activity Data'!B$4</f>
        <v>20080101</v>
      </c>
      <c r="W3">
        <f>'1-Activity Data'!D$4</f>
        <v>20081231</v>
      </c>
      <c r="Z3" s="164">
        <f>'4-Calculations'!F$37</f>
        <v>0</v>
      </c>
      <c r="AA3" t="s">
        <v>203</v>
      </c>
      <c r="AB3">
        <f>Z3*AR3</f>
        <v>0</v>
      </c>
      <c r="AC3" t="s">
        <v>203</v>
      </c>
      <c r="AD3">
        <f>Z3*AS3</f>
        <v>0</v>
      </c>
      <c r="AE3" t="s">
        <v>203</v>
      </c>
      <c r="AF3" s="164">
        <f>Z3</f>
        <v>0</v>
      </c>
      <c r="AG3" s="170">
        <f>AB3</f>
        <v>0</v>
      </c>
      <c r="AH3" s="170">
        <f>AD3</f>
        <v>0</v>
      </c>
      <c r="AJ3">
        <v>0</v>
      </c>
      <c r="AK3">
        <v>0</v>
      </c>
      <c r="AL3">
        <v>0</v>
      </c>
      <c r="AN3" s="170">
        <v>0</v>
      </c>
      <c r="AO3" s="7" t="s">
        <v>204</v>
      </c>
      <c r="AP3" t="s">
        <v>202</v>
      </c>
      <c r="AR3">
        <v>0</v>
      </c>
      <c r="AS3">
        <v>0</v>
      </c>
      <c r="AW3" t="s">
        <v>205</v>
      </c>
      <c r="AX3" s="7">
        <f>'1-Activity Data'!B$3</f>
        <v>2008</v>
      </c>
    </row>
    <row r="4" spans="1:51" x14ac:dyDescent="0.2">
      <c r="A4" s="7">
        <v>10</v>
      </c>
      <c r="B4" s="167" t="s">
        <v>37</v>
      </c>
      <c r="D4" s="168">
        <v>2280002100</v>
      </c>
      <c r="E4" s="123">
        <f>'1-Activity Data'!$C$58</f>
        <v>0</v>
      </c>
      <c r="F4" s="123">
        <f>'1-Activity Data'!$C$59</f>
        <v>22.807017543859647</v>
      </c>
      <c r="G4" s="123">
        <f>'1-Activity Data'!$C$60</f>
        <v>59.649122807017541</v>
      </c>
      <c r="H4" s="123">
        <f>'1-Activity Data'!$C$61</f>
        <v>17.543859649122805</v>
      </c>
      <c r="I4">
        <v>7</v>
      </c>
      <c r="J4">
        <v>52</v>
      </c>
      <c r="K4" s="7">
        <v>24</v>
      </c>
      <c r="L4" s="7">
        <f>I4*J4*K4</f>
        <v>8736</v>
      </c>
      <c r="M4" s="169">
        <f>'4-Calculations'!E$38</f>
        <v>411593.71110000007</v>
      </c>
      <c r="N4" t="s">
        <v>202</v>
      </c>
      <c r="O4">
        <f>M4*AR4</f>
        <v>1664.4883945762717</v>
      </c>
      <c r="P4" t="s">
        <v>202</v>
      </c>
      <c r="Q4">
        <f>M4*AS4</f>
        <v>0</v>
      </c>
      <c r="R4" t="s">
        <v>202</v>
      </c>
      <c r="U4" t="s">
        <v>32</v>
      </c>
      <c r="V4" s="167">
        <f>'1-Activity Data'!B$4</f>
        <v>20080101</v>
      </c>
      <c r="W4">
        <f>'1-Activity Data'!D$4</f>
        <v>20081231</v>
      </c>
      <c r="Z4" s="164">
        <f>'4-Calculations'!F$38</f>
        <v>0.17088031077878629</v>
      </c>
      <c r="AA4" t="s">
        <v>203</v>
      </c>
      <c r="AB4" s="170">
        <f>Z4*AR4</f>
        <v>6.9104139952170498E-4</v>
      </c>
      <c r="AC4" t="s">
        <v>203</v>
      </c>
      <c r="AD4">
        <f>Z4*AS4</f>
        <v>0</v>
      </c>
      <c r="AE4" t="s">
        <v>203</v>
      </c>
      <c r="AF4" s="164">
        <f>Z4</f>
        <v>0.17088031077878629</v>
      </c>
      <c r="AG4" s="170">
        <f>AB4</f>
        <v>6.9104139952170498E-4</v>
      </c>
      <c r="AH4" s="170">
        <f>AD4</f>
        <v>0</v>
      </c>
      <c r="AJ4">
        <v>0</v>
      </c>
      <c r="AK4">
        <v>0</v>
      </c>
      <c r="AL4">
        <v>0</v>
      </c>
      <c r="AN4" s="170">
        <f>AF4*907200/M4</f>
        <v>0.37663990910893896</v>
      </c>
      <c r="AO4" s="7" t="s">
        <v>204</v>
      </c>
      <c r="AP4" t="s">
        <v>202</v>
      </c>
      <c r="AR4">
        <f>'1-Activity Data'!C$56</f>
        <v>4.0440083258994949E-3</v>
      </c>
      <c r="AS4">
        <f>'1-Activity Data'!C$57</f>
        <v>0</v>
      </c>
      <c r="AW4" t="s">
        <v>205</v>
      </c>
      <c r="AX4" s="7">
        <f>'1-Activity Data'!B$3</f>
        <v>2008</v>
      </c>
    </row>
    <row r="5" spans="1:51" x14ac:dyDescent="0.2">
      <c r="A5" s="7">
        <v>10</v>
      </c>
      <c r="B5" s="167" t="s">
        <v>36</v>
      </c>
      <c r="D5" s="168">
        <v>2280002100</v>
      </c>
      <c r="E5" s="123">
        <f>'1-Activity Data'!$B$58</f>
        <v>14.860335195530727</v>
      </c>
      <c r="F5" s="123">
        <f>'1-Activity Data'!$B$59</f>
        <v>22.458100558659218</v>
      </c>
      <c r="G5" s="123">
        <f>'1-Activity Data'!$B$60</f>
        <v>37.541899441340782</v>
      </c>
      <c r="H5" s="123">
        <f>'1-Activity Data'!$B$61</f>
        <v>25.139664804469277</v>
      </c>
      <c r="I5">
        <v>7</v>
      </c>
      <c r="J5">
        <v>52</v>
      </c>
      <c r="K5" s="7">
        <v>24</v>
      </c>
      <c r="L5" s="7">
        <f>I5*J5*K5</f>
        <v>8736</v>
      </c>
      <c r="M5" s="169">
        <f>'4-Calculations'!E$39</f>
        <v>7920387.2634809995</v>
      </c>
      <c r="N5" t="s">
        <v>202</v>
      </c>
      <c r="O5">
        <f>M5*AR5</f>
        <v>31061.079248366856</v>
      </c>
      <c r="P5" t="s">
        <v>202</v>
      </c>
      <c r="Q5">
        <f>M5*AS5</f>
        <v>12934.023034476924</v>
      </c>
      <c r="R5" t="s">
        <v>202</v>
      </c>
      <c r="U5" t="s">
        <v>32</v>
      </c>
      <c r="V5" s="167">
        <f>'1-Activity Data'!B$4</f>
        <v>20080101</v>
      </c>
      <c r="W5">
        <f>'1-Activity Data'!D$4</f>
        <v>20081231</v>
      </c>
      <c r="Z5" s="164">
        <f>'4-Calculations'!F$39</f>
        <v>4.2004817608765554</v>
      </c>
      <c r="AA5" t="s">
        <v>203</v>
      </c>
      <c r="AB5" s="170">
        <f>Z5*AR5</f>
        <v>1.6472868373176516E-2</v>
      </c>
      <c r="AC5" t="s">
        <v>203</v>
      </c>
      <c r="AD5" s="170">
        <f>Z5*AS5</f>
        <v>6.859402961465799E-3</v>
      </c>
      <c r="AE5" t="s">
        <v>203</v>
      </c>
      <c r="AF5" s="164">
        <f>Z5</f>
        <v>4.2004817608765554</v>
      </c>
      <c r="AG5" s="170">
        <f>AB5</f>
        <v>1.6472868373176516E-2</v>
      </c>
      <c r="AH5" s="170">
        <f>AD5</f>
        <v>6.859402961465799E-3</v>
      </c>
      <c r="AJ5">
        <v>0</v>
      </c>
      <c r="AK5">
        <v>0</v>
      </c>
      <c r="AL5">
        <v>0</v>
      </c>
      <c r="AN5" s="170">
        <f>AF5*907200/M5</f>
        <v>0.48112256720543534</v>
      </c>
      <c r="AO5" s="7" t="s">
        <v>204</v>
      </c>
      <c r="AP5" t="s">
        <v>202</v>
      </c>
      <c r="AR5">
        <f>'1-Activity Data'!B$56</f>
        <v>3.9216616833348565E-3</v>
      </c>
      <c r="AS5">
        <f>'1-Activity Data'!B$57</f>
        <v>1.6330038676407395E-3</v>
      </c>
      <c r="AW5" t="s">
        <v>205</v>
      </c>
      <c r="AX5" s="7">
        <f>'1-Activity Data'!B$3</f>
        <v>2008</v>
      </c>
    </row>
    <row r="6" spans="1:51" x14ac:dyDescent="0.2">
      <c r="A6" s="7">
        <v>10</v>
      </c>
      <c r="B6" s="167" t="s">
        <v>201</v>
      </c>
      <c r="D6" s="168">
        <v>2280002100</v>
      </c>
      <c r="E6" s="123">
        <v>0</v>
      </c>
      <c r="F6" s="123">
        <v>0</v>
      </c>
      <c r="G6" s="123">
        <v>0</v>
      </c>
      <c r="H6" s="123">
        <v>0</v>
      </c>
      <c r="I6">
        <v>7</v>
      </c>
      <c r="J6">
        <v>52</v>
      </c>
      <c r="K6" s="7">
        <v>24</v>
      </c>
      <c r="L6" s="7">
        <f t="shared" ref="L6:L20" si="0">I6*J6*K6</f>
        <v>8736</v>
      </c>
      <c r="M6" s="169">
        <f>'4-Calculations'!C40</f>
        <v>0</v>
      </c>
      <c r="N6" t="s">
        <v>202</v>
      </c>
      <c r="O6">
        <f t="shared" ref="O6:O20" si="1">M6*AR6</f>
        <v>0</v>
      </c>
      <c r="P6" t="s">
        <v>202</v>
      </c>
      <c r="Q6">
        <f t="shared" ref="Q6:Q20" si="2">M6*AS6</f>
        <v>0</v>
      </c>
      <c r="R6" t="s">
        <v>202</v>
      </c>
      <c r="U6" s="7" t="s">
        <v>146</v>
      </c>
      <c r="V6" s="167">
        <f>'1-Activity Data'!B$4</f>
        <v>20080101</v>
      </c>
      <c r="W6">
        <f>'1-Activity Data'!D$4</f>
        <v>20081231</v>
      </c>
      <c r="Z6" s="164">
        <f>'4-Calculations'!G$37</f>
        <v>0</v>
      </c>
      <c r="AA6" t="s">
        <v>203</v>
      </c>
      <c r="AB6" s="170">
        <f t="shared" ref="AB6:AB20" si="3">Z6*AR6</f>
        <v>0</v>
      </c>
      <c r="AC6" t="s">
        <v>203</v>
      </c>
      <c r="AD6" s="170">
        <f t="shared" ref="AD6:AD20" si="4">Z6*AS6</f>
        <v>0</v>
      </c>
      <c r="AE6" t="s">
        <v>203</v>
      </c>
      <c r="AF6" s="164">
        <f t="shared" ref="AF6:AF20" si="5">Z6</f>
        <v>0</v>
      </c>
      <c r="AG6" s="170">
        <f t="shared" ref="AG6:AG20" si="6">AB6</f>
        <v>0</v>
      </c>
      <c r="AH6" s="170">
        <f t="shared" ref="AH6:AH20" si="7">AD6</f>
        <v>0</v>
      </c>
      <c r="AJ6">
        <v>0</v>
      </c>
      <c r="AK6">
        <v>0</v>
      </c>
      <c r="AL6">
        <v>0</v>
      </c>
      <c r="AN6" s="170">
        <v>0</v>
      </c>
      <c r="AO6" s="7" t="s">
        <v>204</v>
      </c>
      <c r="AP6" t="s">
        <v>202</v>
      </c>
      <c r="AR6">
        <v>0</v>
      </c>
      <c r="AS6">
        <v>0</v>
      </c>
      <c r="AW6" t="s">
        <v>205</v>
      </c>
      <c r="AX6" s="7">
        <f>'1-Activity Data'!B$3</f>
        <v>2008</v>
      </c>
    </row>
    <row r="7" spans="1:51" x14ac:dyDescent="0.2">
      <c r="A7" s="7">
        <v>10</v>
      </c>
      <c r="B7" s="167" t="s">
        <v>37</v>
      </c>
      <c r="D7" s="168">
        <v>2280002100</v>
      </c>
      <c r="E7" s="123">
        <f>'1-Activity Data'!$C$58</f>
        <v>0</v>
      </c>
      <c r="F7" s="123">
        <f>'1-Activity Data'!$C$59</f>
        <v>22.807017543859647</v>
      </c>
      <c r="G7" s="123">
        <f>'1-Activity Data'!$C$60</f>
        <v>59.649122807017541</v>
      </c>
      <c r="H7" s="123">
        <f>'1-Activity Data'!$C$61</f>
        <v>17.543859649122805</v>
      </c>
      <c r="I7">
        <v>7</v>
      </c>
      <c r="J7">
        <v>52</v>
      </c>
      <c r="K7" s="7">
        <v>24</v>
      </c>
      <c r="L7" s="7">
        <f t="shared" si="0"/>
        <v>8736</v>
      </c>
      <c r="M7" s="169">
        <f>'4-Calculations'!E$38</f>
        <v>411593.71110000007</v>
      </c>
      <c r="N7" t="s">
        <v>202</v>
      </c>
      <c r="O7">
        <f t="shared" si="1"/>
        <v>1664.4883945762717</v>
      </c>
      <c r="P7" t="s">
        <v>202</v>
      </c>
      <c r="Q7">
        <f t="shared" si="2"/>
        <v>0</v>
      </c>
      <c r="R7" t="s">
        <v>202</v>
      </c>
      <c r="U7" s="7" t="s">
        <v>146</v>
      </c>
      <c r="V7" s="167">
        <f>'1-Activity Data'!B$4</f>
        <v>20080101</v>
      </c>
      <c r="W7">
        <f>'1-Activity Data'!D$4</f>
        <v>20081231</v>
      </c>
      <c r="Z7" s="164">
        <f>'4-Calculations'!G$38</f>
        <v>5.2101588969020316</v>
      </c>
      <c r="AA7" t="s">
        <v>203</v>
      </c>
      <c r="AB7" s="170">
        <f t="shared" si="3"/>
        <v>2.1069925958331143E-2</v>
      </c>
      <c r="AC7" t="s">
        <v>203</v>
      </c>
      <c r="AD7" s="170">
        <f t="shared" si="4"/>
        <v>0</v>
      </c>
      <c r="AE7" t="s">
        <v>203</v>
      </c>
      <c r="AF7" s="164">
        <f t="shared" si="5"/>
        <v>5.2101588969020316</v>
      </c>
      <c r="AG7" s="170">
        <f t="shared" si="6"/>
        <v>2.1069925958331143E-2</v>
      </c>
      <c r="AH7" s="170">
        <f t="shared" si="7"/>
        <v>0</v>
      </c>
      <c r="AJ7">
        <v>0</v>
      </c>
      <c r="AK7">
        <v>0</v>
      </c>
      <c r="AL7">
        <v>0</v>
      </c>
      <c r="AN7" s="170">
        <f t="shared" ref="AN7:AN20" si="8">AF7*907200/M7</f>
        <v>11.483790990482708</v>
      </c>
      <c r="AO7" s="7" t="s">
        <v>204</v>
      </c>
      <c r="AP7" t="s">
        <v>202</v>
      </c>
      <c r="AR7">
        <f>'1-Activity Data'!C$56</f>
        <v>4.0440083258994949E-3</v>
      </c>
      <c r="AS7">
        <f>'1-Activity Data'!C$57</f>
        <v>0</v>
      </c>
      <c r="AW7" t="s">
        <v>205</v>
      </c>
      <c r="AX7" s="7">
        <f>'1-Activity Data'!B$3</f>
        <v>2008</v>
      </c>
    </row>
    <row r="8" spans="1:51" x14ac:dyDescent="0.2">
      <c r="A8" s="7">
        <v>10</v>
      </c>
      <c r="B8" s="167" t="s">
        <v>36</v>
      </c>
      <c r="D8" s="168">
        <v>2280002100</v>
      </c>
      <c r="E8" s="123">
        <f>'1-Activity Data'!$B$58</f>
        <v>14.860335195530727</v>
      </c>
      <c r="F8" s="123">
        <f>'1-Activity Data'!$B$59</f>
        <v>22.458100558659218</v>
      </c>
      <c r="G8" s="123">
        <f>'1-Activity Data'!$B$60</f>
        <v>37.541899441340782</v>
      </c>
      <c r="H8" s="123">
        <f>'1-Activity Data'!$B$61</f>
        <v>25.139664804469277</v>
      </c>
      <c r="I8">
        <v>7</v>
      </c>
      <c r="J8">
        <v>52</v>
      </c>
      <c r="K8" s="7">
        <v>24</v>
      </c>
      <c r="L8" s="7">
        <f t="shared" si="0"/>
        <v>8736</v>
      </c>
      <c r="M8" s="169">
        <f>'4-Calculations'!E$39</f>
        <v>7920387.2634809995</v>
      </c>
      <c r="N8" t="s">
        <v>202</v>
      </c>
      <c r="O8">
        <f t="shared" si="1"/>
        <v>31061.079248366856</v>
      </c>
      <c r="P8" t="s">
        <v>202</v>
      </c>
      <c r="Q8">
        <f t="shared" si="2"/>
        <v>12934.023034476924</v>
      </c>
      <c r="R8" t="s">
        <v>202</v>
      </c>
      <c r="U8" s="7" t="s">
        <v>146</v>
      </c>
      <c r="V8" s="167">
        <f>'1-Activity Data'!B$4</f>
        <v>20080101</v>
      </c>
      <c r="W8">
        <f>'1-Activity Data'!D$4</f>
        <v>20081231</v>
      </c>
      <c r="Z8" s="164">
        <f>'4-Calculations'!G$39</f>
        <v>112.95162613411139</v>
      </c>
      <c r="AA8" t="s">
        <v>203</v>
      </c>
      <c r="AB8" s="170">
        <f t="shared" si="3"/>
        <v>0.44295806428050866</v>
      </c>
      <c r="AC8" t="s">
        <v>203</v>
      </c>
      <c r="AD8" s="170">
        <f t="shared" si="4"/>
        <v>0.18445044233331473</v>
      </c>
      <c r="AE8" t="s">
        <v>203</v>
      </c>
      <c r="AF8" s="164">
        <f t="shared" si="5"/>
        <v>112.95162613411139</v>
      </c>
      <c r="AG8" s="170">
        <f t="shared" si="6"/>
        <v>0.44295806428050866</v>
      </c>
      <c r="AH8" s="170">
        <f t="shared" si="7"/>
        <v>0.18445044233331473</v>
      </c>
      <c r="AJ8">
        <v>0</v>
      </c>
      <c r="AK8">
        <v>0</v>
      </c>
      <c r="AL8">
        <v>0</v>
      </c>
      <c r="AN8" s="170">
        <f t="shared" si="8"/>
        <v>12.937462755303528</v>
      </c>
      <c r="AO8" s="7" t="s">
        <v>204</v>
      </c>
      <c r="AP8" t="s">
        <v>202</v>
      </c>
      <c r="AR8">
        <f>'1-Activity Data'!B$56</f>
        <v>3.9216616833348565E-3</v>
      </c>
      <c r="AS8">
        <f>'1-Activity Data'!B$57</f>
        <v>1.6330038676407395E-3</v>
      </c>
      <c r="AW8" t="s">
        <v>205</v>
      </c>
      <c r="AX8" s="7">
        <f>'1-Activity Data'!B$3</f>
        <v>2008</v>
      </c>
    </row>
    <row r="9" spans="1:51" x14ac:dyDescent="0.2">
      <c r="A9" s="7">
        <v>10</v>
      </c>
      <c r="B9" s="167" t="s">
        <v>201</v>
      </c>
      <c r="D9" s="168">
        <v>2280002100</v>
      </c>
      <c r="E9" s="123">
        <v>0</v>
      </c>
      <c r="F9" s="123">
        <v>0</v>
      </c>
      <c r="G9" s="123">
        <v>0</v>
      </c>
      <c r="H9" s="123">
        <v>0</v>
      </c>
      <c r="I9">
        <v>7</v>
      </c>
      <c r="J9">
        <v>52</v>
      </c>
      <c r="K9" s="7">
        <v>24</v>
      </c>
      <c r="L9" s="7">
        <f t="shared" si="0"/>
        <v>8736</v>
      </c>
      <c r="M9" s="169">
        <f>'4-Calculations'!C43</f>
        <v>0</v>
      </c>
      <c r="N9" t="s">
        <v>202</v>
      </c>
      <c r="O9">
        <f t="shared" si="1"/>
        <v>0</v>
      </c>
      <c r="P9" t="s">
        <v>202</v>
      </c>
      <c r="Q9">
        <f t="shared" si="2"/>
        <v>0</v>
      </c>
      <c r="R9" t="s">
        <v>202</v>
      </c>
      <c r="U9" s="7" t="s">
        <v>26</v>
      </c>
      <c r="V9" s="167">
        <f>'1-Activity Data'!B$4</f>
        <v>20080101</v>
      </c>
      <c r="W9">
        <f>'1-Activity Data'!D$4</f>
        <v>20081231</v>
      </c>
      <c r="Z9" s="164">
        <f>'4-Calculations'!H$37</f>
        <v>0</v>
      </c>
      <c r="AA9" t="s">
        <v>203</v>
      </c>
      <c r="AB9" s="170">
        <f t="shared" si="3"/>
        <v>0</v>
      </c>
      <c r="AC9" t="s">
        <v>203</v>
      </c>
      <c r="AD9" s="170">
        <f t="shared" si="4"/>
        <v>0</v>
      </c>
      <c r="AE9" t="s">
        <v>203</v>
      </c>
      <c r="AF9" s="164">
        <f t="shared" si="5"/>
        <v>0</v>
      </c>
      <c r="AG9" s="170">
        <f t="shared" si="6"/>
        <v>0</v>
      </c>
      <c r="AH9" s="170">
        <f t="shared" si="7"/>
        <v>0</v>
      </c>
      <c r="AJ9">
        <v>0</v>
      </c>
      <c r="AK9">
        <v>0</v>
      </c>
      <c r="AL9">
        <v>0</v>
      </c>
      <c r="AN9" s="170">
        <v>0</v>
      </c>
      <c r="AO9" s="7" t="s">
        <v>204</v>
      </c>
      <c r="AP9" t="s">
        <v>202</v>
      </c>
      <c r="AR9">
        <v>0</v>
      </c>
      <c r="AS9">
        <v>0</v>
      </c>
      <c r="AW9" t="s">
        <v>205</v>
      </c>
      <c r="AX9" s="7">
        <f>'1-Activity Data'!B$3</f>
        <v>2008</v>
      </c>
    </row>
    <row r="10" spans="1:51" x14ac:dyDescent="0.2">
      <c r="A10" s="7">
        <v>10</v>
      </c>
      <c r="B10" s="167" t="s">
        <v>37</v>
      </c>
      <c r="D10" s="168">
        <v>2280002100</v>
      </c>
      <c r="E10" s="123">
        <f>'1-Activity Data'!$C$58</f>
        <v>0</v>
      </c>
      <c r="F10" s="123">
        <f>'1-Activity Data'!$C$59</f>
        <v>22.807017543859647</v>
      </c>
      <c r="G10" s="123">
        <f>'1-Activity Data'!$C$60</f>
        <v>59.649122807017541</v>
      </c>
      <c r="H10" s="123">
        <f>'1-Activity Data'!$C$61</f>
        <v>17.543859649122805</v>
      </c>
      <c r="I10">
        <v>7</v>
      </c>
      <c r="J10">
        <v>52</v>
      </c>
      <c r="K10" s="7">
        <v>24</v>
      </c>
      <c r="L10" s="7">
        <f t="shared" si="0"/>
        <v>8736</v>
      </c>
      <c r="M10" s="169">
        <f>'4-Calculations'!E$38</f>
        <v>411593.71110000007</v>
      </c>
      <c r="N10" t="s">
        <v>202</v>
      </c>
      <c r="O10">
        <f t="shared" si="1"/>
        <v>1664.4883945762717</v>
      </c>
      <c r="P10" t="s">
        <v>202</v>
      </c>
      <c r="Q10">
        <f t="shared" si="2"/>
        <v>0</v>
      </c>
      <c r="R10" t="s">
        <v>202</v>
      </c>
      <c r="U10" s="7" t="s">
        <v>26</v>
      </c>
      <c r="V10" s="167">
        <f>'1-Activity Data'!B$4</f>
        <v>20080101</v>
      </c>
      <c r="W10">
        <f>'1-Activity Data'!D$4</f>
        <v>20081231</v>
      </c>
      <c r="Z10" s="164">
        <f>'4-Calculations'!H$38</f>
        <v>0.59641730184073882</v>
      </c>
      <c r="AA10" t="s">
        <v>203</v>
      </c>
      <c r="AB10" s="170">
        <f t="shared" si="3"/>
        <v>2.41191653435446E-3</v>
      </c>
      <c r="AC10" t="s">
        <v>203</v>
      </c>
      <c r="AD10" s="170">
        <f t="shared" si="4"/>
        <v>0</v>
      </c>
      <c r="AE10" t="s">
        <v>203</v>
      </c>
      <c r="AF10" s="164">
        <f t="shared" si="5"/>
        <v>0.59641730184073882</v>
      </c>
      <c r="AG10" s="170">
        <f t="shared" si="6"/>
        <v>2.41191653435446E-3</v>
      </c>
      <c r="AH10" s="170">
        <f t="shared" si="7"/>
        <v>0</v>
      </c>
      <c r="AJ10">
        <v>0</v>
      </c>
      <c r="AK10">
        <v>0</v>
      </c>
      <c r="AL10">
        <v>0</v>
      </c>
      <c r="AN10" s="170">
        <f t="shared" si="8"/>
        <v>1.3145725059401137</v>
      </c>
      <c r="AO10" s="7" t="s">
        <v>204</v>
      </c>
      <c r="AP10" t="s">
        <v>202</v>
      </c>
      <c r="AR10">
        <f>'1-Activity Data'!C$56</f>
        <v>4.0440083258994949E-3</v>
      </c>
      <c r="AS10">
        <f>'1-Activity Data'!C$57</f>
        <v>0</v>
      </c>
      <c r="AW10" t="s">
        <v>205</v>
      </c>
      <c r="AX10" s="7">
        <f>'1-Activity Data'!B$3</f>
        <v>2008</v>
      </c>
    </row>
    <row r="11" spans="1:51" x14ac:dyDescent="0.2">
      <c r="A11" s="7">
        <v>10</v>
      </c>
      <c r="B11" s="167" t="s">
        <v>36</v>
      </c>
      <c r="D11" s="168">
        <v>2280002100</v>
      </c>
      <c r="E11" s="123">
        <f>'1-Activity Data'!$B$58</f>
        <v>14.860335195530727</v>
      </c>
      <c r="F11" s="123">
        <f>'1-Activity Data'!$B$59</f>
        <v>22.458100558659218</v>
      </c>
      <c r="G11" s="123">
        <f>'1-Activity Data'!$B$60</f>
        <v>37.541899441340782</v>
      </c>
      <c r="H11" s="123">
        <f>'1-Activity Data'!$B$61</f>
        <v>25.139664804469277</v>
      </c>
      <c r="I11">
        <v>7</v>
      </c>
      <c r="J11">
        <v>52</v>
      </c>
      <c r="K11" s="7">
        <v>24</v>
      </c>
      <c r="L11" s="7">
        <f t="shared" si="0"/>
        <v>8736</v>
      </c>
      <c r="M11" s="169">
        <f>'4-Calculations'!E$39</f>
        <v>7920387.2634809995</v>
      </c>
      <c r="N11" t="s">
        <v>202</v>
      </c>
      <c r="O11">
        <f t="shared" si="1"/>
        <v>31061.079248366856</v>
      </c>
      <c r="P11" t="s">
        <v>202</v>
      </c>
      <c r="Q11">
        <f t="shared" si="2"/>
        <v>12934.023034476924</v>
      </c>
      <c r="R11" t="s">
        <v>202</v>
      </c>
      <c r="U11" s="7" t="s">
        <v>26</v>
      </c>
      <c r="V11" s="167">
        <f>'1-Activity Data'!B$4</f>
        <v>20080101</v>
      </c>
      <c r="W11">
        <f>'1-Activity Data'!D$4</f>
        <v>20081231</v>
      </c>
      <c r="Z11" s="164">
        <f>'4-Calculations'!H$39</f>
        <v>9.8905620773250487</v>
      </c>
      <c r="AA11" t="s">
        <v>203</v>
      </c>
      <c r="AB11" s="170">
        <f t="shared" si="3"/>
        <v>3.8787438325290448E-2</v>
      </c>
      <c r="AC11" t="s">
        <v>203</v>
      </c>
      <c r="AD11" s="170">
        <f t="shared" si="4"/>
        <v>1.6151326125412632E-2</v>
      </c>
      <c r="AE11" t="s">
        <v>203</v>
      </c>
      <c r="AF11" s="164">
        <f t="shared" si="5"/>
        <v>9.8905620773250487</v>
      </c>
      <c r="AG11" s="170">
        <f t="shared" si="6"/>
        <v>3.8787438325290448E-2</v>
      </c>
      <c r="AH11" s="170">
        <f t="shared" si="7"/>
        <v>1.6151326125412632E-2</v>
      </c>
      <c r="AJ11">
        <v>0</v>
      </c>
      <c r="AK11">
        <v>0</v>
      </c>
      <c r="AL11">
        <v>0</v>
      </c>
      <c r="AN11" s="170">
        <f t="shared" si="8"/>
        <v>1.1328635353375116</v>
      </c>
      <c r="AO11" s="7" t="s">
        <v>204</v>
      </c>
      <c r="AP11" t="s">
        <v>202</v>
      </c>
      <c r="AR11">
        <f>'1-Activity Data'!B$56</f>
        <v>3.9216616833348565E-3</v>
      </c>
      <c r="AS11">
        <f>'1-Activity Data'!B$57</f>
        <v>1.6330038676407395E-3</v>
      </c>
      <c r="AW11" t="s">
        <v>205</v>
      </c>
      <c r="AX11" s="7">
        <f>'1-Activity Data'!B$3</f>
        <v>2008</v>
      </c>
    </row>
    <row r="12" spans="1:51" x14ac:dyDescent="0.2">
      <c r="A12" s="7">
        <v>10</v>
      </c>
      <c r="B12" s="167" t="s">
        <v>201</v>
      </c>
      <c r="D12" s="168">
        <v>2280002100</v>
      </c>
      <c r="E12" s="123">
        <v>0</v>
      </c>
      <c r="F12" s="123">
        <v>0</v>
      </c>
      <c r="G12" s="123">
        <v>0</v>
      </c>
      <c r="H12" s="123">
        <v>0</v>
      </c>
      <c r="I12">
        <v>7</v>
      </c>
      <c r="J12">
        <v>52</v>
      </c>
      <c r="K12" s="7">
        <v>24</v>
      </c>
      <c r="L12" s="7">
        <f t="shared" si="0"/>
        <v>8736</v>
      </c>
      <c r="M12" s="169">
        <f>'4-Calculations'!C46</f>
        <v>0</v>
      </c>
      <c r="N12" t="s">
        <v>202</v>
      </c>
      <c r="O12">
        <f t="shared" si="1"/>
        <v>0</v>
      </c>
      <c r="P12" t="s">
        <v>202</v>
      </c>
      <c r="Q12">
        <f t="shared" si="2"/>
        <v>0</v>
      </c>
      <c r="R12" t="s">
        <v>202</v>
      </c>
      <c r="U12" s="7" t="s">
        <v>27</v>
      </c>
      <c r="V12" s="167">
        <f>'1-Activity Data'!B$4</f>
        <v>20080101</v>
      </c>
      <c r="W12">
        <f>'1-Activity Data'!D$4</f>
        <v>20081231</v>
      </c>
      <c r="Z12" s="164">
        <f>'4-Calculations'!I$37</f>
        <v>0</v>
      </c>
      <c r="AA12" t="s">
        <v>203</v>
      </c>
      <c r="AB12" s="170">
        <f t="shared" si="3"/>
        <v>0</v>
      </c>
      <c r="AC12" t="s">
        <v>203</v>
      </c>
      <c r="AD12" s="170">
        <f t="shared" si="4"/>
        <v>0</v>
      </c>
      <c r="AE12" t="s">
        <v>203</v>
      </c>
      <c r="AF12" s="164">
        <f t="shared" si="5"/>
        <v>0</v>
      </c>
      <c r="AG12" s="170">
        <f t="shared" si="6"/>
        <v>0</v>
      </c>
      <c r="AH12" s="170">
        <f t="shared" si="7"/>
        <v>0</v>
      </c>
      <c r="AJ12">
        <v>0</v>
      </c>
      <c r="AK12">
        <v>0</v>
      </c>
      <c r="AL12">
        <v>0</v>
      </c>
      <c r="AN12" s="170">
        <v>0</v>
      </c>
      <c r="AO12" s="7" t="s">
        <v>204</v>
      </c>
      <c r="AP12" t="s">
        <v>202</v>
      </c>
      <c r="AR12">
        <v>0</v>
      </c>
      <c r="AS12">
        <v>0</v>
      </c>
      <c r="AW12" t="s">
        <v>205</v>
      </c>
      <c r="AX12" s="7">
        <f>'1-Activity Data'!B$3</f>
        <v>2008</v>
      </c>
    </row>
    <row r="13" spans="1:51" x14ac:dyDescent="0.2">
      <c r="A13" s="7">
        <v>10</v>
      </c>
      <c r="B13" s="167" t="s">
        <v>37</v>
      </c>
      <c r="D13" s="168">
        <v>2280002100</v>
      </c>
      <c r="E13" s="123">
        <f>'1-Activity Data'!$C$58</f>
        <v>0</v>
      </c>
      <c r="F13" s="123">
        <f>'1-Activity Data'!$C$59</f>
        <v>22.807017543859647</v>
      </c>
      <c r="G13" s="123">
        <f>'1-Activity Data'!$C$60</f>
        <v>59.649122807017541</v>
      </c>
      <c r="H13" s="123">
        <f>'1-Activity Data'!$C$61</f>
        <v>17.543859649122805</v>
      </c>
      <c r="I13">
        <v>7</v>
      </c>
      <c r="J13">
        <v>52</v>
      </c>
      <c r="K13" s="7">
        <v>24</v>
      </c>
      <c r="L13" s="7">
        <f t="shared" si="0"/>
        <v>8736</v>
      </c>
      <c r="M13" s="169">
        <f>'4-Calculations'!E$38</f>
        <v>411593.71110000007</v>
      </c>
      <c r="N13" t="s">
        <v>202</v>
      </c>
      <c r="O13">
        <f t="shared" si="1"/>
        <v>1664.4883945762717</v>
      </c>
      <c r="P13" t="s">
        <v>202</v>
      </c>
      <c r="Q13">
        <f t="shared" si="2"/>
        <v>0</v>
      </c>
      <c r="R13" t="s">
        <v>202</v>
      </c>
      <c r="U13" s="7" t="s">
        <v>27</v>
      </c>
      <c r="V13" s="167">
        <f>'1-Activity Data'!B$4</f>
        <v>20080101</v>
      </c>
      <c r="W13">
        <f>'1-Activity Data'!D$4</f>
        <v>20081231</v>
      </c>
      <c r="Z13" s="164">
        <f>'4-Calculations'!I$38</f>
        <v>0.58981575023256028</v>
      </c>
      <c r="AA13" t="s">
        <v>203</v>
      </c>
      <c r="AB13" s="170">
        <f t="shared" si="3"/>
        <v>2.3852198046871308E-3</v>
      </c>
      <c r="AC13" t="s">
        <v>203</v>
      </c>
      <c r="AD13" s="170">
        <f t="shared" si="4"/>
        <v>0</v>
      </c>
      <c r="AE13" t="s">
        <v>203</v>
      </c>
      <c r="AF13" s="164">
        <f t="shared" si="5"/>
        <v>0.58981575023256028</v>
      </c>
      <c r="AG13" s="170">
        <f t="shared" si="6"/>
        <v>2.3852198046871308E-3</v>
      </c>
      <c r="AH13" s="170">
        <f t="shared" si="7"/>
        <v>0</v>
      </c>
      <c r="AJ13">
        <v>0</v>
      </c>
      <c r="AK13">
        <v>0</v>
      </c>
      <c r="AL13">
        <v>0</v>
      </c>
      <c r="AN13" s="170">
        <f t="shared" si="8"/>
        <v>1.300021924972941</v>
      </c>
      <c r="AO13" s="7" t="s">
        <v>204</v>
      </c>
      <c r="AP13" t="s">
        <v>202</v>
      </c>
      <c r="AR13">
        <f>'1-Activity Data'!C$56</f>
        <v>4.0440083258994949E-3</v>
      </c>
      <c r="AS13">
        <f>'1-Activity Data'!C$57</f>
        <v>0</v>
      </c>
      <c r="AW13" t="s">
        <v>205</v>
      </c>
      <c r="AX13" s="7">
        <f>'1-Activity Data'!B$3</f>
        <v>2008</v>
      </c>
    </row>
    <row r="14" spans="1:51" x14ac:dyDescent="0.2">
      <c r="A14" s="7">
        <v>10</v>
      </c>
      <c r="B14" s="167" t="s">
        <v>36</v>
      </c>
      <c r="D14" s="168">
        <v>2280002100</v>
      </c>
      <c r="E14" s="123">
        <f>'1-Activity Data'!$B$58</f>
        <v>14.860335195530727</v>
      </c>
      <c r="F14" s="123">
        <f>'1-Activity Data'!$B$59</f>
        <v>22.458100558659218</v>
      </c>
      <c r="G14" s="123">
        <f>'1-Activity Data'!$B$60</f>
        <v>37.541899441340782</v>
      </c>
      <c r="H14" s="123">
        <f>'1-Activity Data'!$B$61</f>
        <v>25.139664804469277</v>
      </c>
      <c r="I14">
        <v>7</v>
      </c>
      <c r="J14">
        <v>52</v>
      </c>
      <c r="K14" s="7">
        <v>24</v>
      </c>
      <c r="L14" s="7">
        <f t="shared" si="0"/>
        <v>8736</v>
      </c>
      <c r="M14" s="169">
        <f>'4-Calculations'!E$39</f>
        <v>7920387.2634809995</v>
      </c>
      <c r="N14" t="s">
        <v>202</v>
      </c>
      <c r="O14">
        <f t="shared" si="1"/>
        <v>31061.079248366856</v>
      </c>
      <c r="P14" t="s">
        <v>202</v>
      </c>
      <c r="Q14">
        <f t="shared" si="2"/>
        <v>12934.023034476924</v>
      </c>
      <c r="R14" t="s">
        <v>202</v>
      </c>
      <c r="U14" s="7" t="s">
        <v>27</v>
      </c>
      <c r="V14" s="167">
        <f>'1-Activity Data'!B$4</f>
        <v>20080101</v>
      </c>
      <c r="W14">
        <f>'1-Activity Data'!D$4</f>
        <v>20081231</v>
      </c>
      <c r="Z14" s="164">
        <f>'4-Calculations'!I$39</f>
        <v>11.349952708114788</v>
      </c>
      <c r="AA14" t="s">
        <v>203</v>
      </c>
      <c r="AB14" s="170">
        <f t="shared" si="3"/>
        <v>4.4510674643076453E-2</v>
      </c>
      <c r="AC14" t="s">
        <v>203</v>
      </c>
      <c r="AD14" s="170">
        <f t="shared" si="4"/>
        <v>1.8534516669890935E-2</v>
      </c>
      <c r="AE14" t="s">
        <v>203</v>
      </c>
      <c r="AF14" s="164">
        <f t="shared" si="5"/>
        <v>11.349952708114788</v>
      </c>
      <c r="AG14" s="170">
        <f t="shared" si="6"/>
        <v>4.4510674643076453E-2</v>
      </c>
      <c r="AH14" s="170">
        <f t="shared" si="7"/>
        <v>1.8534516669890935E-2</v>
      </c>
      <c r="AJ14">
        <v>0</v>
      </c>
      <c r="AK14">
        <v>0</v>
      </c>
      <c r="AL14">
        <v>0</v>
      </c>
      <c r="AN14" s="170">
        <f t="shared" si="8"/>
        <v>1.3000219249729412</v>
      </c>
      <c r="AO14" s="7" t="s">
        <v>204</v>
      </c>
      <c r="AP14" t="s">
        <v>202</v>
      </c>
      <c r="AR14">
        <f>'1-Activity Data'!B$56</f>
        <v>3.9216616833348565E-3</v>
      </c>
      <c r="AS14">
        <f>'1-Activity Data'!B$57</f>
        <v>1.6330038676407395E-3</v>
      </c>
      <c r="AW14" t="s">
        <v>205</v>
      </c>
      <c r="AX14" s="7">
        <f>'1-Activity Data'!B$3</f>
        <v>2008</v>
      </c>
    </row>
    <row r="15" spans="1:51" x14ac:dyDescent="0.2">
      <c r="A15" s="7">
        <v>10</v>
      </c>
      <c r="B15" s="167" t="s">
        <v>201</v>
      </c>
      <c r="D15" s="168">
        <v>2280002100</v>
      </c>
      <c r="E15" s="123">
        <v>0</v>
      </c>
      <c r="F15" s="123">
        <v>0</v>
      </c>
      <c r="G15" s="123">
        <v>0</v>
      </c>
      <c r="H15" s="123">
        <v>0</v>
      </c>
      <c r="I15">
        <v>7</v>
      </c>
      <c r="J15">
        <v>52</v>
      </c>
      <c r="K15" s="7">
        <v>24</v>
      </c>
      <c r="L15" s="7">
        <f t="shared" si="0"/>
        <v>8736</v>
      </c>
      <c r="M15" s="169">
        <f>'4-Calculations'!C49</f>
        <v>0</v>
      </c>
      <c r="N15" t="s">
        <v>202</v>
      </c>
      <c r="O15">
        <f t="shared" si="1"/>
        <v>0</v>
      </c>
      <c r="P15" t="s">
        <v>202</v>
      </c>
      <c r="Q15">
        <f t="shared" si="2"/>
        <v>0</v>
      </c>
      <c r="R15" t="s">
        <v>202</v>
      </c>
      <c r="U15" s="7" t="s">
        <v>147</v>
      </c>
      <c r="V15" s="167">
        <f>'1-Activity Data'!B$4</f>
        <v>20080101</v>
      </c>
      <c r="W15">
        <f>'1-Activity Data'!D$4</f>
        <v>20081231</v>
      </c>
      <c r="Z15" s="164">
        <f>'4-Calculations'!J$37</f>
        <v>0</v>
      </c>
      <c r="AA15" t="s">
        <v>203</v>
      </c>
      <c r="AB15" s="170">
        <f t="shared" si="3"/>
        <v>0</v>
      </c>
      <c r="AC15" t="s">
        <v>203</v>
      </c>
      <c r="AD15" s="170">
        <f t="shared" si="4"/>
        <v>0</v>
      </c>
      <c r="AE15" t="s">
        <v>203</v>
      </c>
      <c r="AF15" s="164">
        <f t="shared" si="5"/>
        <v>0</v>
      </c>
      <c r="AG15" s="170">
        <f t="shared" si="6"/>
        <v>0</v>
      </c>
      <c r="AH15" s="170">
        <f t="shared" si="7"/>
        <v>0</v>
      </c>
      <c r="AJ15">
        <v>0</v>
      </c>
      <c r="AK15">
        <v>0</v>
      </c>
      <c r="AL15">
        <v>0</v>
      </c>
      <c r="AN15" s="170">
        <v>0</v>
      </c>
      <c r="AO15" s="7" t="s">
        <v>204</v>
      </c>
      <c r="AP15" t="s">
        <v>202</v>
      </c>
      <c r="AR15">
        <v>0</v>
      </c>
      <c r="AS15">
        <v>0</v>
      </c>
      <c r="AW15" t="s">
        <v>205</v>
      </c>
      <c r="AX15" s="7">
        <f>'1-Activity Data'!B$3</f>
        <v>2008</v>
      </c>
    </row>
    <row r="16" spans="1:51" x14ac:dyDescent="0.2">
      <c r="A16" s="7">
        <v>10</v>
      </c>
      <c r="B16" s="167" t="s">
        <v>37</v>
      </c>
      <c r="D16" s="168">
        <v>2280002100</v>
      </c>
      <c r="E16" s="123">
        <f>'1-Activity Data'!$C$58</f>
        <v>0</v>
      </c>
      <c r="F16" s="123">
        <f>'1-Activity Data'!$C$59</f>
        <v>22.807017543859647</v>
      </c>
      <c r="G16" s="123">
        <f>'1-Activity Data'!$C$60</f>
        <v>59.649122807017541</v>
      </c>
      <c r="H16" s="123">
        <f>'1-Activity Data'!$C$61</f>
        <v>17.543859649122805</v>
      </c>
      <c r="I16">
        <v>7</v>
      </c>
      <c r="J16">
        <v>52</v>
      </c>
      <c r="K16" s="7">
        <v>24</v>
      </c>
      <c r="L16" s="7">
        <f t="shared" si="0"/>
        <v>8736</v>
      </c>
      <c r="M16" s="169">
        <f>'4-Calculations'!E$38</f>
        <v>411593.71110000007</v>
      </c>
      <c r="N16" t="s">
        <v>202</v>
      </c>
      <c r="O16">
        <f t="shared" si="1"/>
        <v>1664.4883945762717</v>
      </c>
      <c r="P16" t="s">
        <v>202</v>
      </c>
      <c r="Q16">
        <f t="shared" si="2"/>
        <v>0</v>
      </c>
      <c r="R16" t="s">
        <v>202</v>
      </c>
      <c r="U16" s="7" t="s">
        <v>147</v>
      </c>
      <c r="V16" s="167">
        <f>'1-Activity Data'!B$4</f>
        <v>20080101</v>
      </c>
      <c r="W16">
        <f>'1-Activity Data'!D$4</f>
        <v>20081231</v>
      </c>
      <c r="Z16" s="164">
        <f>'4-Calculations'!J$38</f>
        <v>0.24879323573671386</v>
      </c>
      <c r="AA16" t="s">
        <v>203</v>
      </c>
      <c r="AB16" s="170">
        <f t="shared" si="3"/>
        <v>1.0061219167467467E-3</v>
      </c>
      <c r="AC16" t="s">
        <v>203</v>
      </c>
      <c r="AD16" s="170">
        <f t="shared" si="4"/>
        <v>0</v>
      </c>
      <c r="AE16" t="s">
        <v>203</v>
      </c>
      <c r="AF16" s="164">
        <f t="shared" si="5"/>
        <v>0.24879323573671386</v>
      </c>
      <c r="AG16" s="170">
        <f t="shared" si="6"/>
        <v>1.0061219167467467E-3</v>
      </c>
      <c r="AH16" s="170">
        <f t="shared" si="7"/>
        <v>0</v>
      </c>
      <c r="AJ16">
        <v>0</v>
      </c>
      <c r="AK16">
        <v>0</v>
      </c>
      <c r="AL16">
        <v>0</v>
      </c>
      <c r="AN16" s="170">
        <f t="shared" si="8"/>
        <v>0.54836897982999033</v>
      </c>
      <c r="AO16" s="7" t="s">
        <v>204</v>
      </c>
      <c r="AP16" t="s">
        <v>202</v>
      </c>
      <c r="AR16">
        <f>'1-Activity Data'!C$56</f>
        <v>4.0440083258994949E-3</v>
      </c>
      <c r="AS16">
        <f>'1-Activity Data'!C$57</f>
        <v>0</v>
      </c>
      <c r="AW16" t="s">
        <v>205</v>
      </c>
      <c r="AX16" s="7">
        <f>'1-Activity Data'!B$3</f>
        <v>2008</v>
      </c>
    </row>
    <row r="17" spans="1:50" x14ac:dyDescent="0.2">
      <c r="A17" s="7">
        <v>10</v>
      </c>
      <c r="B17" s="167" t="s">
        <v>36</v>
      </c>
      <c r="D17" s="168">
        <v>2280002100</v>
      </c>
      <c r="E17" s="123">
        <f>'1-Activity Data'!$B$58</f>
        <v>14.860335195530727</v>
      </c>
      <c r="F17" s="123">
        <f>'1-Activity Data'!$B$59</f>
        <v>22.458100558659218</v>
      </c>
      <c r="G17" s="123">
        <f>'1-Activity Data'!$B$60</f>
        <v>37.541899441340782</v>
      </c>
      <c r="H17" s="123">
        <f>'1-Activity Data'!$B$61</f>
        <v>25.139664804469277</v>
      </c>
      <c r="I17">
        <v>7</v>
      </c>
      <c r="J17">
        <v>52</v>
      </c>
      <c r="K17" s="7">
        <v>24</v>
      </c>
      <c r="L17" s="7">
        <f t="shared" si="0"/>
        <v>8736</v>
      </c>
      <c r="M17" s="169">
        <f>'4-Calculations'!E$39</f>
        <v>7920387.2634809995</v>
      </c>
      <c r="N17" t="s">
        <v>202</v>
      </c>
      <c r="O17">
        <f t="shared" si="1"/>
        <v>31061.079248366856</v>
      </c>
      <c r="P17" t="s">
        <v>202</v>
      </c>
      <c r="Q17">
        <f t="shared" si="2"/>
        <v>12934.023034476924</v>
      </c>
      <c r="R17" t="s">
        <v>202</v>
      </c>
      <c r="U17" s="7" t="s">
        <v>147</v>
      </c>
      <c r="V17" s="167">
        <f>'1-Activity Data'!B$4</f>
        <v>20080101</v>
      </c>
      <c r="W17">
        <f>'1-Activity Data'!D$4</f>
        <v>20081231</v>
      </c>
      <c r="Z17" s="164">
        <f>'4-Calculations'!J$39</f>
        <v>6.0567229019735445</v>
      </c>
      <c r="AA17" t="s">
        <v>203</v>
      </c>
      <c r="AB17" s="170">
        <f t="shared" si="3"/>
        <v>2.3752418131246348E-2</v>
      </c>
      <c r="AC17" t="s">
        <v>203</v>
      </c>
      <c r="AD17" s="170">
        <f t="shared" si="4"/>
        <v>9.8906519241510407E-3</v>
      </c>
      <c r="AE17" t="s">
        <v>203</v>
      </c>
      <c r="AF17" s="164">
        <f t="shared" si="5"/>
        <v>6.0567229019735445</v>
      </c>
      <c r="AG17" s="170">
        <f t="shared" si="6"/>
        <v>2.3752418131246348E-2</v>
      </c>
      <c r="AH17" s="170">
        <f t="shared" si="7"/>
        <v>9.8906519241510407E-3</v>
      </c>
      <c r="AJ17">
        <v>0</v>
      </c>
      <c r="AK17">
        <v>0</v>
      </c>
      <c r="AL17">
        <v>0</v>
      </c>
      <c r="AN17" s="170">
        <f t="shared" si="8"/>
        <v>0.69373615631207208</v>
      </c>
      <c r="AO17" s="7" t="s">
        <v>204</v>
      </c>
      <c r="AP17" t="s">
        <v>202</v>
      </c>
      <c r="AR17">
        <f>'1-Activity Data'!B$56</f>
        <v>3.9216616833348565E-3</v>
      </c>
      <c r="AS17">
        <f>'1-Activity Data'!B$57</f>
        <v>1.6330038676407395E-3</v>
      </c>
      <c r="AW17" t="s">
        <v>205</v>
      </c>
      <c r="AX17" s="7">
        <f>'1-Activity Data'!B$3</f>
        <v>2008</v>
      </c>
    </row>
    <row r="18" spans="1:50" x14ac:dyDescent="0.2">
      <c r="A18" s="7">
        <v>10</v>
      </c>
      <c r="B18" s="167" t="s">
        <v>201</v>
      </c>
      <c r="D18" s="168">
        <v>2280002100</v>
      </c>
      <c r="E18" s="123">
        <v>0</v>
      </c>
      <c r="F18" s="123">
        <v>0</v>
      </c>
      <c r="G18" s="123">
        <v>0</v>
      </c>
      <c r="H18" s="123">
        <v>0</v>
      </c>
      <c r="I18">
        <v>7</v>
      </c>
      <c r="J18">
        <v>52</v>
      </c>
      <c r="K18" s="7">
        <v>24</v>
      </c>
      <c r="L18" s="7">
        <f t="shared" si="0"/>
        <v>8736</v>
      </c>
      <c r="M18" s="169">
        <f>'4-Calculations'!C52</f>
        <v>0</v>
      </c>
      <c r="N18" t="s">
        <v>202</v>
      </c>
      <c r="O18">
        <f t="shared" si="1"/>
        <v>0</v>
      </c>
      <c r="P18" t="s">
        <v>202</v>
      </c>
      <c r="Q18">
        <f t="shared" si="2"/>
        <v>0</v>
      </c>
      <c r="R18" t="s">
        <v>202</v>
      </c>
      <c r="U18" s="7" t="s">
        <v>148</v>
      </c>
      <c r="V18" s="167">
        <f>'1-Activity Data'!B$4</f>
        <v>20080101</v>
      </c>
      <c r="W18">
        <f>'1-Activity Data'!D$4</f>
        <v>20081231</v>
      </c>
      <c r="Z18" s="164">
        <f>'4-Calculations'!K$37</f>
        <v>0</v>
      </c>
      <c r="AA18" t="s">
        <v>203</v>
      </c>
      <c r="AB18" s="170">
        <f t="shared" si="3"/>
        <v>0</v>
      </c>
      <c r="AC18" t="s">
        <v>203</v>
      </c>
      <c r="AD18" s="170">
        <f t="shared" si="4"/>
        <v>0</v>
      </c>
      <c r="AE18" t="s">
        <v>203</v>
      </c>
      <c r="AF18" s="164">
        <f t="shared" si="5"/>
        <v>0</v>
      </c>
      <c r="AG18" s="170">
        <f t="shared" si="6"/>
        <v>0</v>
      </c>
      <c r="AH18" s="170">
        <f t="shared" si="7"/>
        <v>0</v>
      </c>
      <c r="AJ18">
        <v>0</v>
      </c>
      <c r="AK18">
        <v>0</v>
      </c>
      <c r="AL18">
        <v>0</v>
      </c>
      <c r="AN18" s="170">
        <v>0</v>
      </c>
      <c r="AO18" s="7" t="s">
        <v>204</v>
      </c>
      <c r="AP18" t="s">
        <v>202</v>
      </c>
      <c r="AR18">
        <v>0</v>
      </c>
      <c r="AS18">
        <v>0</v>
      </c>
      <c r="AW18" t="s">
        <v>205</v>
      </c>
      <c r="AX18" s="7">
        <f>'1-Activity Data'!B$3</f>
        <v>2008</v>
      </c>
    </row>
    <row r="19" spans="1:50" x14ac:dyDescent="0.2">
      <c r="A19" s="7">
        <v>10</v>
      </c>
      <c r="B19" s="167" t="s">
        <v>37</v>
      </c>
      <c r="D19" s="168">
        <v>2280002100</v>
      </c>
      <c r="E19" s="123">
        <f>'1-Activity Data'!$C$58</f>
        <v>0</v>
      </c>
      <c r="F19" s="123">
        <f>'1-Activity Data'!$C$59</f>
        <v>22.807017543859647</v>
      </c>
      <c r="G19" s="123">
        <f>'1-Activity Data'!$C$60</f>
        <v>59.649122807017541</v>
      </c>
      <c r="H19" s="123">
        <f>'1-Activity Data'!$C$61</f>
        <v>17.543859649122805</v>
      </c>
      <c r="I19">
        <v>7</v>
      </c>
      <c r="J19">
        <v>52</v>
      </c>
      <c r="K19" s="7">
        <v>24</v>
      </c>
      <c r="L19" s="7">
        <f t="shared" si="0"/>
        <v>8736</v>
      </c>
      <c r="M19" s="169">
        <f>'4-Calculations'!E$38</f>
        <v>411593.71110000007</v>
      </c>
      <c r="N19" t="s">
        <v>202</v>
      </c>
      <c r="O19">
        <f t="shared" si="1"/>
        <v>1664.4883945762717</v>
      </c>
      <c r="P19" t="s">
        <v>202</v>
      </c>
      <c r="Q19">
        <f t="shared" si="2"/>
        <v>0</v>
      </c>
      <c r="R19" t="s">
        <v>202</v>
      </c>
      <c r="U19" s="7" t="s">
        <v>148</v>
      </c>
      <c r="V19" s="167">
        <f>'1-Activity Data'!B$4</f>
        <v>20080101</v>
      </c>
      <c r="W19">
        <f>'1-Activity Data'!D$4</f>
        <v>20081231</v>
      </c>
      <c r="Z19" s="164">
        <f>'4-Calculations'!K$38</f>
        <v>0.22391391216304249</v>
      </c>
      <c r="AA19" t="s">
        <v>203</v>
      </c>
      <c r="AB19" s="170">
        <f t="shared" si="3"/>
        <v>9.0550972507207202E-4</v>
      </c>
      <c r="AC19" t="s">
        <v>203</v>
      </c>
      <c r="AD19" s="170">
        <f t="shared" si="4"/>
        <v>0</v>
      </c>
      <c r="AE19" t="s">
        <v>203</v>
      </c>
      <c r="AF19" s="164">
        <f t="shared" si="5"/>
        <v>0.22391391216304249</v>
      </c>
      <c r="AG19" s="170">
        <f t="shared" si="6"/>
        <v>9.0550972507207202E-4</v>
      </c>
      <c r="AH19" s="170">
        <f t="shared" si="7"/>
        <v>0</v>
      </c>
      <c r="AJ19">
        <v>0</v>
      </c>
      <c r="AK19">
        <v>0</v>
      </c>
      <c r="AL19">
        <v>0</v>
      </c>
      <c r="AN19" s="170">
        <f t="shared" si="8"/>
        <v>0.49353208184699132</v>
      </c>
      <c r="AO19" s="7" t="s">
        <v>204</v>
      </c>
      <c r="AP19" t="s">
        <v>202</v>
      </c>
      <c r="AR19">
        <f>'1-Activity Data'!C$56</f>
        <v>4.0440083258994949E-3</v>
      </c>
      <c r="AS19">
        <f>'1-Activity Data'!C$57</f>
        <v>0</v>
      </c>
      <c r="AW19" t="s">
        <v>205</v>
      </c>
      <c r="AX19" s="7">
        <f>'1-Activity Data'!B$3</f>
        <v>2008</v>
      </c>
    </row>
    <row r="20" spans="1:50" x14ac:dyDescent="0.2">
      <c r="A20" s="7">
        <v>10</v>
      </c>
      <c r="B20" s="167" t="s">
        <v>36</v>
      </c>
      <c r="D20" s="168">
        <v>2280002100</v>
      </c>
      <c r="E20" s="123">
        <f>'1-Activity Data'!$B$58</f>
        <v>14.860335195530727</v>
      </c>
      <c r="F20" s="123">
        <f>'1-Activity Data'!$B$59</f>
        <v>22.458100558659218</v>
      </c>
      <c r="G20" s="123">
        <f>'1-Activity Data'!$B$60</f>
        <v>37.541899441340782</v>
      </c>
      <c r="H20" s="123">
        <f>'1-Activity Data'!$B$61</f>
        <v>25.139664804469277</v>
      </c>
      <c r="I20">
        <v>7</v>
      </c>
      <c r="J20">
        <v>52</v>
      </c>
      <c r="K20" s="7">
        <v>24</v>
      </c>
      <c r="L20" s="7">
        <f t="shared" si="0"/>
        <v>8736</v>
      </c>
      <c r="M20" s="169">
        <f>'4-Calculations'!E$39</f>
        <v>7920387.2634809995</v>
      </c>
      <c r="N20" t="s">
        <v>202</v>
      </c>
      <c r="O20">
        <f t="shared" si="1"/>
        <v>31061.079248366856</v>
      </c>
      <c r="P20" t="s">
        <v>202</v>
      </c>
      <c r="Q20">
        <f t="shared" si="2"/>
        <v>12934.023034476924</v>
      </c>
      <c r="R20" t="s">
        <v>202</v>
      </c>
      <c r="U20" s="7" t="s">
        <v>148</v>
      </c>
      <c r="V20" s="167">
        <f>'1-Activity Data'!B$4</f>
        <v>20080101</v>
      </c>
      <c r="W20">
        <f>'1-Activity Data'!D$4</f>
        <v>20081231</v>
      </c>
      <c r="Z20" s="164">
        <f>'4-Calculations'!K$39</f>
        <v>5.4510506117761901</v>
      </c>
      <c r="AA20" t="s">
        <v>203</v>
      </c>
      <c r="AB20" s="170">
        <f t="shared" si="3"/>
        <v>2.1377176318121714E-2</v>
      </c>
      <c r="AC20" t="s">
        <v>203</v>
      </c>
      <c r="AD20" s="170">
        <f t="shared" si="4"/>
        <v>8.901586731735937E-3</v>
      </c>
      <c r="AE20" t="s">
        <v>203</v>
      </c>
      <c r="AF20" s="164">
        <f t="shared" si="5"/>
        <v>5.4510506117761901</v>
      </c>
      <c r="AG20" s="170">
        <f t="shared" si="6"/>
        <v>2.1377176318121714E-2</v>
      </c>
      <c r="AH20" s="170">
        <f t="shared" si="7"/>
        <v>8.901586731735937E-3</v>
      </c>
      <c r="AJ20">
        <v>0</v>
      </c>
      <c r="AK20">
        <v>0</v>
      </c>
      <c r="AL20">
        <v>0</v>
      </c>
      <c r="AN20" s="170">
        <f t="shared" si="8"/>
        <v>0.62436254068086483</v>
      </c>
      <c r="AO20" s="7" t="s">
        <v>204</v>
      </c>
      <c r="AP20" t="s">
        <v>202</v>
      </c>
      <c r="AR20">
        <f>'1-Activity Data'!B$56</f>
        <v>3.9216616833348565E-3</v>
      </c>
      <c r="AS20">
        <f>'1-Activity Data'!B$57</f>
        <v>1.6330038676407395E-3</v>
      </c>
      <c r="AW20" t="s">
        <v>205</v>
      </c>
      <c r="AX20" s="7">
        <f>'1-Activity Data'!B$3</f>
        <v>2008</v>
      </c>
    </row>
    <row r="21" spans="1:50" x14ac:dyDescent="0.2">
      <c r="A21" s="7">
        <v>10</v>
      </c>
      <c r="B21" s="167" t="s">
        <v>201</v>
      </c>
      <c r="D21" s="168">
        <v>2280002100</v>
      </c>
      <c r="E21" s="123">
        <v>0</v>
      </c>
      <c r="F21" s="123">
        <v>0</v>
      </c>
      <c r="G21" s="123">
        <v>0</v>
      </c>
      <c r="H21" s="123">
        <v>0</v>
      </c>
      <c r="I21">
        <v>7</v>
      </c>
      <c r="J21">
        <v>52</v>
      </c>
      <c r="K21" s="7">
        <v>24</v>
      </c>
      <c r="L21" s="7">
        <f>I21*J21*K21</f>
        <v>8736</v>
      </c>
      <c r="M21" s="169">
        <f>'4-Calculations'!C55</f>
        <v>0</v>
      </c>
      <c r="N21" t="s">
        <v>202</v>
      </c>
      <c r="O21">
        <f>M21*AR21</f>
        <v>0</v>
      </c>
      <c r="P21" t="s">
        <v>202</v>
      </c>
      <c r="Q21">
        <f>M21*AS21</f>
        <v>0</v>
      </c>
      <c r="R21" t="s">
        <v>202</v>
      </c>
      <c r="U21" s="7" t="s">
        <v>231</v>
      </c>
      <c r="V21" s="167">
        <f>'1-Activity Data'!B$4</f>
        <v>20080101</v>
      </c>
      <c r="W21">
        <f>'1-Activity Data'!D$4</f>
        <v>20081231</v>
      </c>
      <c r="Z21" s="164">
        <f>'4-Calculations'!L$37</f>
        <v>0</v>
      </c>
      <c r="AA21" t="s">
        <v>203</v>
      </c>
      <c r="AB21" s="170">
        <f>Z21*AR21</f>
        <v>0</v>
      </c>
      <c r="AC21" t="s">
        <v>203</v>
      </c>
      <c r="AD21" s="170">
        <f>Z21*AS21</f>
        <v>0</v>
      </c>
      <c r="AE21" t="s">
        <v>203</v>
      </c>
      <c r="AF21" s="164">
        <f>Z21</f>
        <v>0</v>
      </c>
      <c r="AG21" s="170">
        <f>AB21</f>
        <v>0</v>
      </c>
      <c r="AH21" s="170">
        <f>AD21</f>
        <v>0</v>
      </c>
      <c r="AJ21">
        <v>0</v>
      </c>
      <c r="AK21">
        <v>0</v>
      </c>
      <c r="AL21">
        <v>0</v>
      </c>
      <c r="AN21" s="170">
        <v>0</v>
      </c>
      <c r="AO21" s="7" t="s">
        <v>204</v>
      </c>
      <c r="AP21" t="s">
        <v>202</v>
      </c>
      <c r="AR21">
        <v>0</v>
      </c>
      <c r="AS21">
        <v>0</v>
      </c>
      <c r="AW21" t="s">
        <v>205</v>
      </c>
      <c r="AX21" s="7">
        <f>'1-Activity Data'!B$3</f>
        <v>2008</v>
      </c>
    </row>
    <row r="22" spans="1:50" x14ac:dyDescent="0.2">
      <c r="A22" s="7">
        <v>10</v>
      </c>
      <c r="B22" s="167" t="s">
        <v>37</v>
      </c>
      <c r="D22" s="168">
        <v>2280002100</v>
      </c>
      <c r="E22" s="123">
        <f>'1-Activity Data'!$C$58</f>
        <v>0</v>
      </c>
      <c r="F22" s="123">
        <f>'1-Activity Data'!$C$59</f>
        <v>22.807017543859647</v>
      </c>
      <c r="G22" s="123">
        <f>'1-Activity Data'!$C$60</f>
        <v>59.649122807017541</v>
      </c>
      <c r="H22" s="123">
        <f>'1-Activity Data'!$C$61</f>
        <v>17.543859649122805</v>
      </c>
      <c r="I22">
        <v>7</v>
      </c>
      <c r="J22">
        <v>52</v>
      </c>
      <c r="K22" s="7">
        <v>24</v>
      </c>
      <c r="L22" s="7">
        <f>I22*J22*K22</f>
        <v>8736</v>
      </c>
      <c r="M22" s="169">
        <f>'4-Calculations'!E$38</f>
        <v>411593.71110000007</v>
      </c>
      <c r="N22" t="s">
        <v>202</v>
      </c>
      <c r="O22">
        <f>M22*AR22</f>
        <v>1664.4883945762717</v>
      </c>
      <c r="P22" t="s">
        <v>202</v>
      </c>
      <c r="Q22">
        <f>M22*AS22</f>
        <v>0</v>
      </c>
      <c r="R22" t="s">
        <v>202</v>
      </c>
      <c r="U22" s="7" t="s">
        <v>231</v>
      </c>
      <c r="V22" s="167">
        <f>'1-Activity Data'!B$4</f>
        <v>20080101</v>
      </c>
      <c r="W22">
        <f>'1-Activity Data'!D$4</f>
        <v>20081231</v>
      </c>
      <c r="Z22" s="164">
        <f>'4-Calculations'!L$38</f>
        <v>2.5991299331913757E-3</v>
      </c>
      <c r="AA22" t="s">
        <v>203</v>
      </c>
      <c r="AB22" s="170">
        <f>Z22*AR22</f>
        <v>1.0510903089920521E-5</v>
      </c>
      <c r="AC22" t="s">
        <v>203</v>
      </c>
      <c r="AD22" s="170">
        <f>Z22*AS22</f>
        <v>0</v>
      </c>
      <c r="AE22" t="s">
        <v>203</v>
      </c>
      <c r="AF22" s="164">
        <f>Z22</f>
        <v>2.5991299331913757E-3</v>
      </c>
      <c r="AG22" s="170">
        <f>AB22</f>
        <v>1.0510903089920521E-5</v>
      </c>
      <c r="AH22" s="170">
        <f>AD22</f>
        <v>0</v>
      </c>
      <c r="AJ22">
        <v>0</v>
      </c>
      <c r="AK22">
        <v>0</v>
      </c>
      <c r="AL22">
        <v>0</v>
      </c>
      <c r="AN22" s="170">
        <f>AF22*907200/M22</f>
        <v>5.7287820775724571E-3</v>
      </c>
      <c r="AO22" s="7" t="s">
        <v>204</v>
      </c>
      <c r="AP22" t="s">
        <v>202</v>
      </c>
      <c r="AR22">
        <f>'1-Activity Data'!C$56</f>
        <v>4.0440083258994949E-3</v>
      </c>
      <c r="AS22">
        <f>'1-Activity Data'!C$57</f>
        <v>0</v>
      </c>
      <c r="AW22" t="s">
        <v>205</v>
      </c>
      <c r="AX22" s="7">
        <f>'1-Activity Data'!B$3</f>
        <v>2008</v>
      </c>
    </row>
    <row r="23" spans="1:50" x14ac:dyDescent="0.2">
      <c r="A23" s="7">
        <v>10</v>
      </c>
      <c r="B23" s="167" t="s">
        <v>36</v>
      </c>
      <c r="D23" s="168">
        <v>2280002100</v>
      </c>
      <c r="E23" s="123">
        <f>'1-Activity Data'!$B$58</f>
        <v>14.860335195530727</v>
      </c>
      <c r="F23" s="123">
        <f>'1-Activity Data'!$B$59</f>
        <v>22.458100558659218</v>
      </c>
      <c r="G23" s="123">
        <f>'1-Activity Data'!$B$60</f>
        <v>37.541899441340782</v>
      </c>
      <c r="H23" s="123">
        <f>'1-Activity Data'!$B$61</f>
        <v>25.139664804469277</v>
      </c>
      <c r="I23">
        <v>7</v>
      </c>
      <c r="J23">
        <v>52</v>
      </c>
      <c r="K23" s="7">
        <v>24</v>
      </c>
      <c r="L23" s="7">
        <f>I23*J23*K23</f>
        <v>8736</v>
      </c>
      <c r="M23" s="169">
        <f>'4-Calculations'!E$39</f>
        <v>7920387.2634809995</v>
      </c>
      <c r="N23" t="s">
        <v>202</v>
      </c>
      <c r="O23">
        <f>M23*AR23</f>
        <v>31061.079248366856</v>
      </c>
      <c r="P23" t="s">
        <v>202</v>
      </c>
      <c r="Q23">
        <f>M23*AS23</f>
        <v>12934.023034476924</v>
      </c>
      <c r="R23" t="s">
        <v>202</v>
      </c>
      <c r="U23" s="7" t="s">
        <v>231</v>
      </c>
      <c r="V23" s="167">
        <f>'1-Activity Data'!B$4</f>
        <v>20080101</v>
      </c>
      <c r="W23">
        <f>'1-Activity Data'!D$4</f>
        <v>20081231</v>
      </c>
      <c r="Z23" s="164">
        <f>'4-Calculations'!L$39</f>
        <v>4.73660296386091E-2</v>
      </c>
      <c r="AA23" t="s">
        <v>203</v>
      </c>
      <c r="AB23" s="170">
        <f>Z23*AR23</f>
        <v>1.8575354352543647E-4</v>
      </c>
      <c r="AC23" t="s">
        <v>203</v>
      </c>
      <c r="AD23" s="170">
        <f>Z23*AS23</f>
        <v>7.7348909594634563E-5</v>
      </c>
      <c r="AE23" t="s">
        <v>203</v>
      </c>
      <c r="AF23" s="164">
        <f>Z23</f>
        <v>4.73660296386091E-2</v>
      </c>
      <c r="AG23" s="170">
        <f>AB23</f>
        <v>1.8575354352543647E-4</v>
      </c>
      <c r="AH23" s="170">
        <f>AD23</f>
        <v>7.7348909594634563E-5</v>
      </c>
      <c r="AJ23">
        <v>0</v>
      </c>
      <c r="AK23">
        <v>0</v>
      </c>
      <c r="AL23">
        <v>0</v>
      </c>
      <c r="AN23" s="170">
        <f>AF23*907200/M23</f>
        <v>5.4252981146859624E-3</v>
      </c>
      <c r="AO23" s="7" t="s">
        <v>204</v>
      </c>
      <c r="AP23" t="s">
        <v>202</v>
      </c>
      <c r="AR23">
        <f>'1-Activity Data'!B$56</f>
        <v>3.9216616833348565E-3</v>
      </c>
      <c r="AS23">
        <f>'1-Activity Data'!B$57</f>
        <v>1.6330038676407395E-3</v>
      </c>
      <c r="AW23" t="s">
        <v>205</v>
      </c>
      <c r="AX23" s="7">
        <f>'1-Activity Data'!B$3</f>
        <v>2008</v>
      </c>
    </row>
    <row r="24" spans="1:50" x14ac:dyDescent="0.2">
      <c r="A24" s="7">
        <v>10</v>
      </c>
      <c r="B24" s="167" t="s">
        <v>201</v>
      </c>
      <c r="D24" s="168">
        <v>2280002100</v>
      </c>
      <c r="E24" s="123">
        <v>0</v>
      </c>
      <c r="F24" s="123">
        <v>0</v>
      </c>
      <c r="G24" s="123">
        <v>0</v>
      </c>
      <c r="H24" s="123">
        <v>0</v>
      </c>
      <c r="I24">
        <v>7</v>
      </c>
      <c r="J24">
        <v>52</v>
      </c>
      <c r="K24" s="7">
        <v>24</v>
      </c>
      <c r="L24" s="7">
        <f t="shared" ref="L24:L32" si="9">I24*J24*K24</f>
        <v>8736</v>
      </c>
      <c r="M24" s="169">
        <f>'4-Calculations'!C55</f>
        <v>0</v>
      </c>
      <c r="N24" t="s">
        <v>202</v>
      </c>
      <c r="O24">
        <f t="shared" ref="O24:O32" si="10">M24*AR24</f>
        <v>0</v>
      </c>
      <c r="P24" t="s">
        <v>202</v>
      </c>
      <c r="Q24">
        <f t="shared" ref="Q24:Q32" si="11">M24*AS24</f>
        <v>0</v>
      </c>
      <c r="R24" t="s">
        <v>202</v>
      </c>
      <c r="U24" s="7" t="s">
        <v>219</v>
      </c>
      <c r="V24" s="167">
        <f>'1-Activity Data'!B$4</f>
        <v>20080101</v>
      </c>
      <c r="W24">
        <f>'1-Activity Data'!D$4</f>
        <v>20081231</v>
      </c>
      <c r="Z24" s="164">
        <f>'4-Calculations'!M$37</f>
        <v>0</v>
      </c>
      <c r="AA24" t="s">
        <v>203</v>
      </c>
      <c r="AB24" s="170">
        <f t="shared" ref="AB24:AB32" si="12">Z24*AR24</f>
        <v>0</v>
      </c>
      <c r="AC24" t="s">
        <v>203</v>
      </c>
      <c r="AD24" s="170">
        <f t="shared" ref="AD24:AD32" si="13">Z24*AS24</f>
        <v>0</v>
      </c>
      <c r="AE24" t="s">
        <v>203</v>
      </c>
      <c r="AF24" s="164">
        <f t="shared" ref="AF24:AF32" si="14">Z24</f>
        <v>0</v>
      </c>
      <c r="AG24" s="170">
        <f t="shared" ref="AG24:AG32" si="15">AB24</f>
        <v>0</v>
      </c>
      <c r="AH24" s="170">
        <f t="shared" ref="AH24:AH32" si="16">AD24</f>
        <v>0</v>
      </c>
      <c r="AJ24">
        <v>0</v>
      </c>
      <c r="AK24">
        <v>0</v>
      </c>
      <c r="AL24">
        <v>0</v>
      </c>
      <c r="AN24" s="170">
        <v>0</v>
      </c>
      <c r="AO24" s="7" t="s">
        <v>204</v>
      </c>
      <c r="AP24" t="s">
        <v>202</v>
      </c>
      <c r="AR24">
        <v>0</v>
      </c>
      <c r="AS24">
        <v>0</v>
      </c>
      <c r="AW24" s="7" t="s">
        <v>228</v>
      </c>
      <c r="AX24" s="7">
        <f>'1-Activity Data'!B$3</f>
        <v>2008</v>
      </c>
    </row>
    <row r="25" spans="1:50" x14ac:dyDescent="0.2">
      <c r="A25" s="7">
        <v>10</v>
      </c>
      <c r="B25" s="167" t="s">
        <v>37</v>
      </c>
      <c r="D25" s="168">
        <v>2280002100</v>
      </c>
      <c r="E25" s="123">
        <f>'1-Activity Data'!$C$58</f>
        <v>0</v>
      </c>
      <c r="F25" s="123">
        <f>'1-Activity Data'!$C$59</f>
        <v>22.807017543859647</v>
      </c>
      <c r="G25" s="123">
        <f>'1-Activity Data'!$C$60</f>
        <v>59.649122807017541</v>
      </c>
      <c r="H25" s="123">
        <f>'1-Activity Data'!$C$61</f>
        <v>17.543859649122805</v>
      </c>
      <c r="I25">
        <v>7</v>
      </c>
      <c r="J25">
        <v>52</v>
      </c>
      <c r="K25" s="7">
        <v>24</v>
      </c>
      <c r="L25" s="7">
        <f t="shared" si="9"/>
        <v>8736</v>
      </c>
      <c r="M25" s="169">
        <f>'4-Calculations'!E$38</f>
        <v>411593.71110000007</v>
      </c>
      <c r="N25" t="s">
        <v>202</v>
      </c>
      <c r="O25">
        <f t="shared" si="10"/>
        <v>1664.4883945762717</v>
      </c>
      <c r="P25" t="s">
        <v>202</v>
      </c>
      <c r="Q25">
        <f t="shared" si="11"/>
        <v>0</v>
      </c>
      <c r="R25" t="s">
        <v>202</v>
      </c>
      <c r="U25" s="7" t="s">
        <v>219</v>
      </c>
      <c r="V25" s="167">
        <f>'1-Activity Data'!B$4</f>
        <v>20080101</v>
      </c>
      <c r="W25">
        <f>'1-Activity Data'!D$4</f>
        <v>20081231</v>
      </c>
      <c r="Z25" s="164">
        <f>'4-Calculations'!M$38</f>
        <v>313.05605204651272</v>
      </c>
      <c r="AA25" t="s">
        <v>203</v>
      </c>
      <c r="AB25" s="170">
        <f t="shared" si="12"/>
        <v>1.2660012809493231</v>
      </c>
      <c r="AC25" t="s">
        <v>203</v>
      </c>
      <c r="AD25" s="170">
        <f t="shared" si="13"/>
        <v>0</v>
      </c>
      <c r="AE25" t="s">
        <v>203</v>
      </c>
      <c r="AF25" s="164">
        <f t="shared" si="14"/>
        <v>313.05605204651272</v>
      </c>
      <c r="AG25" s="170">
        <f t="shared" si="15"/>
        <v>1.2660012809493231</v>
      </c>
      <c r="AH25" s="170">
        <f t="shared" si="16"/>
        <v>0</v>
      </c>
      <c r="AJ25">
        <v>0</v>
      </c>
      <c r="AK25">
        <v>0</v>
      </c>
      <c r="AL25">
        <v>0</v>
      </c>
      <c r="AN25" s="170">
        <f>AF25*907200/M25</f>
        <v>690.01163710102253</v>
      </c>
      <c r="AO25" s="7" t="s">
        <v>204</v>
      </c>
      <c r="AP25" t="s">
        <v>202</v>
      </c>
      <c r="AR25">
        <f>'1-Activity Data'!C$56</f>
        <v>4.0440083258994949E-3</v>
      </c>
      <c r="AS25">
        <f>'1-Activity Data'!C$57</f>
        <v>0</v>
      </c>
      <c r="AW25" s="7" t="s">
        <v>228</v>
      </c>
      <c r="AX25" s="7">
        <f>'1-Activity Data'!B$3</f>
        <v>2008</v>
      </c>
    </row>
    <row r="26" spans="1:50" x14ac:dyDescent="0.2">
      <c r="A26" s="7">
        <v>10</v>
      </c>
      <c r="B26" s="167" t="s">
        <v>36</v>
      </c>
      <c r="D26" s="168">
        <v>2280002100</v>
      </c>
      <c r="E26" s="123">
        <f>'1-Activity Data'!$B$58</f>
        <v>14.860335195530727</v>
      </c>
      <c r="F26" s="123">
        <f>'1-Activity Data'!$B$59</f>
        <v>22.458100558659218</v>
      </c>
      <c r="G26" s="123">
        <f>'1-Activity Data'!$B$60</f>
        <v>37.541899441340782</v>
      </c>
      <c r="H26" s="123">
        <f>'1-Activity Data'!$B$61</f>
        <v>25.139664804469277</v>
      </c>
      <c r="I26">
        <v>7</v>
      </c>
      <c r="J26">
        <v>52</v>
      </c>
      <c r="K26" s="7">
        <v>24</v>
      </c>
      <c r="L26" s="7">
        <f t="shared" si="9"/>
        <v>8736</v>
      </c>
      <c r="M26" s="169">
        <f>'4-Calculations'!E$39</f>
        <v>7920387.2634809995</v>
      </c>
      <c r="N26" t="s">
        <v>202</v>
      </c>
      <c r="O26">
        <f t="shared" si="10"/>
        <v>31061.079248366856</v>
      </c>
      <c r="P26" t="s">
        <v>202</v>
      </c>
      <c r="Q26">
        <f t="shared" si="11"/>
        <v>12934.023034476924</v>
      </c>
      <c r="R26" t="s">
        <v>202</v>
      </c>
      <c r="U26" s="7" t="s">
        <v>219</v>
      </c>
      <c r="V26" s="167">
        <f>'1-Activity Data'!B$4</f>
        <v>20080101</v>
      </c>
      <c r="W26">
        <f>'1-Activity Data'!D$4</f>
        <v>20081231</v>
      </c>
      <c r="Z26" s="164">
        <f>'4-Calculations'!M$39</f>
        <v>6024.2056681532331</v>
      </c>
      <c r="AA26" t="s">
        <v>203</v>
      </c>
      <c r="AB26" s="170">
        <f t="shared" si="12"/>
        <v>23.624896541325192</v>
      </c>
      <c r="AC26" t="s">
        <v>203</v>
      </c>
      <c r="AD26" s="170">
        <f t="shared" si="13"/>
        <v>9.8375511555574953</v>
      </c>
      <c r="AE26" t="s">
        <v>203</v>
      </c>
      <c r="AF26" s="164">
        <f t="shared" si="14"/>
        <v>6024.2056681532331</v>
      </c>
      <c r="AG26" s="170">
        <f t="shared" si="15"/>
        <v>23.624896541325192</v>
      </c>
      <c r="AH26" s="170">
        <f t="shared" si="16"/>
        <v>9.8375511555574953</v>
      </c>
      <c r="AJ26">
        <v>0</v>
      </c>
      <c r="AK26">
        <v>0</v>
      </c>
      <c r="AL26">
        <v>0</v>
      </c>
      <c r="AN26" s="170">
        <f>AF26*907200/M26</f>
        <v>690.01163710102264</v>
      </c>
      <c r="AO26" s="7" t="s">
        <v>204</v>
      </c>
      <c r="AP26" t="s">
        <v>202</v>
      </c>
      <c r="AR26">
        <f>'1-Activity Data'!B$56</f>
        <v>3.9216616833348565E-3</v>
      </c>
      <c r="AS26">
        <f>'1-Activity Data'!B$57</f>
        <v>1.6330038676407395E-3</v>
      </c>
      <c r="AW26" s="7" t="s">
        <v>228</v>
      </c>
      <c r="AX26" s="7">
        <f>'1-Activity Data'!B$3</f>
        <v>2008</v>
      </c>
    </row>
    <row r="27" spans="1:50" x14ac:dyDescent="0.2">
      <c r="A27" s="7">
        <v>10</v>
      </c>
      <c r="B27" s="167" t="s">
        <v>201</v>
      </c>
      <c r="D27" s="168">
        <v>2280002100</v>
      </c>
      <c r="E27" s="123">
        <v>0</v>
      </c>
      <c r="F27" s="123">
        <v>0</v>
      </c>
      <c r="G27" s="123">
        <v>0</v>
      </c>
      <c r="H27" s="123">
        <v>0</v>
      </c>
      <c r="I27">
        <v>7</v>
      </c>
      <c r="J27">
        <v>52</v>
      </c>
      <c r="K27" s="7">
        <v>24</v>
      </c>
      <c r="L27" s="7">
        <f t="shared" si="9"/>
        <v>8736</v>
      </c>
      <c r="M27" s="169">
        <f>'4-Calculations'!C58</f>
        <v>0</v>
      </c>
      <c r="N27" t="s">
        <v>202</v>
      </c>
      <c r="O27">
        <f t="shared" si="10"/>
        <v>0</v>
      </c>
      <c r="P27" t="s">
        <v>202</v>
      </c>
      <c r="Q27">
        <f t="shared" si="11"/>
        <v>0</v>
      </c>
      <c r="R27" t="s">
        <v>202</v>
      </c>
      <c r="U27" s="7" t="s">
        <v>218</v>
      </c>
      <c r="V27" s="167">
        <f>'1-Activity Data'!B$4</f>
        <v>20080101</v>
      </c>
      <c r="W27">
        <f>'1-Activity Data'!D$4</f>
        <v>20081231</v>
      </c>
      <c r="Z27" s="164">
        <f>'4-Calculations'!N$37</f>
        <v>0</v>
      </c>
      <c r="AA27" t="s">
        <v>203</v>
      </c>
      <c r="AB27" s="170">
        <f t="shared" si="12"/>
        <v>0</v>
      </c>
      <c r="AC27" t="s">
        <v>203</v>
      </c>
      <c r="AD27" s="170">
        <f t="shared" si="13"/>
        <v>0</v>
      </c>
      <c r="AE27" t="s">
        <v>203</v>
      </c>
      <c r="AF27" s="164">
        <f t="shared" si="14"/>
        <v>0</v>
      </c>
      <c r="AG27" s="170">
        <f t="shared" si="15"/>
        <v>0</v>
      </c>
      <c r="AH27" s="170">
        <f t="shared" si="16"/>
        <v>0</v>
      </c>
      <c r="AJ27">
        <v>0</v>
      </c>
      <c r="AK27">
        <v>0</v>
      </c>
      <c r="AL27">
        <v>0</v>
      </c>
      <c r="AN27" s="170">
        <v>0</v>
      </c>
      <c r="AO27" s="7" t="s">
        <v>204</v>
      </c>
      <c r="AP27" t="s">
        <v>202</v>
      </c>
      <c r="AR27">
        <v>0</v>
      </c>
      <c r="AS27">
        <v>0</v>
      </c>
      <c r="AW27" s="7" t="s">
        <v>228</v>
      </c>
      <c r="AX27" s="7">
        <f>'1-Activity Data'!B$3</f>
        <v>2008</v>
      </c>
    </row>
    <row r="28" spans="1:50" x14ac:dyDescent="0.2">
      <c r="A28" s="7">
        <v>10</v>
      </c>
      <c r="B28" s="167" t="s">
        <v>37</v>
      </c>
      <c r="D28" s="168">
        <v>2280002100</v>
      </c>
      <c r="E28" s="123">
        <f>'1-Activity Data'!$C$58</f>
        <v>0</v>
      </c>
      <c r="F28" s="123">
        <f>'1-Activity Data'!$C$59</f>
        <v>22.807017543859647</v>
      </c>
      <c r="G28" s="123">
        <f>'1-Activity Data'!$C$60</f>
        <v>59.649122807017541</v>
      </c>
      <c r="H28" s="123">
        <f>'1-Activity Data'!$C$61</f>
        <v>17.543859649122805</v>
      </c>
      <c r="I28">
        <v>7</v>
      </c>
      <c r="J28">
        <v>52</v>
      </c>
      <c r="K28" s="7">
        <v>24</v>
      </c>
      <c r="L28" s="7">
        <f t="shared" si="9"/>
        <v>8736</v>
      </c>
      <c r="M28" s="169">
        <f>'4-Calculations'!E$38</f>
        <v>411593.71110000007</v>
      </c>
      <c r="N28" t="s">
        <v>202</v>
      </c>
      <c r="O28">
        <f t="shared" si="10"/>
        <v>1664.4883945762717</v>
      </c>
      <c r="P28" t="s">
        <v>202</v>
      </c>
      <c r="Q28">
        <f t="shared" si="11"/>
        <v>0</v>
      </c>
      <c r="R28" t="s">
        <v>202</v>
      </c>
      <c r="U28" s="7" t="s">
        <v>218</v>
      </c>
      <c r="V28" s="167">
        <f>'1-Activity Data'!B$4</f>
        <v>20080101</v>
      </c>
      <c r="W28">
        <f>'1-Activity Data'!D$4</f>
        <v>20081231</v>
      </c>
      <c r="Z28" s="164">
        <f>'4-Calculations'!N$38</f>
        <v>4.0833398093023401E-2</v>
      </c>
      <c r="AA28" t="s">
        <v>203</v>
      </c>
      <c r="AB28" s="170">
        <f t="shared" si="12"/>
        <v>1.6513060186295518E-4</v>
      </c>
      <c r="AC28" t="s">
        <v>203</v>
      </c>
      <c r="AD28" s="170">
        <f t="shared" si="13"/>
        <v>0</v>
      </c>
      <c r="AE28" t="s">
        <v>203</v>
      </c>
      <c r="AF28" s="164">
        <f t="shared" si="14"/>
        <v>4.0833398093023401E-2</v>
      </c>
      <c r="AG28" s="170">
        <f t="shared" si="15"/>
        <v>1.6513060186295518E-4</v>
      </c>
      <c r="AH28" s="170">
        <f t="shared" si="16"/>
        <v>0</v>
      </c>
      <c r="AJ28">
        <v>0</v>
      </c>
      <c r="AK28">
        <v>0</v>
      </c>
      <c r="AL28">
        <v>0</v>
      </c>
      <c r="AN28" s="170">
        <f>AF28*907200/M28</f>
        <v>9.0001517882742063E-2</v>
      </c>
      <c r="AO28" s="7" t="s">
        <v>204</v>
      </c>
      <c r="AP28" t="s">
        <v>202</v>
      </c>
      <c r="AR28">
        <f>'1-Activity Data'!C$56</f>
        <v>4.0440083258994949E-3</v>
      </c>
      <c r="AS28">
        <f>'1-Activity Data'!C$57</f>
        <v>0</v>
      </c>
      <c r="AW28" s="7" t="s">
        <v>228</v>
      </c>
      <c r="AX28" s="7">
        <f>'1-Activity Data'!B$3</f>
        <v>2008</v>
      </c>
    </row>
    <row r="29" spans="1:50" x14ac:dyDescent="0.2">
      <c r="A29" s="7">
        <v>10</v>
      </c>
      <c r="B29" s="167" t="s">
        <v>36</v>
      </c>
      <c r="D29" s="168">
        <v>2280002100</v>
      </c>
      <c r="E29" s="123">
        <f>'1-Activity Data'!$B$58</f>
        <v>14.860335195530727</v>
      </c>
      <c r="F29" s="123">
        <f>'1-Activity Data'!$B$59</f>
        <v>22.458100558659218</v>
      </c>
      <c r="G29" s="123">
        <f>'1-Activity Data'!$B$60</f>
        <v>37.541899441340782</v>
      </c>
      <c r="H29" s="123">
        <f>'1-Activity Data'!$B$61</f>
        <v>25.139664804469277</v>
      </c>
      <c r="I29">
        <v>7</v>
      </c>
      <c r="J29">
        <v>52</v>
      </c>
      <c r="K29" s="7">
        <v>24</v>
      </c>
      <c r="L29" s="7">
        <f t="shared" si="9"/>
        <v>8736</v>
      </c>
      <c r="M29" s="169">
        <f>'4-Calculations'!E$39</f>
        <v>7920387.2634809995</v>
      </c>
      <c r="N29" t="s">
        <v>202</v>
      </c>
      <c r="O29">
        <f t="shared" si="10"/>
        <v>31061.079248366856</v>
      </c>
      <c r="P29" t="s">
        <v>202</v>
      </c>
      <c r="Q29">
        <f t="shared" si="11"/>
        <v>12934.023034476924</v>
      </c>
      <c r="R29" t="s">
        <v>202</v>
      </c>
      <c r="U29" s="7" t="s">
        <v>218</v>
      </c>
      <c r="V29" s="167">
        <f>'1-Activity Data'!B$4</f>
        <v>20080101</v>
      </c>
      <c r="W29">
        <f>'1-Activity Data'!D$4</f>
        <v>20081231</v>
      </c>
      <c r="Z29" s="164">
        <f>'4-Calculations'!N$39</f>
        <v>0.78576595671563898</v>
      </c>
      <c r="AA29" t="s">
        <v>203</v>
      </c>
      <c r="AB29" s="170">
        <f t="shared" si="12"/>
        <v>3.0815082445206769E-3</v>
      </c>
      <c r="AC29" t="s">
        <v>203</v>
      </c>
      <c r="AD29" s="170">
        <f t="shared" si="13"/>
        <v>1.2831588463770643E-3</v>
      </c>
      <c r="AE29" t="s">
        <v>203</v>
      </c>
      <c r="AF29" s="164">
        <f t="shared" si="14"/>
        <v>0.78576595671563898</v>
      </c>
      <c r="AG29" s="170">
        <f t="shared" si="15"/>
        <v>3.0815082445206769E-3</v>
      </c>
      <c r="AH29" s="170">
        <f t="shared" si="16"/>
        <v>1.2831588463770643E-3</v>
      </c>
      <c r="AJ29">
        <v>0</v>
      </c>
      <c r="AK29">
        <v>0</v>
      </c>
      <c r="AL29">
        <v>0</v>
      </c>
      <c r="AN29" s="170">
        <f>AF29*907200/M29</f>
        <v>9.0001517882742077E-2</v>
      </c>
      <c r="AO29" s="7" t="s">
        <v>204</v>
      </c>
      <c r="AP29" t="s">
        <v>202</v>
      </c>
      <c r="AR29">
        <f>'1-Activity Data'!B$56</f>
        <v>3.9216616833348565E-3</v>
      </c>
      <c r="AS29">
        <f>'1-Activity Data'!B$57</f>
        <v>1.6330038676407395E-3</v>
      </c>
      <c r="AW29" s="7" t="s">
        <v>228</v>
      </c>
      <c r="AX29" s="7">
        <f>'1-Activity Data'!B$3</f>
        <v>2008</v>
      </c>
    </row>
    <row r="30" spans="1:50" x14ac:dyDescent="0.2">
      <c r="A30" s="7">
        <v>10</v>
      </c>
      <c r="B30" s="167" t="s">
        <v>201</v>
      </c>
      <c r="D30" s="168">
        <v>2280002100</v>
      </c>
      <c r="E30" s="123">
        <v>0</v>
      </c>
      <c r="F30" s="123">
        <v>0</v>
      </c>
      <c r="G30" s="123">
        <v>0</v>
      </c>
      <c r="H30" s="123">
        <v>0</v>
      </c>
      <c r="I30">
        <v>7</v>
      </c>
      <c r="J30">
        <v>52</v>
      </c>
      <c r="K30" s="7">
        <v>24</v>
      </c>
      <c r="L30" s="7">
        <f t="shared" si="9"/>
        <v>8736</v>
      </c>
      <c r="M30" s="169">
        <f>'4-Calculations'!C61</f>
        <v>0</v>
      </c>
      <c r="N30" t="s">
        <v>202</v>
      </c>
      <c r="O30">
        <f t="shared" si="10"/>
        <v>0</v>
      </c>
      <c r="P30" t="s">
        <v>202</v>
      </c>
      <c r="Q30">
        <f t="shared" si="11"/>
        <v>0</v>
      </c>
      <c r="R30" t="s">
        <v>202</v>
      </c>
      <c r="U30" s="7" t="s">
        <v>220</v>
      </c>
      <c r="V30" s="167">
        <f>'1-Activity Data'!B$4</f>
        <v>20080101</v>
      </c>
      <c r="W30">
        <f>'1-Activity Data'!D$4</f>
        <v>20081231</v>
      </c>
      <c r="Z30" s="164">
        <f>'4-Calculations'!O$37</f>
        <v>0</v>
      </c>
      <c r="AA30" t="s">
        <v>203</v>
      </c>
      <c r="AB30" s="170">
        <f t="shared" si="12"/>
        <v>0</v>
      </c>
      <c r="AC30" t="s">
        <v>203</v>
      </c>
      <c r="AD30" s="170">
        <f t="shared" si="13"/>
        <v>0</v>
      </c>
      <c r="AE30" t="s">
        <v>203</v>
      </c>
      <c r="AF30" s="164">
        <f t="shared" si="14"/>
        <v>0</v>
      </c>
      <c r="AG30" s="170">
        <f t="shared" si="15"/>
        <v>0</v>
      </c>
      <c r="AH30" s="170">
        <f t="shared" si="16"/>
        <v>0</v>
      </c>
      <c r="AJ30">
        <v>0</v>
      </c>
      <c r="AK30">
        <v>0</v>
      </c>
      <c r="AL30">
        <v>0</v>
      </c>
      <c r="AN30" s="170">
        <v>0</v>
      </c>
      <c r="AO30" s="7" t="s">
        <v>204</v>
      </c>
      <c r="AP30" t="s">
        <v>202</v>
      </c>
      <c r="AR30">
        <v>0</v>
      </c>
      <c r="AS30">
        <v>0</v>
      </c>
      <c r="AW30" s="7" t="s">
        <v>228</v>
      </c>
      <c r="AX30" s="7">
        <f>'1-Activity Data'!B$3</f>
        <v>2008</v>
      </c>
    </row>
    <row r="31" spans="1:50" x14ac:dyDescent="0.2">
      <c r="A31" s="7">
        <v>10</v>
      </c>
      <c r="B31" s="167" t="s">
        <v>37</v>
      </c>
      <c r="D31" s="168">
        <v>2280002100</v>
      </c>
      <c r="E31" s="123">
        <f>'1-Activity Data'!$C$58</f>
        <v>0</v>
      </c>
      <c r="F31" s="123">
        <f>'1-Activity Data'!$C$59</f>
        <v>22.807017543859647</v>
      </c>
      <c r="G31" s="123">
        <f>'1-Activity Data'!$C$60</f>
        <v>59.649122807017541</v>
      </c>
      <c r="H31" s="123">
        <f>'1-Activity Data'!$C$61</f>
        <v>17.543859649122805</v>
      </c>
      <c r="I31">
        <v>7</v>
      </c>
      <c r="J31">
        <v>52</v>
      </c>
      <c r="K31" s="7">
        <v>24</v>
      </c>
      <c r="L31" s="7">
        <f t="shared" si="9"/>
        <v>8736</v>
      </c>
      <c r="M31" s="169">
        <f>'4-Calculations'!E$38</f>
        <v>411593.71110000007</v>
      </c>
      <c r="N31" t="s">
        <v>202</v>
      </c>
      <c r="O31">
        <f t="shared" si="10"/>
        <v>1664.4883945762717</v>
      </c>
      <c r="P31" t="s">
        <v>202</v>
      </c>
      <c r="Q31">
        <f t="shared" si="11"/>
        <v>0</v>
      </c>
      <c r="R31" t="s">
        <v>202</v>
      </c>
      <c r="U31" s="7" t="s">
        <v>220</v>
      </c>
      <c r="V31" s="167">
        <f>'1-Activity Data'!B$4</f>
        <v>20080101</v>
      </c>
      <c r="W31">
        <f>'1-Activity Data'!D$4</f>
        <v>20081231</v>
      </c>
      <c r="Z31" s="164">
        <f>'4-Calculations'!O$38</f>
        <v>9.074088465116311E-3</v>
      </c>
      <c r="AA31" t="s">
        <v>203</v>
      </c>
      <c r="AB31" s="170">
        <f t="shared" si="12"/>
        <v>3.6695689302878929E-5</v>
      </c>
      <c r="AC31" t="s">
        <v>203</v>
      </c>
      <c r="AD31" s="170">
        <f t="shared" si="13"/>
        <v>0</v>
      </c>
      <c r="AE31" t="s">
        <v>203</v>
      </c>
      <c r="AF31" s="164">
        <f t="shared" si="14"/>
        <v>9.074088465116311E-3</v>
      </c>
      <c r="AG31" s="170">
        <f t="shared" si="15"/>
        <v>3.6695689302878929E-5</v>
      </c>
      <c r="AH31" s="170">
        <f t="shared" si="16"/>
        <v>0</v>
      </c>
      <c r="AJ31">
        <v>0</v>
      </c>
      <c r="AK31">
        <v>0</v>
      </c>
      <c r="AL31">
        <v>0</v>
      </c>
      <c r="AN31" s="170">
        <f>AF31*907200/M31</f>
        <v>2.0000337307276017E-2</v>
      </c>
      <c r="AO31" s="7" t="s">
        <v>204</v>
      </c>
      <c r="AP31" t="s">
        <v>202</v>
      </c>
      <c r="AR31">
        <f>'1-Activity Data'!C$56</f>
        <v>4.0440083258994949E-3</v>
      </c>
      <c r="AS31">
        <f>'1-Activity Data'!C$57</f>
        <v>0</v>
      </c>
      <c r="AW31" s="7" t="s">
        <v>228</v>
      </c>
      <c r="AX31" s="7">
        <f>'1-Activity Data'!B$3</f>
        <v>2008</v>
      </c>
    </row>
    <row r="32" spans="1:50" x14ac:dyDescent="0.2">
      <c r="A32" s="7">
        <v>10</v>
      </c>
      <c r="B32" s="167" t="s">
        <v>36</v>
      </c>
      <c r="D32" s="168">
        <v>2280002100</v>
      </c>
      <c r="E32" s="123">
        <f>'1-Activity Data'!$B$58</f>
        <v>14.860335195530727</v>
      </c>
      <c r="F32" s="123">
        <f>'1-Activity Data'!$B$59</f>
        <v>22.458100558659218</v>
      </c>
      <c r="G32" s="123">
        <f>'1-Activity Data'!$B$60</f>
        <v>37.541899441340782</v>
      </c>
      <c r="H32" s="123">
        <f>'1-Activity Data'!$B$61</f>
        <v>25.139664804469277</v>
      </c>
      <c r="I32">
        <v>7</v>
      </c>
      <c r="J32">
        <v>52</v>
      </c>
      <c r="K32" s="7">
        <v>24</v>
      </c>
      <c r="L32" s="7">
        <f t="shared" si="9"/>
        <v>8736</v>
      </c>
      <c r="M32" s="169">
        <f>'4-Calculations'!E$39</f>
        <v>7920387.2634809995</v>
      </c>
      <c r="N32" t="s">
        <v>202</v>
      </c>
      <c r="O32">
        <f t="shared" si="10"/>
        <v>31061.079248366856</v>
      </c>
      <c r="P32" t="s">
        <v>202</v>
      </c>
      <c r="Q32">
        <f t="shared" si="11"/>
        <v>12934.023034476924</v>
      </c>
      <c r="R32" t="s">
        <v>202</v>
      </c>
      <c r="U32" s="7" t="s">
        <v>220</v>
      </c>
      <c r="V32" s="167">
        <f>'1-Activity Data'!B$4</f>
        <v>20080101</v>
      </c>
      <c r="W32">
        <f>'1-Activity Data'!D$4</f>
        <v>20081231</v>
      </c>
      <c r="Z32" s="164">
        <f>'4-Calculations'!O$39</f>
        <v>0.17461465704791981</v>
      </c>
      <c r="AA32" t="s">
        <v>203</v>
      </c>
      <c r="AB32" s="170">
        <f t="shared" si="12"/>
        <v>6.8477960989348386E-4</v>
      </c>
      <c r="AC32" t="s">
        <v>203</v>
      </c>
      <c r="AD32" s="170">
        <f t="shared" si="13"/>
        <v>2.8514641030601438E-4</v>
      </c>
      <c r="AE32" t="s">
        <v>203</v>
      </c>
      <c r="AF32" s="164">
        <f t="shared" si="14"/>
        <v>0.17461465704791981</v>
      </c>
      <c r="AG32" s="170">
        <f t="shared" si="15"/>
        <v>6.8477960989348386E-4</v>
      </c>
      <c r="AH32" s="170">
        <f t="shared" si="16"/>
        <v>2.8514641030601438E-4</v>
      </c>
      <c r="AJ32">
        <v>0</v>
      </c>
      <c r="AK32">
        <v>0</v>
      </c>
      <c r="AL32">
        <v>0</v>
      </c>
      <c r="AN32" s="170">
        <f>AF32*907200/M32</f>
        <v>2.0000337307276021E-2</v>
      </c>
      <c r="AO32" s="7" t="s">
        <v>204</v>
      </c>
      <c r="AP32" t="s">
        <v>202</v>
      </c>
      <c r="AR32">
        <f>'1-Activity Data'!B$56</f>
        <v>3.9216616833348565E-3</v>
      </c>
      <c r="AS32">
        <f>'1-Activity Data'!B$57</f>
        <v>1.6330038676407395E-3</v>
      </c>
      <c r="AW32" s="7" t="s">
        <v>228</v>
      </c>
      <c r="AX32" s="7">
        <f>'1-Activity Data'!B$3</f>
        <v>2008</v>
      </c>
    </row>
  </sheetData>
  <phoneticPr fontId="0"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2"/>
  <sheetViews>
    <sheetView topLeftCell="T1" workbookViewId="0">
      <selection activeCell="T1" sqref="T1"/>
    </sheetView>
  </sheetViews>
  <sheetFormatPr defaultRowHeight="12.75" x14ac:dyDescent="0.2"/>
  <cols>
    <col min="4" max="4" width="12.28515625" customWidth="1"/>
  </cols>
  <sheetData>
    <row r="1" spans="1:51" x14ac:dyDescent="0.2">
      <c r="A1" t="s">
        <v>151</v>
      </c>
      <c r="B1" t="s">
        <v>152</v>
      </c>
      <c r="C1" t="s">
        <v>153</v>
      </c>
      <c r="D1" t="s">
        <v>35</v>
      </c>
      <c r="E1" t="s">
        <v>154</v>
      </c>
      <c r="F1" t="s">
        <v>155</v>
      </c>
      <c r="G1" t="s">
        <v>156</v>
      </c>
      <c r="H1" t="s">
        <v>157</v>
      </c>
      <c r="I1" t="s">
        <v>158</v>
      </c>
      <c r="J1" t="s">
        <v>159</v>
      </c>
      <c r="K1" t="s">
        <v>160</v>
      </c>
      <c r="L1" t="s">
        <v>161</v>
      </c>
      <c r="M1" t="s">
        <v>162</v>
      </c>
      <c r="N1" t="s">
        <v>163</v>
      </c>
      <c r="O1" t="s">
        <v>164</v>
      </c>
      <c r="P1" t="s">
        <v>165</v>
      </c>
      <c r="Q1" t="s">
        <v>166</v>
      </c>
      <c r="R1" t="s">
        <v>167</v>
      </c>
      <c r="S1" t="s">
        <v>168</v>
      </c>
      <c r="T1" t="s">
        <v>169</v>
      </c>
      <c r="U1" t="s">
        <v>170</v>
      </c>
      <c r="V1" t="s">
        <v>171</v>
      </c>
      <c r="W1" t="s">
        <v>172</v>
      </c>
      <c r="X1" t="s">
        <v>173</v>
      </c>
      <c r="Y1" t="s">
        <v>174</v>
      </c>
      <c r="Z1" t="s">
        <v>175</v>
      </c>
      <c r="AA1" t="s">
        <v>176</v>
      </c>
      <c r="AB1" t="s">
        <v>177</v>
      </c>
      <c r="AC1" t="s">
        <v>178</v>
      </c>
      <c r="AD1" t="s">
        <v>179</v>
      </c>
      <c r="AE1" t="s">
        <v>180</v>
      </c>
      <c r="AF1" t="s">
        <v>181</v>
      </c>
      <c r="AG1" t="s">
        <v>182</v>
      </c>
      <c r="AH1" t="s">
        <v>183</v>
      </c>
      <c r="AI1" t="s">
        <v>184</v>
      </c>
      <c r="AJ1" t="s">
        <v>185</v>
      </c>
      <c r="AK1" t="s">
        <v>186</v>
      </c>
      <c r="AL1" t="s">
        <v>187</v>
      </c>
      <c r="AM1" t="s">
        <v>188</v>
      </c>
      <c r="AN1" t="s">
        <v>189</v>
      </c>
      <c r="AO1" t="s">
        <v>190</v>
      </c>
      <c r="AP1" t="s">
        <v>191</v>
      </c>
      <c r="AQ1" t="s">
        <v>192</v>
      </c>
      <c r="AR1" t="s">
        <v>193</v>
      </c>
      <c r="AS1" t="s">
        <v>194</v>
      </c>
      <c r="AT1" t="s">
        <v>195</v>
      </c>
      <c r="AU1" t="s">
        <v>196</v>
      </c>
      <c r="AV1" t="s">
        <v>197</v>
      </c>
      <c r="AW1" t="s">
        <v>198</v>
      </c>
      <c r="AX1" t="s">
        <v>199</v>
      </c>
      <c r="AY1" t="s">
        <v>200</v>
      </c>
    </row>
    <row r="3" spans="1:51" x14ac:dyDescent="0.2">
      <c r="A3">
        <v>10</v>
      </c>
      <c r="B3" t="s">
        <v>201</v>
      </c>
      <c r="D3">
        <v>2280002100</v>
      </c>
      <c r="E3">
        <v>0</v>
      </c>
      <c r="F3">
        <v>0</v>
      </c>
      <c r="G3">
        <v>0</v>
      </c>
      <c r="H3">
        <v>0</v>
      </c>
      <c r="I3">
        <v>7</v>
      </c>
      <c r="J3">
        <v>52</v>
      </c>
      <c r="K3">
        <v>24</v>
      </c>
      <c r="L3">
        <v>8736</v>
      </c>
      <c r="M3">
        <v>0</v>
      </c>
      <c r="N3" t="s">
        <v>202</v>
      </c>
      <c r="O3">
        <v>0</v>
      </c>
      <c r="P3" t="s">
        <v>202</v>
      </c>
      <c r="Q3">
        <v>0</v>
      </c>
      <c r="R3" t="s">
        <v>202</v>
      </c>
      <c r="U3" t="s">
        <v>32</v>
      </c>
      <c r="V3">
        <v>20080101</v>
      </c>
      <c r="W3">
        <v>20081231</v>
      </c>
      <c r="Z3">
        <v>0</v>
      </c>
      <c r="AA3" t="s">
        <v>203</v>
      </c>
      <c r="AB3">
        <v>0</v>
      </c>
      <c r="AC3" t="s">
        <v>203</v>
      </c>
      <c r="AD3">
        <v>0</v>
      </c>
      <c r="AE3" t="s">
        <v>203</v>
      </c>
      <c r="AF3">
        <v>0</v>
      </c>
      <c r="AG3">
        <v>0</v>
      </c>
      <c r="AH3">
        <v>0</v>
      </c>
      <c r="AJ3">
        <v>0</v>
      </c>
      <c r="AK3">
        <v>0</v>
      </c>
      <c r="AL3">
        <v>0</v>
      </c>
      <c r="AN3">
        <v>0</v>
      </c>
      <c r="AO3" t="s">
        <v>204</v>
      </c>
      <c r="AP3" t="s">
        <v>202</v>
      </c>
      <c r="AR3">
        <v>0</v>
      </c>
      <c r="AS3">
        <v>0</v>
      </c>
      <c r="AW3" t="s">
        <v>205</v>
      </c>
      <c r="AX3">
        <v>2008</v>
      </c>
    </row>
    <row r="4" spans="1:51" x14ac:dyDescent="0.2">
      <c r="A4">
        <v>10</v>
      </c>
      <c r="B4" t="s">
        <v>37</v>
      </c>
      <c r="D4">
        <v>2280002100</v>
      </c>
      <c r="E4">
        <v>0</v>
      </c>
      <c r="F4">
        <v>22.807017543859647</v>
      </c>
      <c r="G4">
        <v>59.649122807017541</v>
      </c>
      <c r="H4">
        <v>17.543859649122805</v>
      </c>
      <c r="I4">
        <v>7</v>
      </c>
      <c r="J4">
        <v>52</v>
      </c>
      <c r="K4">
        <v>24</v>
      </c>
      <c r="L4">
        <v>8736</v>
      </c>
      <c r="M4">
        <v>411593.71110000007</v>
      </c>
      <c r="N4" t="s">
        <v>202</v>
      </c>
      <c r="O4">
        <v>1664.4883945762717</v>
      </c>
      <c r="P4" t="s">
        <v>202</v>
      </c>
      <c r="Q4">
        <v>0</v>
      </c>
      <c r="R4" t="s">
        <v>202</v>
      </c>
      <c r="U4" t="s">
        <v>32</v>
      </c>
      <c r="V4">
        <v>20080101</v>
      </c>
      <c r="W4">
        <v>20081231</v>
      </c>
      <c r="Z4">
        <v>0.17088031077878629</v>
      </c>
      <c r="AA4" t="s">
        <v>203</v>
      </c>
      <c r="AB4">
        <v>6.9104139952170498E-4</v>
      </c>
      <c r="AC4" t="s">
        <v>203</v>
      </c>
      <c r="AD4">
        <v>0</v>
      </c>
      <c r="AE4" t="s">
        <v>203</v>
      </c>
      <c r="AF4">
        <v>0.17088031077878629</v>
      </c>
      <c r="AG4">
        <v>6.9104139952170498E-4</v>
      </c>
      <c r="AH4">
        <v>0</v>
      </c>
      <c r="AJ4">
        <v>0</v>
      </c>
      <c r="AK4">
        <v>0</v>
      </c>
      <c r="AL4">
        <v>0</v>
      </c>
      <c r="AN4">
        <v>0.37663990910893896</v>
      </c>
      <c r="AO4" t="s">
        <v>204</v>
      </c>
      <c r="AP4" t="s">
        <v>202</v>
      </c>
      <c r="AR4">
        <v>4.0440083258994949E-3</v>
      </c>
      <c r="AS4">
        <v>0</v>
      </c>
      <c r="AW4" t="s">
        <v>205</v>
      </c>
      <c r="AX4">
        <v>2008</v>
      </c>
    </row>
    <row r="5" spans="1:51" x14ac:dyDescent="0.2">
      <c r="A5">
        <v>10</v>
      </c>
      <c r="B5" t="s">
        <v>36</v>
      </c>
      <c r="D5">
        <v>2280002100</v>
      </c>
      <c r="E5">
        <v>14.860335195530727</v>
      </c>
      <c r="F5">
        <v>22.458100558659218</v>
      </c>
      <c r="G5">
        <v>37.541899441340782</v>
      </c>
      <c r="H5">
        <v>25.139664804469277</v>
      </c>
      <c r="I5">
        <v>7</v>
      </c>
      <c r="J5">
        <v>52</v>
      </c>
      <c r="K5">
        <v>24</v>
      </c>
      <c r="L5">
        <v>8736</v>
      </c>
      <c r="M5">
        <v>7920387.2634809995</v>
      </c>
      <c r="N5" t="s">
        <v>202</v>
      </c>
      <c r="O5">
        <v>31061.079248366856</v>
      </c>
      <c r="P5" t="s">
        <v>202</v>
      </c>
      <c r="Q5">
        <v>12934.023034476924</v>
      </c>
      <c r="R5" t="s">
        <v>202</v>
      </c>
      <c r="U5" t="s">
        <v>32</v>
      </c>
      <c r="V5">
        <v>20080101</v>
      </c>
      <c r="W5">
        <v>20081231</v>
      </c>
      <c r="Z5">
        <v>4.2004817608765554</v>
      </c>
      <c r="AA5" t="s">
        <v>203</v>
      </c>
      <c r="AB5">
        <v>1.6472868373176516E-2</v>
      </c>
      <c r="AC5" t="s">
        <v>203</v>
      </c>
      <c r="AD5">
        <v>6.859402961465799E-3</v>
      </c>
      <c r="AE5" t="s">
        <v>203</v>
      </c>
      <c r="AF5">
        <v>4.2004817608765554</v>
      </c>
      <c r="AG5">
        <v>1.6472868373176516E-2</v>
      </c>
      <c r="AH5">
        <v>6.859402961465799E-3</v>
      </c>
      <c r="AJ5">
        <v>0</v>
      </c>
      <c r="AK5">
        <v>0</v>
      </c>
      <c r="AL5">
        <v>0</v>
      </c>
      <c r="AN5">
        <v>0.48112256720543534</v>
      </c>
      <c r="AO5" t="s">
        <v>204</v>
      </c>
      <c r="AP5" t="s">
        <v>202</v>
      </c>
      <c r="AR5">
        <v>3.9216616833348565E-3</v>
      </c>
      <c r="AS5">
        <v>1.6330038676407395E-3</v>
      </c>
      <c r="AW5" t="s">
        <v>205</v>
      </c>
      <c r="AX5">
        <v>2008</v>
      </c>
    </row>
    <row r="6" spans="1:51" x14ac:dyDescent="0.2">
      <c r="A6">
        <v>10</v>
      </c>
      <c r="B6" t="s">
        <v>201</v>
      </c>
      <c r="D6">
        <v>2280002100</v>
      </c>
      <c r="E6">
        <v>0</v>
      </c>
      <c r="F6">
        <v>0</v>
      </c>
      <c r="G6">
        <v>0</v>
      </c>
      <c r="H6">
        <v>0</v>
      </c>
      <c r="I6">
        <v>7</v>
      </c>
      <c r="J6">
        <v>52</v>
      </c>
      <c r="K6">
        <v>24</v>
      </c>
      <c r="L6">
        <v>8736</v>
      </c>
      <c r="M6">
        <v>0</v>
      </c>
      <c r="N6" t="s">
        <v>202</v>
      </c>
      <c r="O6">
        <v>0</v>
      </c>
      <c r="P6" t="s">
        <v>202</v>
      </c>
      <c r="Q6">
        <v>0</v>
      </c>
      <c r="R6" t="s">
        <v>202</v>
      </c>
      <c r="U6" t="s">
        <v>146</v>
      </c>
      <c r="V6">
        <v>20080101</v>
      </c>
      <c r="W6">
        <v>20081231</v>
      </c>
      <c r="Z6">
        <v>0</v>
      </c>
      <c r="AA6" t="s">
        <v>203</v>
      </c>
      <c r="AB6">
        <v>0</v>
      </c>
      <c r="AC6" t="s">
        <v>203</v>
      </c>
      <c r="AD6">
        <v>0</v>
      </c>
      <c r="AE6" t="s">
        <v>203</v>
      </c>
      <c r="AF6">
        <v>0</v>
      </c>
      <c r="AG6">
        <v>0</v>
      </c>
      <c r="AH6">
        <v>0</v>
      </c>
      <c r="AJ6">
        <v>0</v>
      </c>
      <c r="AK6">
        <v>0</v>
      </c>
      <c r="AL6">
        <v>0</v>
      </c>
      <c r="AN6">
        <v>0</v>
      </c>
      <c r="AO6" t="s">
        <v>204</v>
      </c>
      <c r="AP6" t="s">
        <v>202</v>
      </c>
      <c r="AR6">
        <v>0</v>
      </c>
      <c r="AS6">
        <v>0</v>
      </c>
      <c r="AW6" t="s">
        <v>205</v>
      </c>
      <c r="AX6">
        <v>2008</v>
      </c>
    </row>
    <row r="7" spans="1:51" x14ac:dyDescent="0.2">
      <c r="A7">
        <v>10</v>
      </c>
      <c r="B7" t="s">
        <v>37</v>
      </c>
      <c r="D7">
        <v>2280002100</v>
      </c>
      <c r="E7">
        <v>0</v>
      </c>
      <c r="F7">
        <v>22.807017543859647</v>
      </c>
      <c r="G7">
        <v>59.649122807017541</v>
      </c>
      <c r="H7">
        <v>17.543859649122805</v>
      </c>
      <c r="I7">
        <v>7</v>
      </c>
      <c r="J7">
        <v>52</v>
      </c>
      <c r="K7">
        <v>24</v>
      </c>
      <c r="L7">
        <v>8736</v>
      </c>
      <c r="M7">
        <v>411593.71110000007</v>
      </c>
      <c r="N7" t="s">
        <v>202</v>
      </c>
      <c r="O7">
        <v>1664.4883945762717</v>
      </c>
      <c r="P7" t="s">
        <v>202</v>
      </c>
      <c r="Q7">
        <v>0</v>
      </c>
      <c r="R7" t="s">
        <v>202</v>
      </c>
      <c r="U7" t="s">
        <v>146</v>
      </c>
      <c r="V7">
        <v>20080101</v>
      </c>
      <c r="W7">
        <v>20081231</v>
      </c>
      <c r="Z7">
        <v>5.2101588969020316</v>
      </c>
      <c r="AA7" t="s">
        <v>203</v>
      </c>
      <c r="AB7">
        <v>2.1069925958331143E-2</v>
      </c>
      <c r="AC7" t="s">
        <v>203</v>
      </c>
      <c r="AD7">
        <v>0</v>
      </c>
      <c r="AE7" t="s">
        <v>203</v>
      </c>
      <c r="AF7">
        <v>5.2101588969020316</v>
      </c>
      <c r="AG7">
        <v>2.1069925958331143E-2</v>
      </c>
      <c r="AH7">
        <v>0</v>
      </c>
      <c r="AJ7">
        <v>0</v>
      </c>
      <c r="AK7">
        <v>0</v>
      </c>
      <c r="AL7">
        <v>0</v>
      </c>
      <c r="AN7">
        <v>11.483790990482708</v>
      </c>
      <c r="AO7" t="s">
        <v>204</v>
      </c>
      <c r="AP7" t="s">
        <v>202</v>
      </c>
      <c r="AR7">
        <v>4.0440083258994949E-3</v>
      </c>
      <c r="AS7">
        <v>0</v>
      </c>
      <c r="AW7" t="s">
        <v>205</v>
      </c>
      <c r="AX7">
        <v>2008</v>
      </c>
    </row>
    <row r="8" spans="1:51" x14ac:dyDescent="0.2">
      <c r="A8">
        <v>10</v>
      </c>
      <c r="B8" t="s">
        <v>36</v>
      </c>
      <c r="D8">
        <v>2280002100</v>
      </c>
      <c r="E8">
        <v>14.860335195530727</v>
      </c>
      <c r="F8">
        <v>22.458100558659218</v>
      </c>
      <c r="G8">
        <v>37.541899441340782</v>
      </c>
      <c r="H8">
        <v>25.139664804469277</v>
      </c>
      <c r="I8">
        <v>7</v>
      </c>
      <c r="J8">
        <v>52</v>
      </c>
      <c r="K8">
        <v>24</v>
      </c>
      <c r="L8">
        <v>8736</v>
      </c>
      <c r="M8">
        <v>7920387.2634809995</v>
      </c>
      <c r="N8" t="s">
        <v>202</v>
      </c>
      <c r="O8">
        <v>31061.079248366856</v>
      </c>
      <c r="P8" t="s">
        <v>202</v>
      </c>
      <c r="Q8">
        <v>12934.023034476924</v>
      </c>
      <c r="R8" t="s">
        <v>202</v>
      </c>
      <c r="U8" t="s">
        <v>146</v>
      </c>
      <c r="V8">
        <v>20080101</v>
      </c>
      <c r="W8">
        <v>20081231</v>
      </c>
      <c r="Z8">
        <v>112.95162613411139</v>
      </c>
      <c r="AA8" t="s">
        <v>203</v>
      </c>
      <c r="AB8">
        <v>0.44295806428050866</v>
      </c>
      <c r="AC8" t="s">
        <v>203</v>
      </c>
      <c r="AD8">
        <v>0.18445044233331473</v>
      </c>
      <c r="AE8" t="s">
        <v>203</v>
      </c>
      <c r="AF8">
        <v>112.95162613411139</v>
      </c>
      <c r="AG8">
        <v>0.44295806428050866</v>
      </c>
      <c r="AH8">
        <v>0.18445044233331473</v>
      </c>
      <c r="AJ8">
        <v>0</v>
      </c>
      <c r="AK8">
        <v>0</v>
      </c>
      <c r="AL8">
        <v>0</v>
      </c>
      <c r="AN8">
        <v>12.937462755303528</v>
      </c>
      <c r="AO8" t="s">
        <v>204</v>
      </c>
      <c r="AP8" t="s">
        <v>202</v>
      </c>
      <c r="AR8">
        <v>3.9216616833348565E-3</v>
      </c>
      <c r="AS8">
        <v>1.6330038676407395E-3</v>
      </c>
      <c r="AW8" t="s">
        <v>205</v>
      </c>
      <c r="AX8">
        <v>2008</v>
      </c>
    </row>
    <row r="9" spans="1:51" x14ac:dyDescent="0.2">
      <c r="A9">
        <v>10</v>
      </c>
      <c r="B9" t="s">
        <v>201</v>
      </c>
      <c r="D9">
        <v>2280002100</v>
      </c>
      <c r="E9">
        <v>0</v>
      </c>
      <c r="F9">
        <v>0</v>
      </c>
      <c r="G9">
        <v>0</v>
      </c>
      <c r="H9">
        <v>0</v>
      </c>
      <c r="I9">
        <v>7</v>
      </c>
      <c r="J9">
        <v>52</v>
      </c>
      <c r="K9">
        <v>24</v>
      </c>
      <c r="L9">
        <v>8736</v>
      </c>
      <c r="M9">
        <v>0</v>
      </c>
      <c r="N9" t="s">
        <v>202</v>
      </c>
      <c r="O9">
        <v>0</v>
      </c>
      <c r="P9" t="s">
        <v>202</v>
      </c>
      <c r="Q9">
        <v>0</v>
      </c>
      <c r="R9" t="s">
        <v>202</v>
      </c>
      <c r="U9" t="s">
        <v>26</v>
      </c>
      <c r="V9">
        <v>20080101</v>
      </c>
      <c r="W9">
        <v>20081231</v>
      </c>
      <c r="Z9">
        <v>0</v>
      </c>
      <c r="AA9" t="s">
        <v>203</v>
      </c>
      <c r="AB9">
        <v>0</v>
      </c>
      <c r="AC9" t="s">
        <v>203</v>
      </c>
      <c r="AD9">
        <v>0</v>
      </c>
      <c r="AE9" t="s">
        <v>203</v>
      </c>
      <c r="AF9">
        <v>0</v>
      </c>
      <c r="AG9">
        <v>0</v>
      </c>
      <c r="AH9">
        <v>0</v>
      </c>
      <c r="AJ9">
        <v>0</v>
      </c>
      <c r="AK9">
        <v>0</v>
      </c>
      <c r="AL9">
        <v>0</v>
      </c>
      <c r="AN9">
        <v>0</v>
      </c>
      <c r="AO9" t="s">
        <v>204</v>
      </c>
      <c r="AP9" t="s">
        <v>202</v>
      </c>
      <c r="AR9">
        <v>0</v>
      </c>
      <c r="AS9">
        <v>0</v>
      </c>
      <c r="AW9" t="s">
        <v>205</v>
      </c>
      <c r="AX9">
        <v>2008</v>
      </c>
    </row>
    <row r="10" spans="1:51" x14ac:dyDescent="0.2">
      <c r="A10">
        <v>10</v>
      </c>
      <c r="B10" t="s">
        <v>37</v>
      </c>
      <c r="D10">
        <v>2280002100</v>
      </c>
      <c r="E10">
        <v>0</v>
      </c>
      <c r="F10">
        <v>22.807017543859647</v>
      </c>
      <c r="G10">
        <v>59.649122807017541</v>
      </c>
      <c r="H10">
        <v>17.543859649122805</v>
      </c>
      <c r="I10">
        <v>7</v>
      </c>
      <c r="J10">
        <v>52</v>
      </c>
      <c r="K10">
        <v>24</v>
      </c>
      <c r="L10">
        <v>8736</v>
      </c>
      <c r="M10">
        <v>411593.71110000007</v>
      </c>
      <c r="N10" t="s">
        <v>202</v>
      </c>
      <c r="O10">
        <v>1664.4883945762717</v>
      </c>
      <c r="P10" t="s">
        <v>202</v>
      </c>
      <c r="Q10">
        <v>0</v>
      </c>
      <c r="R10" t="s">
        <v>202</v>
      </c>
      <c r="U10" t="s">
        <v>26</v>
      </c>
      <c r="V10">
        <v>20080101</v>
      </c>
      <c r="W10">
        <v>20081231</v>
      </c>
      <c r="Z10">
        <v>0.59641730184073882</v>
      </c>
      <c r="AA10" t="s">
        <v>203</v>
      </c>
      <c r="AB10">
        <v>2.41191653435446E-3</v>
      </c>
      <c r="AC10" t="s">
        <v>203</v>
      </c>
      <c r="AD10">
        <v>0</v>
      </c>
      <c r="AE10" t="s">
        <v>203</v>
      </c>
      <c r="AF10">
        <v>0.59641730184073882</v>
      </c>
      <c r="AG10">
        <v>2.41191653435446E-3</v>
      </c>
      <c r="AH10">
        <v>0</v>
      </c>
      <c r="AJ10">
        <v>0</v>
      </c>
      <c r="AK10">
        <v>0</v>
      </c>
      <c r="AL10">
        <v>0</v>
      </c>
      <c r="AN10">
        <v>1.3145725059401137</v>
      </c>
      <c r="AO10" t="s">
        <v>204</v>
      </c>
      <c r="AP10" t="s">
        <v>202</v>
      </c>
      <c r="AR10">
        <v>4.0440083258994949E-3</v>
      </c>
      <c r="AS10">
        <v>0</v>
      </c>
      <c r="AW10" t="s">
        <v>205</v>
      </c>
      <c r="AX10">
        <v>2008</v>
      </c>
    </row>
    <row r="11" spans="1:51" x14ac:dyDescent="0.2">
      <c r="A11">
        <v>10</v>
      </c>
      <c r="B11" t="s">
        <v>36</v>
      </c>
      <c r="D11">
        <v>2280002100</v>
      </c>
      <c r="E11">
        <v>14.860335195530727</v>
      </c>
      <c r="F11">
        <v>22.458100558659218</v>
      </c>
      <c r="G11">
        <v>37.541899441340782</v>
      </c>
      <c r="H11">
        <v>25.139664804469277</v>
      </c>
      <c r="I11">
        <v>7</v>
      </c>
      <c r="J11">
        <v>52</v>
      </c>
      <c r="K11">
        <v>24</v>
      </c>
      <c r="L11">
        <v>8736</v>
      </c>
      <c r="M11">
        <v>7920387.2634809995</v>
      </c>
      <c r="N11" t="s">
        <v>202</v>
      </c>
      <c r="O11">
        <v>31061.079248366856</v>
      </c>
      <c r="P11" t="s">
        <v>202</v>
      </c>
      <c r="Q11">
        <v>12934.023034476924</v>
      </c>
      <c r="R11" t="s">
        <v>202</v>
      </c>
      <c r="U11" t="s">
        <v>26</v>
      </c>
      <c r="V11">
        <v>20080101</v>
      </c>
      <c r="W11">
        <v>20081231</v>
      </c>
      <c r="Z11">
        <v>9.8905620773250487</v>
      </c>
      <c r="AA11" t="s">
        <v>203</v>
      </c>
      <c r="AB11">
        <v>3.8787438325290448E-2</v>
      </c>
      <c r="AC11" t="s">
        <v>203</v>
      </c>
      <c r="AD11">
        <v>1.6151326125412632E-2</v>
      </c>
      <c r="AE11" t="s">
        <v>203</v>
      </c>
      <c r="AF11">
        <v>9.8905620773250487</v>
      </c>
      <c r="AG11">
        <v>3.8787438325290448E-2</v>
      </c>
      <c r="AH11">
        <v>1.6151326125412632E-2</v>
      </c>
      <c r="AJ11">
        <v>0</v>
      </c>
      <c r="AK11">
        <v>0</v>
      </c>
      <c r="AL11">
        <v>0</v>
      </c>
      <c r="AN11">
        <v>1.1328635353375116</v>
      </c>
      <c r="AO11" t="s">
        <v>204</v>
      </c>
      <c r="AP11" t="s">
        <v>202</v>
      </c>
      <c r="AR11">
        <v>3.9216616833348565E-3</v>
      </c>
      <c r="AS11">
        <v>1.6330038676407395E-3</v>
      </c>
      <c r="AW11" t="s">
        <v>205</v>
      </c>
      <c r="AX11">
        <v>2008</v>
      </c>
    </row>
    <row r="12" spans="1:51" x14ac:dyDescent="0.2">
      <c r="A12">
        <v>10</v>
      </c>
      <c r="B12" t="s">
        <v>201</v>
      </c>
      <c r="D12">
        <v>2280002100</v>
      </c>
      <c r="E12">
        <v>0</v>
      </c>
      <c r="F12">
        <v>0</v>
      </c>
      <c r="G12">
        <v>0</v>
      </c>
      <c r="H12">
        <v>0</v>
      </c>
      <c r="I12">
        <v>7</v>
      </c>
      <c r="J12">
        <v>52</v>
      </c>
      <c r="K12">
        <v>24</v>
      </c>
      <c r="L12">
        <v>8736</v>
      </c>
      <c r="M12">
        <v>0</v>
      </c>
      <c r="N12" t="s">
        <v>202</v>
      </c>
      <c r="O12">
        <v>0</v>
      </c>
      <c r="P12" t="s">
        <v>202</v>
      </c>
      <c r="Q12">
        <v>0</v>
      </c>
      <c r="R12" t="s">
        <v>202</v>
      </c>
      <c r="U12" t="s">
        <v>27</v>
      </c>
      <c r="V12">
        <v>20080101</v>
      </c>
      <c r="W12">
        <v>20081231</v>
      </c>
      <c r="Z12">
        <v>0</v>
      </c>
      <c r="AA12" t="s">
        <v>203</v>
      </c>
      <c r="AB12">
        <v>0</v>
      </c>
      <c r="AC12" t="s">
        <v>203</v>
      </c>
      <c r="AD12">
        <v>0</v>
      </c>
      <c r="AE12" t="s">
        <v>203</v>
      </c>
      <c r="AF12">
        <v>0</v>
      </c>
      <c r="AG12">
        <v>0</v>
      </c>
      <c r="AH12">
        <v>0</v>
      </c>
      <c r="AJ12">
        <v>0</v>
      </c>
      <c r="AK12">
        <v>0</v>
      </c>
      <c r="AL12">
        <v>0</v>
      </c>
      <c r="AN12">
        <v>0</v>
      </c>
      <c r="AO12" t="s">
        <v>204</v>
      </c>
      <c r="AP12" t="s">
        <v>202</v>
      </c>
      <c r="AR12">
        <v>0</v>
      </c>
      <c r="AS12">
        <v>0</v>
      </c>
      <c r="AW12" t="s">
        <v>205</v>
      </c>
      <c r="AX12">
        <v>2008</v>
      </c>
    </row>
    <row r="13" spans="1:51" x14ac:dyDescent="0.2">
      <c r="A13">
        <v>10</v>
      </c>
      <c r="B13" t="s">
        <v>37</v>
      </c>
      <c r="D13">
        <v>2280002100</v>
      </c>
      <c r="E13">
        <v>0</v>
      </c>
      <c r="F13">
        <v>22.807017543859647</v>
      </c>
      <c r="G13">
        <v>59.649122807017541</v>
      </c>
      <c r="H13">
        <v>17.543859649122805</v>
      </c>
      <c r="I13">
        <v>7</v>
      </c>
      <c r="J13">
        <v>52</v>
      </c>
      <c r="K13">
        <v>24</v>
      </c>
      <c r="L13">
        <v>8736</v>
      </c>
      <c r="M13">
        <v>411593.71110000007</v>
      </c>
      <c r="N13" t="s">
        <v>202</v>
      </c>
      <c r="O13">
        <v>1664.4883945762717</v>
      </c>
      <c r="P13" t="s">
        <v>202</v>
      </c>
      <c r="Q13">
        <v>0</v>
      </c>
      <c r="R13" t="s">
        <v>202</v>
      </c>
      <c r="U13" t="s">
        <v>27</v>
      </c>
      <c r="V13">
        <v>20080101</v>
      </c>
      <c r="W13">
        <v>20081231</v>
      </c>
      <c r="Z13">
        <v>0.58981575023256028</v>
      </c>
      <c r="AA13" t="s">
        <v>203</v>
      </c>
      <c r="AB13">
        <v>2.3852198046871308E-3</v>
      </c>
      <c r="AC13" t="s">
        <v>203</v>
      </c>
      <c r="AD13">
        <v>0</v>
      </c>
      <c r="AE13" t="s">
        <v>203</v>
      </c>
      <c r="AF13">
        <v>0.58981575023256028</v>
      </c>
      <c r="AG13">
        <v>2.3852198046871308E-3</v>
      </c>
      <c r="AH13">
        <v>0</v>
      </c>
      <c r="AJ13">
        <v>0</v>
      </c>
      <c r="AK13">
        <v>0</v>
      </c>
      <c r="AL13">
        <v>0</v>
      </c>
      <c r="AN13">
        <v>1.300021924972941</v>
      </c>
      <c r="AO13" t="s">
        <v>204</v>
      </c>
      <c r="AP13" t="s">
        <v>202</v>
      </c>
      <c r="AR13">
        <v>4.0440083258994949E-3</v>
      </c>
      <c r="AS13">
        <v>0</v>
      </c>
      <c r="AW13" t="s">
        <v>205</v>
      </c>
      <c r="AX13">
        <v>2008</v>
      </c>
    </row>
    <row r="14" spans="1:51" x14ac:dyDescent="0.2">
      <c r="A14">
        <v>10</v>
      </c>
      <c r="B14" t="s">
        <v>36</v>
      </c>
      <c r="D14">
        <v>2280002100</v>
      </c>
      <c r="E14">
        <v>14.860335195530727</v>
      </c>
      <c r="F14">
        <v>22.458100558659218</v>
      </c>
      <c r="G14">
        <v>37.541899441340782</v>
      </c>
      <c r="H14">
        <v>25.139664804469277</v>
      </c>
      <c r="I14">
        <v>7</v>
      </c>
      <c r="J14">
        <v>52</v>
      </c>
      <c r="K14">
        <v>24</v>
      </c>
      <c r="L14">
        <v>8736</v>
      </c>
      <c r="M14">
        <v>7920387.2634809995</v>
      </c>
      <c r="N14" t="s">
        <v>202</v>
      </c>
      <c r="O14">
        <v>31061.079248366856</v>
      </c>
      <c r="P14" t="s">
        <v>202</v>
      </c>
      <c r="Q14">
        <v>12934.023034476924</v>
      </c>
      <c r="R14" t="s">
        <v>202</v>
      </c>
      <c r="U14" t="s">
        <v>27</v>
      </c>
      <c r="V14">
        <v>20080101</v>
      </c>
      <c r="W14">
        <v>20081231</v>
      </c>
      <c r="Z14">
        <v>11.349952708114788</v>
      </c>
      <c r="AA14" t="s">
        <v>203</v>
      </c>
      <c r="AB14">
        <v>4.4510674643076453E-2</v>
      </c>
      <c r="AC14" t="s">
        <v>203</v>
      </c>
      <c r="AD14">
        <v>1.8534516669890935E-2</v>
      </c>
      <c r="AE14" t="s">
        <v>203</v>
      </c>
      <c r="AF14">
        <v>11.349952708114788</v>
      </c>
      <c r="AG14">
        <v>4.4510674643076453E-2</v>
      </c>
      <c r="AH14">
        <v>1.8534516669890935E-2</v>
      </c>
      <c r="AJ14">
        <v>0</v>
      </c>
      <c r="AK14">
        <v>0</v>
      </c>
      <c r="AL14">
        <v>0</v>
      </c>
      <c r="AN14">
        <v>1.3000219249729412</v>
      </c>
      <c r="AO14" t="s">
        <v>204</v>
      </c>
      <c r="AP14" t="s">
        <v>202</v>
      </c>
      <c r="AR14">
        <v>3.9216616833348565E-3</v>
      </c>
      <c r="AS14">
        <v>1.6330038676407395E-3</v>
      </c>
      <c r="AW14" t="s">
        <v>205</v>
      </c>
      <c r="AX14">
        <v>2008</v>
      </c>
    </row>
    <row r="15" spans="1:51" x14ac:dyDescent="0.2">
      <c r="A15">
        <v>10</v>
      </c>
      <c r="B15" t="s">
        <v>201</v>
      </c>
      <c r="D15">
        <v>2280002100</v>
      </c>
      <c r="E15">
        <v>0</v>
      </c>
      <c r="F15">
        <v>0</v>
      </c>
      <c r="G15">
        <v>0</v>
      </c>
      <c r="H15">
        <v>0</v>
      </c>
      <c r="I15">
        <v>7</v>
      </c>
      <c r="J15">
        <v>52</v>
      </c>
      <c r="K15">
        <v>24</v>
      </c>
      <c r="L15">
        <v>8736</v>
      </c>
      <c r="M15">
        <v>0</v>
      </c>
      <c r="N15" t="s">
        <v>202</v>
      </c>
      <c r="O15">
        <v>0</v>
      </c>
      <c r="P15" t="s">
        <v>202</v>
      </c>
      <c r="Q15">
        <v>0</v>
      </c>
      <c r="R15" t="s">
        <v>202</v>
      </c>
      <c r="U15" t="s">
        <v>147</v>
      </c>
      <c r="V15">
        <v>20080101</v>
      </c>
      <c r="W15">
        <v>20081231</v>
      </c>
      <c r="Z15">
        <v>0</v>
      </c>
      <c r="AA15" t="s">
        <v>203</v>
      </c>
      <c r="AB15">
        <v>0</v>
      </c>
      <c r="AC15" t="s">
        <v>203</v>
      </c>
      <c r="AD15">
        <v>0</v>
      </c>
      <c r="AE15" t="s">
        <v>203</v>
      </c>
      <c r="AF15">
        <v>0</v>
      </c>
      <c r="AG15">
        <v>0</v>
      </c>
      <c r="AH15">
        <v>0</v>
      </c>
      <c r="AJ15">
        <v>0</v>
      </c>
      <c r="AK15">
        <v>0</v>
      </c>
      <c r="AL15">
        <v>0</v>
      </c>
      <c r="AN15">
        <v>0</v>
      </c>
      <c r="AO15" t="s">
        <v>204</v>
      </c>
      <c r="AP15" t="s">
        <v>202</v>
      </c>
      <c r="AR15">
        <v>0</v>
      </c>
      <c r="AS15">
        <v>0</v>
      </c>
      <c r="AW15" t="s">
        <v>205</v>
      </c>
      <c r="AX15">
        <v>2008</v>
      </c>
    </row>
    <row r="16" spans="1:51" x14ac:dyDescent="0.2">
      <c r="A16">
        <v>10</v>
      </c>
      <c r="B16" t="s">
        <v>37</v>
      </c>
      <c r="D16">
        <v>2280002100</v>
      </c>
      <c r="E16">
        <v>0</v>
      </c>
      <c r="F16">
        <v>22.807017543859647</v>
      </c>
      <c r="G16">
        <v>59.649122807017541</v>
      </c>
      <c r="H16">
        <v>17.543859649122805</v>
      </c>
      <c r="I16">
        <v>7</v>
      </c>
      <c r="J16">
        <v>52</v>
      </c>
      <c r="K16">
        <v>24</v>
      </c>
      <c r="L16">
        <v>8736</v>
      </c>
      <c r="M16">
        <v>411593.71110000007</v>
      </c>
      <c r="N16" t="s">
        <v>202</v>
      </c>
      <c r="O16">
        <v>1664.4883945762717</v>
      </c>
      <c r="P16" t="s">
        <v>202</v>
      </c>
      <c r="Q16">
        <v>0</v>
      </c>
      <c r="R16" t="s">
        <v>202</v>
      </c>
      <c r="U16" t="s">
        <v>147</v>
      </c>
      <c r="V16">
        <v>20080101</v>
      </c>
      <c r="W16">
        <v>20081231</v>
      </c>
      <c r="Z16">
        <v>0.24879323573671386</v>
      </c>
      <c r="AA16" t="s">
        <v>203</v>
      </c>
      <c r="AB16">
        <v>1.0061219167467467E-3</v>
      </c>
      <c r="AC16" t="s">
        <v>203</v>
      </c>
      <c r="AD16">
        <v>0</v>
      </c>
      <c r="AE16" t="s">
        <v>203</v>
      </c>
      <c r="AF16">
        <v>0.24879323573671386</v>
      </c>
      <c r="AG16">
        <v>1.0061219167467467E-3</v>
      </c>
      <c r="AH16">
        <v>0</v>
      </c>
      <c r="AJ16">
        <v>0</v>
      </c>
      <c r="AK16">
        <v>0</v>
      </c>
      <c r="AL16">
        <v>0</v>
      </c>
      <c r="AN16">
        <v>0.54836897982999033</v>
      </c>
      <c r="AO16" t="s">
        <v>204</v>
      </c>
      <c r="AP16" t="s">
        <v>202</v>
      </c>
      <c r="AR16">
        <v>4.0440083258994949E-3</v>
      </c>
      <c r="AS16">
        <v>0</v>
      </c>
      <c r="AW16" t="s">
        <v>205</v>
      </c>
      <c r="AX16">
        <v>2008</v>
      </c>
    </row>
    <row r="17" spans="1:50" x14ac:dyDescent="0.2">
      <c r="A17">
        <v>10</v>
      </c>
      <c r="B17" t="s">
        <v>36</v>
      </c>
      <c r="D17">
        <v>2280002100</v>
      </c>
      <c r="E17">
        <v>14.860335195530727</v>
      </c>
      <c r="F17">
        <v>22.458100558659218</v>
      </c>
      <c r="G17">
        <v>37.541899441340782</v>
      </c>
      <c r="H17">
        <v>25.139664804469277</v>
      </c>
      <c r="I17">
        <v>7</v>
      </c>
      <c r="J17">
        <v>52</v>
      </c>
      <c r="K17">
        <v>24</v>
      </c>
      <c r="L17">
        <v>8736</v>
      </c>
      <c r="M17">
        <v>7920387.2634809995</v>
      </c>
      <c r="N17" t="s">
        <v>202</v>
      </c>
      <c r="O17">
        <v>31061.079248366856</v>
      </c>
      <c r="P17" t="s">
        <v>202</v>
      </c>
      <c r="Q17">
        <v>12934.023034476924</v>
      </c>
      <c r="R17" t="s">
        <v>202</v>
      </c>
      <c r="U17" t="s">
        <v>147</v>
      </c>
      <c r="V17">
        <v>20080101</v>
      </c>
      <c r="W17">
        <v>20081231</v>
      </c>
      <c r="Z17">
        <v>6.0567229019735445</v>
      </c>
      <c r="AA17" t="s">
        <v>203</v>
      </c>
      <c r="AB17">
        <v>2.3752418131246348E-2</v>
      </c>
      <c r="AC17" t="s">
        <v>203</v>
      </c>
      <c r="AD17">
        <v>9.8906519241510407E-3</v>
      </c>
      <c r="AE17" t="s">
        <v>203</v>
      </c>
      <c r="AF17">
        <v>6.0567229019735445</v>
      </c>
      <c r="AG17">
        <v>2.3752418131246348E-2</v>
      </c>
      <c r="AH17">
        <v>9.8906519241510407E-3</v>
      </c>
      <c r="AJ17">
        <v>0</v>
      </c>
      <c r="AK17">
        <v>0</v>
      </c>
      <c r="AL17">
        <v>0</v>
      </c>
      <c r="AN17">
        <v>0.69373615631207208</v>
      </c>
      <c r="AO17" t="s">
        <v>204</v>
      </c>
      <c r="AP17" t="s">
        <v>202</v>
      </c>
      <c r="AR17">
        <v>3.9216616833348565E-3</v>
      </c>
      <c r="AS17">
        <v>1.6330038676407395E-3</v>
      </c>
      <c r="AW17" t="s">
        <v>205</v>
      </c>
      <c r="AX17">
        <v>2008</v>
      </c>
    </row>
    <row r="18" spans="1:50" x14ac:dyDescent="0.2">
      <c r="A18">
        <v>10</v>
      </c>
      <c r="B18" t="s">
        <v>201</v>
      </c>
      <c r="D18">
        <v>2280002100</v>
      </c>
      <c r="E18">
        <v>0</v>
      </c>
      <c r="F18">
        <v>0</v>
      </c>
      <c r="G18">
        <v>0</v>
      </c>
      <c r="H18">
        <v>0</v>
      </c>
      <c r="I18">
        <v>7</v>
      </c>
      <c r="J18">
        <v>52</v>
      </c>
      <c r="K18">
        <v>24</v>
      </c>
      <c r="L18">
        <v>8736</v>
      </c>
      <c r="M18">
        <v>0</v>
      </c>
      <c r="N18" t="s">
        <v>202</v>
      </c>
      <c r="O18">
        <v>0</v>
      </c>
      <c r="P18" t="s">
        <v>202</v>
      </c>
      <c r="Q18">
        <v>0</v>
      </c>
      <c r="R18" t="s">
        <v>202</v>
      </c>
      <c r="U18" t="s">
        <v>148</v>
      </c>
      <c r="V18">
        <v>20080101</v>
      </c>
      <c r="W18">
        <v>20081231</v>
      </c>
      <c r="Z18">
        <v>0</v>
      </c>
      <c r="AA18" t="s">
        <v>203</v>
      </c>
      <c r="AB18">
        <v>0</v>
      </c>
      <c r="AC18" t="s">
        <v>203</v>
      </c>
      <c r="AD18">
        <v>0</v>
      </c>
      <c r="AE18" t="s">
        <v>203</v>
      </c>
      <c r="AF18">
        <v>0</v>
      </c>
      <c r="AG18">
        <v>0</v>
      </c>
      <c r="AH18">
        <v>0</v>
      </c>
      <c r="AJ18">
        <v>0</v>
      </c>
      <c r="AK18">
        <v>0</v>
      </c>
      <c r="AL18">
        <v>0</v>
      </c>
      <c r="AN18">
        <v>0</v>
      </c>
      <c r="AO18" t="s">
        <v>204</v>
      </c>
      <c r="AP18" t="s">
        <v>202</v>
      </c>
      <c r="AR18">
        <v>0</v>
      </c>
      <c r="AS18">
        <v>0</v>
      </c>
      <c r="AW18" t="s">
        <v>205</v>
      </c>
      <c r="AX18">
        <v>2008</v>
      </c>
    </row>
    <row r="19" spans="1:50" x14ac:dyDescent="0.2">
      <c r="A19">
        <v>10</v>
      </c>
      <c r="B19" t="s">
        <v>37</v>
      </c>
      <c r="D19">
        <v>2280002100</v>
      </c>
      <c r="E19">
        <v>0</v>
      </c>
      <c r="F19">
        <v>22.807017543859647</v>
      </c>
      <c r="G19">
        <v>59.649122807017541</v>
      </c>
      <c r="H19">
        <v>17.543859649122805</v>
      </c>
      <c r="I19">
        <v>7</v>
      </c>
      <c r="J19">
        <v>52</v>
      </c>
      <c r="K19">
        <v>24</v>
      </c>
      <c r="L19">
        <v>8736</v>
      </c>
      <c r="M19">
        <v>411593.71110000007</v>
      </c>
      <c r="N19" t="s">
        <v>202</v>
      </c>
      <c r="O19">
        <v>1664.4883945762717</v>
      </c>
      <c r="P19" t="s">
        <v>202</v>
      </c>
      <c r="Q19">
        <v>0</v>
      </c>
      <c r="R19" t="s">
        <v>202</v>
      </c>
      <c r="U19" t="s">
        <v>148</v>
      </c>
      <c r="V19">
        <v>20080101</v>
      </c>
      <c r="W19">
        <v>20081231</v>
      </c>
      <c r="Z19">
        <v>0.22391391216304249</v>
      </c>
      <c r="AA19" t="s">
        <v>203</v>
      </c>
      <c r="AB19">
        <v>9.0550972507207202E-4</v>
      </c>
      <c r="AC19" t="s">
        <v>203</v>
      </c>
      <c r="AD19">
        <v>0</v>
      </c>
      <c r="AE19" t="s">
        <v>203</v>
      </c>
      <c r="AF19">
        <v>0.22391391216304249</v>
      </c>
      <c r="AG19">
        <v>9.0550972507207202E-4</v>
      </c>
      <c r="AH19">
        <v>0</v>
      </c>
      <c r="AJ19">
        <v>0</v>
      </c>
      <c r="AK19">
        <v>0</v>
      </c>
      <c r="AL19">
        <v>0</v>
      </c>
      <c r="AN19">
        <v>0.49353208184699132</v>
      </c>
      <c r="AO19" t="s">
        <v>204</v>
      </c>
      <c r="AP19" t="s">
        <v>202</v>
      </c>
      <c r="AR19">
        <v>4.0440083258994949E-3</v>
      </c>
      <c r="AS19">
        <v>0</v>
      </c>
      <c r="AW19" t="s">
        <v>205</v>
      </c>
      <c r="AX19">
        <v>2008</v>
      </c>
    </row>
    <row r="20" spans="1:50" x14ac:dyDescent="0.2">
      <c r="A20">
        <v>10</v>
      </c>
      <c r="B20" t="s">
        <v>36</v>
      </c>
      <c r="D20">
        <v>2280002100</v>
      </c>
      <c r="E20">
        <v>14.860335195530727</v>
      </c>
      <c r="F20">
        <v>22.458100558659218</v>
      </c>
      <c r="G20">
        <v>37.541899441340782</v>
      </c>
      <c r="H20">
        <v>25.139664804469277</v>
      </c>
      <c r="I20">
        <v>7</v>
      </c>
      <c r="J20">
        <v>52</v>
      </c>
      <c r="K20">
        <v>24</v>
      </c>
      <c r="L20">
        <v>8736</v>
      </c>
      <c r="M20">
        <v>7920387.2634809995</v>
      </c>
      <c r="N20" t="s">
        <v>202</v>
      </c>
      <c r="O20">
        <v>31061.079248366856</v>
      </c>
      <c r="P20" t="s">
        <v>202</v>
      </c>
      <c r="Q20">
        <v>12934.023034476924</v>
      </c>
      <c r="R20" t="s">
        <v>202</v>
      </c>
      <c r="U20" t="s">
        <v>148</v>
      </c>
      <c r="V20">
        <v>20080101</v>
      </c>
      <c r="W20">
        <v>20081231</v>
      </c>
      <c r="Z20">
        <v>5.4510506117761901</v>
      </c>
      <c r="AA20" t="s">
        <v>203</v>
      </c>
      <c r="AB20">
        <v>2.1377176318121714E-2</v>
      </c>
      <c r="AC20" t="s">
        <v>203</v>
      </c>
      <c r="AD20">
        <v>8.901586731735937E-3</v>
      </c>
      <c r="AE20" t="s">
        <v>203</v>
      </c>
      <c r="AF20">
        <v>5.4510506117761901</v>
      </c>
      <c r="AG20">
        <v>2.1377176318121714E-2</v>
      </c>
      <c r="AH20">
        <v>8.901586731735937E-3</v>
      </c>
      <c r="AJ20">
        <v>0</v>
      </c>
      <c r="AK20">
        <v>0</v>
      </c>
      <c r="AL20">
        <v>0</v>
      </c>
      <c r="AN20">
        <v>0.62436254068086483</v>
      </c>
      <c r="AO20" t="s">
        <v>204</v>
      </c>
      <c r="AP20" t="s">
        <v>202</v>
      </c>
      <c r="AR20">
        <v>3.9216616833348565E-3</v>
      </c>
      <c r="AS20">
        <v>1.6330038676407395E-3</v>
      </c>
      <c r="AW20" t="s">
        <v>205</v>
      </c>
      <c r="AX20">
        <v>2008</v>
      </c>
    </row>
    <row r="21" spans="1:50" x14ac:dyDescent="0.2">
      <c r="A21">
        <v>10</v>
      </c>
      <c r="B21" t="s">
        <v>201</v>
      </c>
      <c r="D21">
        <v>2280002100</v>
      </c>
      <c r="E21">
        <v>0</v>
      </c>
      <c r="F21">
        <v>0</v>
      </c>
      <c r="G21">
        <v>0</v>
      </c>
      <c r="H21">
        <v>0</v>
      </c>
      <c r="I21">
        <v>7</v>
      </c>
      <c r="J21">
        <v>52</v>
      </c>
      <c r="K21">
        <v>24</v>
      </c>
      <c r="L21">
        <v>8736</v>
      </c>
      <c r="M21">
        <v>0</v>
      </c>
      <c r="N21" t="s">
        <v>202</v>
      </c>
      <c r="O21">
        <v>0</v>
      </c>
      <c r="P21" t="s">
        <v>202</v>
      </c>
      <c r="Q21">
        <v>0</v>
      </c>
      <c r="R21" t="s">
        <v>202</v>
      </c>
      <c r="U21" t="s">
        <v>231</v>
      </c>
      <c r="V21">
        <v>20080101</v>
      </c>
      <c r="W21">
        <v>20081231</v>
      </c>
      <c r="Z21">
        <v>0</v>
      </c>
      <c r="AA21" t="s">
        <v>203</v>
      </c>
      <c r="AB21">
        <v>0</v>
      </c>
      <c r="AC21" t="s">
        <v>203</v>
      </c>
      <c r="AD21">
        <v>0</v>
      </c>
      <c r="AE21" t="s">
        <v>203</v>
      </c>
      <c r="AF21">
        <v>0</v>
      </c>
      <c r="AG21">
        <v>0</v>
      </c>
      <c r="AH21">
        <v>0</v>
      </c>
      <c r="AJ21">
        <v>0</v>
      </c>
      <c r="AK21">
        <v>0</v>
      </c>
      <c r="AL21">
        <v>0</v>
      </c>
      <c r="AN21">
        <v>0</v>
      </c>
      <c r="AO21" t="s">
        <v>204</v>
      </c>
      <c r="AP21" t="s">
        <v>202</v>
      </c>
      <c r="AR21">
        <v>0</v>
      </c>
      <c r="AS21">
        <v>0</v>
      </c>
      <c r="AW21" t="s">
        <v>205</v>
      </c>
      <c r="AX21">
        <v>2008</v>
      </c>
    </row>
    <row r="22" spans="1:50" x14ac:dyDescent="0.2">
      <c r="A22">
        <v>10</v>
      </c>
      <c r="B22" t="s">
        <v>37</v>
      </c>
      <c r="D22">
        <v>2280002100</v>
      </c>
      <c r="E22">
        <v>0</v>
      </c>
      <c r="F22">
        <v>22.807017543859647</v>
      </c>
      <c r="G22">
        <v>59.649122807017541</v>
      </c>
      <c r="H22">
        <v>17.543859649122805</v>
      </c>
      <c r="I22">
        <v>7</v>
      </c>
      <c r="J22">
        <v>52</v>
      </c>
      <c r="K22">
        <v>24</v>
      </c>
      <c r="L22">
        <v>8736</v>
      </c>
      <c r="M22">
        <v>411593.71110000007</v>
      </c>
      <c r="N22" t="s">
        <v>202</v>
      </c>
      <c r="O22">
        <v>1664.4883945762717</v>
      </c>
      <c r="P22" t="s">
        <v>202</v>
      </c>
      <c r="Q22">
        <v>0</v>
      </c>
      <c r="R22" t="s">
        <v>202</v>
      </c>
      <c r="U22" t="s">
        <v>231</v>
      </c>
      <c r="V22">
        <v>20080101</v>
      </c>
      <c r="W22">
        <v>20081231</v>
      </c>
      <c r="Z22">
        <v>2.5991299331913757E-3</v>
      </c>
      <c r="AA22" t="s">
        <v>203</v>
      </c>
      <c r="AB22">
        <v>1.0510903089920521E-5</v>
      </c>
      <c r="AC22" t="s">
        <v>203</v>
      </c>
      <c r="AD22">
        <v>0</v>
      </c>
      <c r="AE22" t="s">
        <v>203</v>
      </c>
      <c r="AF22">
        <v>2.5991299331913757E-3</v>
      </c>
      <c r="AG22">
        <v>1.0510903089920521E-5</v>
      </c>
      <c r="AH22">
        <v>0</v>
      </c>
      <c r="AJ22">
        <v>0</v>
      </c>
      <c r="AK22">
        <v>0</v>
      </c>
      <c r="AL22">
        <v>0</v>
      </c>
      <c r="AN22">
        <v>5.7287820775724571E-3</v>
      </c>
      <c r="AO22" t="s">
        <v>204</v>
      </c>
      <c r="AP22" t="s">
        <v>202</v>
      </c>
      <c r="AR22">
        <v>4.0440083258994949E-3</v>
      </c>
      <c r="AS22">
        <v>0</v>
      </c>
      <c r="AW22" t="s">
        <v>205</v>
      </c>
      <c r="AX22">
        <v>2008</v>
      </c>
    </row>
    <row r="23" spans="1:50" x14ac:dyDescent="0.2">
      <c r="A23">
        <v>10</v>
      </c>
      <c r="B23" t="s">
        <v>36</v>
      </c>
      <c r="D23">
        <v>2280002100</v>
      </c>
      <c r="E23">
        <v>14.860335195530727</v>
      </c>
      <c r="F23">
        <v>22.458100558659218</v>
      </c>
      <c r="G23">
        <v>37.541899441340782</v>
      </c>
      <c r="H23">
        <v>25.139664804469277</v>
      </c>
      <c r="I23">
        <v>7</v>
      </c>
      <c r="J23">
        <v>52</v>
      </c>
      <c r="K23">
        <v>24</v>
      </c>
      <c r="L23">
        <v>8736</v>
      </c>
      <c r="M23">
        <v>7920387.2634809995</v>
      </c>
      <c r="N23" t="s">
        <v>202</v>
      </c>
      <c r="O23">
        <v>31061.079248366856</v>
      </c>
      <c r="P23" t="s">
        <v>202</v>
      </c>
      <c r="Q23">
        <v>12934.023034476924</v>
      </c>
      <c r="R23" t="s">
        <v>202</v>
      </c>
      <c r="U23" t="s">
        <v>231</v>
      </c>
      <c r="V23">
        <v>20080101</v>
      </c>
      <c r="W23">
        <v>20081231</v>
      </c>
      <c r="Z23">
        <v>4.73660296386091E-2</v>
      </c>
      <c r="AA23" t="s">
        <v>203</v>
      </c>
      <c r="AB23">
        <v>1.8575354352543647E-4</v>
      </c>
      <c r="AC23" t="s">
        <v>203</v>
      </c>
      <c r="AD23">
        <v>7.7348909594634563E-5</v>
      </c>
      <c r="AE23" t="s">
        <v>203</v>
      </c>
      <c r="AF23">
        <v>4.73660296386091E-2</v>
      </c>
      <c r="AG23">
        <v>1.8575354352543647E-4</v>
      </c>
      <c r="AH23">
        <v>7.7348909594634563E-5</v>
      </c>
      <c r="AJ23">
        <v>0</v>
      </c>
      <c r="AK23">
        <v>0</v>
      </c>
      <c r="AL23">
        <v>0</v>
      </c>
      <c r="AN23">
        <v>5.4252981146859624E-3</v>
      </c>
      <c r="AO23" t="s">
        <v>204</v>
      </c>
      <c r="AP23" t="s">
        <v>202</v>
      </c>
      <c r="AR23">
        <v>3.9216616833348565E-3</v>
      </c>
      <c r="AS23">
        <v>1.6330038676407395E-3</v>
      </c>
      <c r="AW23" t="s">
        <v>205</v>
      </c>
      <c r="AX23">
        <v>2008</v>
      </c>
    </row>
    <row r="24" spans="1:50" x14ac:dyDescent="0.2">
      <c r="A24">
        <v>10</v>
      </c>
      <c r="B24" t="s">
        <v>201</v>
      </c>
      <c r="D24">
        <v>2280002100</v>
      </c>
      <c r="E24">
        <v>0</v>
      </c>
      <c r="F24">
        <v>0</v>
      </c>
      <c r="G24">
        <v>0</v>
      </c>
      <c r="H24">
        <v>0</v>
      </c>
      <c r="I24">
        <v>7</v>
      </c>
      <c r="J24">
        <v>52</v>
      </c>
      <c r="K24">
        <v>24</v>
      </c>
      <c r="L24">
        <v>8736</v>
      </c>
      <c r="M24">
        <v>0</v>
      </c>
      <c r="N24" t="s">
        <v>202</v>
      </c>
      <c r="O24">
        <v>0</v>
      </c>
      <c r="P24" t="s">
        <v>202</v>
      </c>
      <c r="Q24">
        <v>0</v>
      </c>
      <c r="R24" t="s">
        <v>202</v>
      </c>
      <c r="U24" t="s">
        <v>219</v>
      </c>
      <c r="V24">
        <v>20080101</v>
      </c>
      <c r="W24">
        <v>20081231</v>
      </c>
      <c r="Z24">
        <v>0</v>
      </c>
      <c r="AA24" t="s">
        <v>203</v>
      </c>
      <c r="AB24">
        <v>0</v>
      </c>
      <c r="AC24" t="s">
        <v>203</v>
      </c>
      <c r="AD24">
        <v>0</v>
      </c>
      <c r="AE24" t="s">
        <v>203</v>
      </c>
      <c r="AF24">
        <v>0</v>
      </c>
      <c r="AG24">
        <v>0</v>
      </c>
      <c r="AH24">
        <v>0</v>
      </c>
      <c r="AJ24">
        <v>0</v>
      </c>
      <c r="AK24">
        <v>0</v>
      </c>
      <c r="AL24">
        <v>0</v>
      </c>
      <c r="AN24">
        <v>0</v>
      </c>
      <c r="AO24" t="s">
        <v>204</v>
      </c>
      <c r="AP24" t="s">
        <v>202</v>
      </c>
      <c r="AR24">
        <v>0</v>
      </c>
      <c r="AS24">
        <v>0</v>
      </c>
      <c r="AW24" t="s">
        <v>228</v>
      </c>
      <c r="AX24">
        <v>2008</v>
      </c>
    </row>
    <row r="25" spans="1:50" x14ac:dyDescent="0.2">
      <c r="A25">
        <v>10</v>
      </c>
      <c r="B25" t="s">
        <v>37</v>
      </c>
      <c r="D25">
        <v>2280002100</v>
      </c>
      <c r="E25">
        <v>0</v>
      </c>
      <c r="F25">
        <v>22.807017543859647</v>
      </c>
      <c r="G25">
        <v>59.649122807017541</v>
      </c>
      <c r="H25">
        <v>17.543859649122805</v>
      </c>
      <c r="I25">
        <v>7</v>
      </c>
      <c r="J25">
        <v>52</v>
      </c>
      <c r="K25">
        <v>24</v>
      </c>
      <c r="L25">
        <v>8736</v>
      </c>
      <c r="M25">
        <v>411593.71110000007</v>
      </c>
      <c r="N25" t="s">
        <v>202</v>
      </c>
      <c r="O25">
        <v>1664.4883945762717</v>
      </c>
      <c r="P25" t="s">
        <v>202</v>
      </c>
      <c r="Q25">
        <v>0</v>
      </c>
      <c r="R25" t="s">
        <v>202</v>
      </c>
      <c r="U25" t="s">
        <v>219</v>
      </c>
      <c r="V25">
        <v>20080101</v>
      </c>
      <c r="W25">
        <v>20081231</v>
      </c>
      <c r="Z25">
        <v>313.05605204651272</v>
      </c>
      <c r="AA25" t="s">
        <v>203</v>
      </c>
      <c r="AB25">
        <v>1.2660012809493231</v>
      </c>
      <c r="AC25" t="s">
        <v>203</v>
      </c>
      <c r="AD25">
        <v>0</v>
      </c>
      <c r="AE25" t="s">
        <v>203</v>
      </c>
      <c r="AF25">
        <v>313.05605204651272</v>
      </c>
      <c r="AG25">
        <v>1.2660012809493231</v>
      </c>
      <c r="AH25">
        <v>0</v>
      </c>
      <c r="AJ25">
        <v>0</v>
      </c>
      <c r="AK25">
        <v>0</v>
      </c>
      <c r="AL25">
        <v>0</v>
      </c>
      <c r="AN25">
        <v>690.01163710102253</v>
      </c>
      <c r="AO25" t="s">
        <v>204</v>
      </c>
      <c r="AP25" t="s">
        <v>202</v>
      </c>
      <c r="AR25">
        <v>4.0440083258994949E-3</v>
      </c>
      <c r="AS25">
        <v>0</v>
      </c>
      <c r="AW25" t="s">
        <v>228</v>
      </c>
      <c r="AX25">
        <v>2008</v>
      </c>
    </row>
    <row r="26" spans="1:50" x14ac:dyDescent="0.2">
      <c r="A26">
        <v>10</v>
      </c>
      <c r="B26" t="s">
        <v>36</v>
      </c>
      <c r="D26">
        <v>2280002100</v>
      </c>
      <c r="E26">
        <v>14.860335195530727</v>
      </c>
      <c r="F26">
        <v>22.458100558659218</v>
      </c>
      <c r="G26">
        <v>37.541899441340782</v>
      </c>
      <c r="H26">
        <v>25.139664804469277</v>
      </c>
      <c r="I26">
        <v>7</v>
      </c>
      <c r="J26">
        <v>52</v>
      </c>
      <c r="K26">
        <v>24</v>
      </c>
      <c r="L26">
        <v>8736</v>
      </c>
      <c r="M26">
        <v>7920387.2634809995</v>
      </c>
      <c r="N26" t="s">
        <v>202</v>
      </c>
      <c r="O26">
        <v>31061.079248366856</v>
      </c>
      <c r="P26" t="s">
        <v>202</v>
      </c>
      <c r="Q26">
        <v>12934.023034476924</v>
      </c>
      <c r="R26" t="s">
        <v>202</v>
      </c>
      <c r="U26" t="s">
        <v>219</v>
      </c>
      <c r="V26">
        <v>20080101</v>
      </c>
      <c r="W26">
        <v>20081231</v>
      </c>
      <c r="Z26">
        <v>6024.2056681532331</v>
      </c>
      <c r="AA26" t="s">
        <v>203</v>
      </c>
      <c r="AB26">
        <v>23.624896541325192</v>
      </c>
      <c r="AC26" t="s">
        <v>203</v>
      </c>
      <c r="AD26">
        <v>9.8375511555574953</v>
      </c>
      <c r="AE26" t="s">
        <v>203</v>
      </c>
      <c r="AF26">
        <v>6024.2056681532331</v>
      </c>
      <c r="AG26">
        <v>23.624896541325192</v>
      </c>
      <c r="AH26">
        <v>9.8375511555574953</v>
      </c>
      <c r="AJ26">
        <v>0</v>
      </c>
      <c r="AK26">
        <v>0</v>
      </c>
      <c r="AL26">
        <v>0</v>
      </c>
      <c r="AN26">
        <v>690.01163710102264</v>
      </c>
      <c r="AO26" t="s">
        <v>204</v>
      </c>
      <c r="AP26" t="s">
        <v>202</v>
      </c>
      <c r="AR26">
        <v>3.9216616833348565E-3</v>
      </c>
      <c r="AS26">
        <v>1.6330038676407395E-3</v>
      </c>
      <c r="AW26" t="s">
        <v>228</v>
      </c>
      <c r="AX26">
        <v>2008</v>
      </c>
    </row>
    <row r="27" spans="1:50" x14ac:dyDescent="0.2">
      <c r="A27">
        <v>10</v>
      </c>
      <c r="B27" t="s">
        <v>201</v>
      </c>
      <c r="D27">
        <v>2280002100</v>
      </c>
      <c r="E27">
        <v>0</v>
      </c>
      <c r="F27">
        <v>0</v>
      </c>
      <c r="G27">
        <v>0</v>
      </c>
      <c r="H27">
        <v>0</v>
      </c>
      <c r="I27">
        <v>7</v>
      </c>
      <c r="J27">
        <v>52</v>
      </c>
      <c r="K27">
        <v>24</v>
      </c>
      <c r="L27">
        <v>8736</v>
      </c>
      <c r="M27">
        <v>0</v>
      </c>
      <c r="N27" t="s">
        <v>202</v>
      </c>
      <c r="O27">
        <v>0</v>
      </c>
      <c r="P27" t="s">
        <v>202</v>
      </c>
      <c r="Q27">
        <v>0</v>
      </c>
      <c r="R27" t="s">
        <v>202</v>
      </c>
      <c r="U27" t="s">
        <v>218</v>
      </c>
      <c r="V27">
        <v>20080101</v>
      </c>
      <c r="W27">
        <v>20081231</v>
      </c>
      <c r="Z27">
        <v>0</v>
      </c>
      <c r="AA27" t="s">
        <v>203</v>
      </c>
      <c r="AB27">
        <v>0</v>
      </c>
      <c r="AC27" t="s">
        <v>203</v>
      </c>
      <c r="AD27">
        <v>0</v>
      </c>
      <c r="AE27" t="s">
        <v>203</v>
      </c>
      <c r="AF27">
        <v>0</v>
      </c>
      <c r="AG27">
        <v>0</v>
      </c>
      <c r="AH27">
        <v>0</v>
      </c>
      <c r="AJ27">
        <v>0</v>
      </c>
      <c r="AK27">
        <v>0</v>
      </c>
      <c r="AL27">
        <v>0</v>
      </c>
      <c r="AN27">
        <v>0</v>
      </c>
      <c r="AO27" t="s">
        <v>204</v>
      </c>
      <c r="AP27" t="s">
        <v>202</v>
      </c>
      <c r="AR27">
        <v>0</v>
      </c>
      <c r="AS27">
        <v>0</v>
      </c>
      <c r="AW27" t="s">
        <v>228</v>
      </c>
      <c r="AX27">
        <v>2008</v>
      </c>
    </row>
    <row r="28" spans="1:50" x14ac:dyDescent="0.2">
      <c r="A28">
        <v>10</v>
      </c>
      <c r="B28" t="s">
        <v>37</v>
      </c>
      <c r="D28">
        <v>2280002100</v>
      </c>
      <c r="E28">
        <v>0</v>
      </c>
      <c r="F28">
        <v>22.807017543859647</v>
      </c>
      <c r="G28">
        <v>59.649122807017541</v>
      </c>
      <c r="H28">
        <v>17.543859649122805</v>
      </c>
      <c r="I28">
        <v>7</v>
      </c>
      <c r="J28">
        <v>52</v>
      </c>
      <c r="K28">
        <v>24</v>
      </c>
      <c r="L28">
        <v>8736</v>
      </c>
      <c r="M28">
        <v>411593.71110000007</v>
      </c>
      <c r="N28" t="s">
        <v>202</v>
      </c>
      <c r="O28">
        <v>1664.4883945762717</v>
      </c>
      <c r="P28" t="s">
        <v>202</v>
      </c>
      <c r="Q28">
        <v>0</v>
      </c>
      <c r="R28" t="s">
        <v>202</v>
      </c>
      <c r="U28" t="s">
        <v>218</v>
      </c>
      <c r="V28">
        <v>20080101</v>
      </c>
      <c r="W28">
        <v>20081231</v>
      </c>
      <c r="Z28">
        <v>4.0833398093023401E-2</v>
      </c>
      <c r="AA28" t="s">
        <v>203</v>
      </c>
      <c r="AB28">
        <v>1.6513060186295518E-4</v>
      </c>
      <c r="AC28" t="s">
        <v>203</v>
      </c>
      <c r="AD28">
        <v>0</v>
      </c>
      <c r="AE28" t="s">
        <v>203</v>
      </c>
      <c r="AF28">
        <v>4.0833398093023401E-2</v>
      </c>
      <c r="AG28">
        <v>1.6513060186295518E-4</v>
      </c>
      <c r="AH28">
        <v>0</v>
      </c>
      <c r="AJ28">
        <v>0</v>
      </c>
      <c r="AK28">
        <v>0</v>
      </c>
      <c r="AL28">
        <v>0</v>
      </c>
      <c r="AN28">
        <v>9.0001517882742063E-2</v>
      </c>
      <c r="AO28" t="s">
        <v>204</v>
      </c>
      <c r="AP28" t="s">
        <v>202</v>
      </c>
      <c r="AR28">
        <v>4.0440083258994949E-3</v>
      </c>
      <c r="AS28">
        <v>0</v>
      </c>
      <c r="AW28" t="s">
        <v>228</v>
      </c>
      <c r="AX28">
        <v>2008</v>
      </c>
    </row>
    <row r="29" spans="1:50" x14ac:dyDescent="0.2">
      <c r="A29">
        <v>10</v>
      </c>
      <c r="B29" t="s">
        <v>36</v>
      </c>
      <c r="D29">
        <v>2280002100</v>
      </c>
      <c r="E29">
        <v>14.860335195530727</v>
      </c>
      <c r="F29">
        <v>22.458100558659218</v>
      </c>
      <c r="G29">
        <v>37.541899441340782</v>
      </c>
      <c r="H29">
        <v>25.139664804469277</v>
      </c>
      <c r="I29">
        <v>7</v>
      </c>
      <c r="J29">
        <v>52</v>
      </c>
      <c r="K29">
        <v>24</v>
      </c>
      <c r="L29">
        <v>8736</v>
      </c>
      <c r="M29">
        <v>7920387.2634809995</v>
      </c>
      <c r="N29" t="s">
        <v>202</v>
      </c>
      <c r="O29">
        <v>31061.079248366856</v>
      </c>
      <c r="P29" t="s">
        <v>202</v>
      </c>
      <c r="Q29">
        <v>12934.023034476924</v>
      </c>
      <c r="R29" t="s">
        <v>202</v>
      </c>
      <c r="U29" t="s">
        <v>218</v>
      </c>
      <c r="V29">
        <v>20080101</v>
      </c>
      <c r="W29">
        <v>20081231</v>
      </c>
      <c r="Z29">
        <v>0.78576595671563898</v>
      </c>
      <c r="AA29" t="s">
        <v>203</v>
      </c>
      <c r="AB29">
        <v>3.0815082445206769E-3</v>
      </c>
      <c r="AC29" t="s">
        <v>203</v>
      </c>
      <c r="AD29">
        <v>1.2831588463770643E-3</v>
      </c>
      <c r="AE29" t="s">
        <v>203</v>
      </c>
      <c r="AF29">
        <v>0.78576595671563898</v>
      </c>
      <c r="AG29">
        <v>3.0815082445206769E-3</v>
      </c>
      <c r="AH29">
        <v>1.2831588463770643E-3</v>
      </c>
      <c r="AJ29">
        <v>0</v>
      </c>
      <c r="AK29">
        <v>0</v>
      </c>
      <c r="AL29">
        <v>0</v>
      </c>
      <c r="AN29">
        <v>9.0001517882742077E-2</v>
      </c>
      <c r="AO29" t="s">
        <v>204</v>
      </c>
      <c r="AP29" t="s">
        <v>202</v>
      </c>
      <c r="AR29">
        <v>3.9216616833348565E-3</v>
      </c>
      <c r="AS29">
        <v>1.6330038676407395E-3</v>
      </c>
      <c r="AW29" t="s">
        <v>228</v>
      </c>
      <c r="AX29">
        <v>2008</v>
      </c>
    </row>
    <row r="30" spans="1:50" x14ac:dyDescent="0.2">
      <c r="A30">
        <v>10</v>
      </c>
      <c r="B30" t="s">
        <v>201</v>
      </c>
      <c r="D30">
        <v>2280002100</v>
      </c>
      <c r="E30">
        <v>0</v>
      </c>
      <c r="F30">
        <v>0</v>
      </c>
      <c r="G30">
        <v>0</v>
      </c>
      <c r="H30">
        <v>0</v>
      </c>
      <c r="I30">
        <v>7</v>
      </c>
      <c r="J30">
        <v>52</v>
      </c>
      <c r="K30">
        <v>24</v>
      </c>
      <c r="L30">
        <v>8736</v>
      </c>
      <c r="M30">
        <v>0</v>
      </c>
      <c r="N30" t="s">
        <v>202</v>
      </c>
      <c r="O30">
        <v>0</v>
      </c>
      <c r="P30" t="s">
        <v>202</v>
      </c>
      <c r="Q30">
        <v>0</v>
      </c>
      <c r="R30" t="s">
        <v>202</v>
      </c>
      <c r="U30" t="s">
        <v>220</v>
      </c>
      <c r="V30">
        <v>20080101</v>
      </c>
      <c r="W30">
        <v>20081231</v>
      </c>
      <c r="Z30">
        <v>0</v>
      </c>
      <c r="AA30" t="s">
        <v>203</v>
      </c>
      <c r="AB30">
        <v>0</v>
      </c>
      <c r="AC30" t="s">
        <v>203</v>
      </c>
      <c r="AD30">
        <v>0</v>
      </c>
      <c r="AE30" t="s">
        <v>203</v>
      </c>
      <c r="AF30">
        <v>0</v>
      </c>
      <c r="AG30">
        <v>0</v>
      </c>
      <c r="AH30">
        <v>0</v>
      </c>
      <c r="AJ30">
        <v>0</v>
      </c>
      <c r="AK30">
        <v>0</v>
      </c>
      <c r="AL30">
        <v>0</v>
      </c>
      <c r="AN30">
        <v>0</v>
      </c>
      <c r="AO30" t="s">
        <v>204</v>
      </c>
      <c r="AP30" t="s">
        <v>202</v>
      </c>
      <c r="AR30">
        <v>0</v>
      </c>
      <c r="AS30">
        <v>0</v>
      </c>
      <c r="AW30" t="s">
        <v>228</v>
      </c>
      <c r="AX30">
        <v>2008</v>
      </c>
    </row>
    <row r="31" spans="1:50" x14ac:dyDescent="0.2">
      <c r="A31">
        <v>10</v>
      </c>
      <c r="B31" t="s">
        <v>37</v>
      </c>
      <c r="D31">
        <v>2280002100</v>
      </c>
      <c r="E31">
        <v>0</v>
      </c>
      <c r="F31">
        <v>22.807017543859647</v>
      </c>
      <c r="G31">
        <v>59.649122807017541</v>
      </c>
      <c r="H31">
        <v>17.543859649122805</v>
      </c>
      <c r="I31">
        <v>7</v>
      </c>
      <c r="J31">
        <v>52</v>
      </c>
      <c r="K31">
        <v>24</v>
      </c>
      <c r="L31">
        <v>8736</v>
      </c>
      <c r="M31">
        <v>411593.71110000007</v>
      </c>
      <c r="N31" t="s">
        <v>202</v>
      </c>
      <c r="O31">
        <v>1664.4883945762717</v>
      </c>
      <c r="P31" t="s">
        <v>202</v>
      </c>
      <c r="Q31">
        <v>0</v>
      </c>
      <c r="R31" t="s">
        <v>202</v>
      </c>
      <c r="U31" t="s">
        <v>220</v>
      </c>
      <c r="V31">
        <v>20080101</v>
      </c>
      <c r="W31">
        <v>20081231</v>
      </c>
      <c r="Z31">
        <v>9.074088465116311E-3</v>
      </c>
      <c r="AA31" t="s">
        <v>203</v>
      </c>
      <c r="AB31">
        <v>3.6695689302878929E-5</v>
      </c>
      <c r="AC31" t="s">
        <v>203</v>
      </c>
      <c r="AD31">
        <v>0</v>
      </c>
      <c r="AE31" t="s">
        <v>203</v>
      </c>
      <c r="AF31">
        <v>9.074088465116311E-3</v>
      </c>
      <c r="AG31">
        <v>3.6695689302878929E-5</v>
      </c>
      <c r="AH31">
        <v>0</v>
      </c>
      <c r="AJ31">
        <v>0</v>
      </c>
      <c r="AK31">
        <v>0</v>
      </c>
      <c r="AL31">
        <v>0</v>
      </c>
      <c r="AN31">
        <v>2.0000337307276017E-2</v>
      </c>
      <c r="AO31" t="s">
        <v>204</v>
      </c>
      <c r="AP31" t="s">
        <v>202</v>
      </c>
      <c r="AR31">
        <v>4.0440083258994949E-3</v>
      </c>
      <c r="AS31">
        <v>0</v>
      </c>
      <c r="AW31" t="s">
        <v>228</v>
      </c>
      <c r="AX31">
        <v>2008</v>
      </c>
    </row>
    <row r="32" spans="1:50" x14ac:dyDescent="0.2">
      <c r="A32">
        <v>10</v>
      </c>
      <c r="B32" t="s">
        <v>36</v>
      </c>
      <c r="D32">
        <v>2280002100</v>
      </c>
      <c r="E32">
        <v>14.860335195530727</v>
      </c>
      <c r="F32">
        <v>22.458100558659218</v>
      </c>
      <c r="G32">
        <v>37.541899441340782</v>
      </c>
      <c r="H32">
        <v>25.139664804469277</v>
      </c>
      <c r="I32">
        <v>7</v>
      </c>
      <c r="J32">
        <v>52</v>
      </c>
      <c r="K32">
        <v>24</v>
      </c>
      <c r="L32">
        <v>8736</v>
      </c>
      <c r="M32">
        <v>7920387.2634809995</v>
      </c>
      <c r="N32" t="s">
        <v>202</v>
      </c>
      <c r="O32">
        <v>31061.079248366856</v>
      </c>
      <c r="P32" t="s">
        <v>202</v>
      </c>
      <c r="Q32">
        <v>12934.023034476924</v>
      </c>
      <c r="R32" t="s">
        <v>202</v>
      </c>
      <c r="U32" t="s">
        <v>220</v>
      </c>
      <c r="V32">
        <v>20080101</v>
      </c>
      <c r="W32">
        <v>20081231</v>
      </c>
      <c r="Z32">
        <v>0.17461465704791981</v>
      </c>
      <c r="AA32" t="s">
        <v>203</v>
      </c>
      <c r="AB32">
        <v>6.8477960989348386E-4</v>
      </c>
      <c r="AC32" t="s">
        <v>203</v>
      </c>
      <c r="AD32">
        <v>2.8514641030601438E-4</v>
      </c>
      <c r="AE32" t="s">
        <v>203</v>
      </c>
      <c r="AF32">
        <v>0.17461465704791981</v>
      </c>
      <c r="AG32">
        <v>6.8477960989348386E-4</v>
      </c>
      <c r="AH32">
        <v>2.8514641030601438E-4</v>
      </c>
      <c r="AJ32">
        <v>0</v>
      </c>
      <c r="AK32">
        <v>0</v>
      </c>
      <c r="AL32">
        <v>0</v>
      </c>
      <c r="AN32">
        <v>2.0000337307276021E-2</v>
      </c>
      <c r="AO32" t="s">
        <v>204</v>
      </c>
      <c r="AP32" t="s">
        <v>202</v>
      </c>
      <c r="AR32">
        <v>3.9216616833348565E-3</v>
      </c>
      <c r="AS32">
        <v>1.6330038676407395E-3</v>
      </c>
      <c r="AW32" t="s">
        <v>228</v>
      </c>
      <c r="AX32">
        <v>2008</v>
      </c>
    </row>
  </sheetData>
  <phoneticPr fontId="3"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Title</vt:lpstr>
      <vt:lpstr>README</vt:lpstr>
      <vt:lpstr>5-TOTAL NJ FERRY EMISSIONS</vt:lpstr>
      <vt:lpstr>4-Calculations</vt:lpstr>
      <vt:lpstr>3-Controls</vt:lpstr>
      <vt:lpstr>2-Emission Factors</vt:lpstr>
      <vt:lpstr>1-Activity Data</vt:lpstr>
      <vt:lpstr>NIF Translation File</vt:lpstr>
      <vt:lpstr>NIF Values Only</vt:lpstr>
      <vt:lpstr>QA_QC</vt:lpstr>
    </vt:vector>
  </TitlesOfParts>
  <Company>EHPA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EHPA</dc:creator>
  <cp:lastModifiedBy>Jim Koroniades</cp:lastModifiedBy>
  <dcterms:created xsi:type="dcterms:W3CDTF">2004-01-13T14:48:43Z</dcterms:created>
  <dcterms:modified xsi:type="dcterms:W3CDTF">2012-05-21T15:41:13Z</dcterms:modified>
</cp:coreProperties>
</file>