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5390" windowHeight="9285"/>
  </bookViews>
  <sheets>
    <sheet name="Title" sheetId="1" r:id="rId1"/>
    <sheet name="README" sheetId="2" r:id="rId2"/>
    <sheet name="1-Newark (EWR) fleet input" sheetId="25" r:id="rId3"/>
    <sheet name="2-Teterboro (TEB) fleet input" sheetId="26" r:id="rId4"/>
    <sheet name="3-Atlantic City(ACY)fleet input" sheetId="28" r:id="rId5"/>
    <sheet name="4-McGuire AFB (WRI) fleet input" sheetId="9" r:id="rId6"/>
    <sheet name="5-LakehurstNAES(NEL)Fleetinput " sheetId="30" r:id="rId7"/>
    <sheet name="6-TRENTON (TTN) FLEET INPUT" sheetId="27" r:id="rId8"/>
    <sheet name="7-MORRISTOWN (MMU) FLEET INPUT" sheetId="14" r:id="rId9"/>
    <sheet name="8-MILLVILLE (MIV) FLEET INPUT" sheetId="15" r:id="rId10"/>
    <sheet name="9-ESSEX CTY (CDW) FLEET INPUT" sheetId="29" r:id="rId11"/>
    <sheet name="10-MonmouthExe(BLM) fleet input" sheetId="16" r:id="rId12"/>
    <sheet name="11-FAA 5010 Report LTO" sheetId="12" r:id="rId13"/>
    <sheet name="12-Helicopters LTO" sheetId="10" r:id="rId14"/>
    <sheet name="13-Private Airports LTO" sheetId="8" r:id="rId15"/>
  </sheets>
  <calcPr calcId="145621"/>
</workbook>
</file>

<file path=xl/calcChain.xml><?xml version="1.0" encoding="utf-8"?>
<calcChain xmlns="http://schemas.openxmlformats.org/spreadsheetml/2006/main">
  <c r="H6" i="9" l="1"/>
  <c r="H7" i="9"/>
  <c r="H8" i="9"/>
  <c r="H9" i="9"/>
  <c r="H12" i="9"/>
  <c r="H13" i="9"/>
  <c r="H14" i="9"/>
  <c r="H15" i="9"/>
  <c r="C18" i="9"/>
  <c r="D18" i="9"/>
  <c r="E22" i="9" s="1"/>
  <c r="H18" i="9"/>
  <c r="C19" i="9"/>
  <c r="D19" i="9"/>
  <c r="H19" i="9"/>
  <c r="C20" i="9"/>
  <c r="D20" i="9"/>
  <c r="H20" i="9"/>
  <c r="C21" i="9"/>
  <c r="D21" i="9"/>
  <c r="H21" i="9"/>
  <c r="C22" i="9"/>
  <c r="D22" i="9"/>
  <c r="C24" i="9"/>
  <c r="D24" i="9" s="1"/>
  <c r="H24" i="9"/>
  <c r="C25" i="9"/>
  <c r="D25" i="9"/>
  <c r="H25" i="9"/>
  <c r="C26" i="9"/>
  <c r="D26" i="9" s="1"/>
  <c r="H26" i="9"/>
  <c r="C27" i="9"/>
  <c r="D27" i="9" s="1"/>
  <c r="H27" i="9"/>
  <c r="C28" i="9"/>
  <c r="D28" i="9" s="1"/>
  <c r="D29" i="9" s="1"/>
  <c r="A29" i="9"/>
  <c r="C29" i="9"/>
  <c r="C32" i="9"/>
  <c r="H32" i="9"/>
  <c r="C33" i="9"/>
  <c r="H33" i="9"/>
  <c r="C34" i="9"/>
  <c r="H34" i="9"/>
  <c r="C35" i="9"/>
  <c r="H35" i="9"/>
  <c r="C36" i="9"/>
  <c r="D38" i="9"/>
  <c r="C38" i="9" s="1"/>
  <c r="H38" i="9"/>
  <c r="D39" i="9"/>
  <c r="C39" i="9" s="1"/>
  <c r="H39" i="9"/>
  <c r="D40" i="9"/>
  <c r="C40" i="9" s="1"/>
  <c r="H40" i="9"/>
  <c r="D41" i="9"/>
  <c r="C41" i="9" s="1"/>
  <c r="H41" i="9"/>
  <c r="D42" i="9"/>
  <c r="C42" i="9" s="1"/>
  <c r="C44" i="9"/>
  <c r="H44" i="9"/>
  <c r="C45" i="9"/>
  <c r="H45" i="9"/>
  <c r="C46" i="9"/>
  <c r="H46" i="9"/>
  <c r="C47" i="9"/>
  <c r="H47" i="9"/>
  <c r="C48" i="9"/>
  <c r="C50" i="9"/>
  <c r="H50" i="9"/>
  <c r="C51" i="9"/>
  <c r="H51" i="9"/>
  <c r="C52" i="9"/>
  <c r="H52" i="9"/>
  <c r="C53" i="9"/>
  <c r="H53" i="9"/>
  <c r="C54" i="9"/>
  <c r="C56" i="9"/>
  <c r="H56" i="9"/>
  <c r="C57" i="9"/>
  <c r="H57" i="9"/>
  <c r="C58" i="9"/>
  <c r="H58" i="9"/>
  <c r="C59" i="9"/>
  <c r="H59" i="9"/>
  <c r="C60" i="9"/>
  <c r="C62" i="9"/>
  <c r="H62" i="9"/>
  <c r="C63" i="9"/>
  <c r="H63" i="9"/>
  <c r="C64" i="9"/>
  <c r="H64" i="9"/>
  <c r="C65" i="9"/>
  <c r="H65" i="9"/>
  <c r="C66" i="9"/>
  <c r="C68" i="9"/>
  <c r="H68" i="9"/>
  <c r="C69" i="9"/>
  <c r="H69" i="9"/>
  <c r="C70" i="9"/>
  <c r="H70" i="9"/>
  <c r="C71" i="9"/>
  <c r="H71" i="9"/>
  <c r="C72" i="9"/>
  <c r="C74" i="9"/>
  <c r="H74" i="9"/>
  <c r="C75" i="9"/>
  <c r="H75" i="9"/>
  <c r="C76" i="9"/>
  <c r="H76" i="9"/>
  <c r="C77" i="9"/>
  <c r="H77" i="9"/>
  <c r="C78" i="9"/>
  <c r="C80" i="9"/>
  <c r="H80" i="9"/>
  <c r="C81" i="9"/>
  <c r="H81" i="9"/>
  <c r="C82" i="9"/>
  <c r="H82" i="9"/>
  <c r="C83" i="9"/>
  <c r="H83" i="9"/>
  <c r="C84" i="9"/>
  <c r="C86" i="9"/>
  <c r="H86" i="9"/>
  <c r="C87" i="9"/>
  <c r="H87" i="9"/>
  <c r="C88" i="9"/>
  <c r="H88" i="9"/>
  <c r="C89" i="9"/>
  <c r="H89" i="9"/>
  <c r="C90" i="9"/>
  <c r="C92" i="9"/>
  <c r="H92" i="9"/>
  <c r="C93" i="9"/>
  <c r="H93" i="9"/>
  <c r="C94" i="9"/>
  <c r="H94" i="9"/>
  <c r="C95" i="9"/>
  <c r="H95" i="9"/>
  <c r="C96" i="9"/>
  <c r="C98" i="9"/>
  <c r="H98" i="9"/>
  <c r="C99" i="9"/>
  <c r="C100" i="9"/>
  <c r="C101" i="9"/>
  <c r="C102" i="9"/>
  <c r="C104" i="9"/>
  <c r="H104" i="9"/>
  <c r="C105" i="9"/>
  <c r="H105" i="9"/>
  <c r="C106" i="9"/>
  <c r="H106" i="9"/>
  <c r="C107" i="9"/>
  <c r="H107" i="9"/>
  <c r="C108" i="9"/>
  <c r="C109" i="9" s="1"/>
  <c r="D109" i="9"/>
  <c r="C112" i="9"/>
  <c r="H112" i="9"/>
  <c r="C113" i="9"/>
  <c r="H113" i="9"/>
  <c r="C114" i="9"/>
  <c r="H114" i="9"/>
  <c r="C115" i="9"/>
  <c r="H115" i="9"/>
  <c r="C116" i="9"/>
  <c r="C118" i="9"/>
  <c r="H118" i="9"/>
  <c r="C119" i="9"/>
  <c r="H119" i="9"/>
  <c r="C120" i="9"/>
  <c r="H120" i="9"/>
  <c r="C121" i="9"/>
  <c r="H121" i="9"/>
  <c r="C122" i="9"/>
  <c r="C124" i="9"/>
  <c r="H124" i="9"/>
  <c r="C125" i="9"/>
  <c r="H125" i="9"/>
  <c r="C126" i="9"/>
  <c r="H126" i="9"/>
  <c r="C127" i="9"/>
  <c r="H127" i="9"/>
  <c r="C128" i="9"/>
  <c r="C130" i="9"/>
  <c r="H130" i="9"/>
  <c r="C131" i="9"/>
  <c r="H131" i="9"/>
  <c r="C132" i="9"/>
  <c r="H132" i="9"/>
  <c r="C133" i="9"/>
  <c r="H133" i="9"/>
  <c r="C134" i="9"/>
  <c r="C136" i="9"/>
  <c r="H136" i="9"/>
  <c r="C137" i="9"/>
  <c r="H137" i="9"/>
  <c r="C138" i="9"/>
  <c r="H138" i="9"/>
  <c r="C139" i="9"/>
  <c r="H139" i="9"/>
  <c r="C140" i="9"/>
  <c r="C142" i="9"/>
  <c r="H142" i="9"/>
  <c r="C143" i="9"/>
  <c r="H143" i="9"/>
  <c r="C144" i="9"/>
  <c r="H144" i="9"/>
  <c r="C145" i="9"/>
  <c r="H145" i="9"/>
  <c r="C146" i="9"/>
  <c r="H148" i="9"/>
  <c r="H149" i="9"/>
  <c r="H150" i="9"/>
  <c r="H151" i="9"/>
  <c r="C154" i="9"/>
  <c r="H154" i="9"/>
  <c r="C155" i="9"/>
  <c r="H155" i="9"/>
  <c r="C156" i="9"/>
  <c r="H156" i="9"/>
  <c r="C157" i="9"/>
  <c r="H157" i="9"/>
  <c r="C158" i="9"/>
  <c r="C160" i="9"/>
  <c r="H160" i="9"/>
  <c r="C161" i="9"/>
  <c r="H161" i="9"/>
  <c r="C162" i="9"/>
  <c r="H162" i="9"/>
  <c r="C163" i="9"/>
  <c r="H163" i="9"/>
  <c r="C164" i="9"/>
  <c r="C165" i="9" s="1"/>
  <c r="D165" i="9"/>
  <c r="D166" i="9" s="1"/>
  <c r="C168" i="9"/>
  <c r="D168" i="9"/>
  <c r="C169" i="9"/>
  <c r="D171" i="9"/>
  <c r="R158" i="27"/>
  <c r="R161" i="27"/>
  <c r="Y23" i="30"/>
  <c r="X23" i="30"/>
  <c r="Y18" i="30"/>
  <c r="X18" i="30"/>
  <c r="R155" i="28"/>
  <c r="R164" i="27"/>
  <c r="R163" i="27"/>
  <c r="R126" i="27"/>
  <c r="R39" i="14"/>
  <c r="R32" i="14"/>
  <c r="R36" i="14"/>
  <c r="R38" i="14"/>
  <c r="R22" i="15"/>
  <c r="R74" i="29"/>
  <c r="N170" i="9"/>
  <c r="M170" i="9"/>
  <c r="L170" i="9"/>
  <c r="K170" i="9"/>
  <c r="J170" i="9"/>
  <c r="I170" i="9"/>
  <c r="N169" i="9"/>
  <c r="M169" i="9"/>
  <c r="L169" i="9"/>
  <c r="K169" i="9"/>
  <c r="J169" i="9"/>
  <c r="I169" i="9"/>
  <c r="N60" i="9"/>
  <c r="M60" i="9"/>
  <c r="D53" i="8"/>
  <c r="D33" i="8"/>
  <c r="D32" i="8"/>
  <c r="Y24" i="30"/>
  <c r="X24" i="30"/>
  <c r="R21" i="15"/>
  <c r="R3" i="15"/>
  <c r="R69" i="29"/>
  <c r="R71" i="29"/>
  <c r="R73" i="29"/>
  <c r="E29" i="9" l="1"/>
  <c r="C166" i="9"/>
  <c r="C170" i="9"/>
  <c r="C171" i="9" s="1"/>
  <c r="E171" i="9" s="1"/>
  <c r="F171" i="9" s="1"/>
  <c r="L60" i="9"/>
  <c r="L10" i="9"/>
  <c r="K22" i="9"/>
  <c r="L54" i="9"/>
  <c r="K60" i="9"/>
  <c r="J54" i="9"/>
  <c r="I42" i="9" l="1"/>
  <c r="L36" i="9"/>
  <c r="J60" i="9"/>
  <c r="J36" i="9"/>
  <c r="N54" i="9"/>
  <c r="M54" i="9"/>
  <c r="I54" i="9"/>
  <c r="K16" i="9"/>
  <c r="I22" i="9"/>
  <c r="L22" i="9"/>
  <c r="I16" i="9"/>
  <c r="N42" i="9"/>
  <c r="M42" i="9"/>
  <c r="I60" i="9"/>
  <c r="K54" i="9"/>
  <c r="M22" i="9"/>
  <c r="N22" i="9"/>
  <c r="J22" i="9"/>
  <c r="N16" i="9"/>
  <c r="M16" i="9"/>
  <c r="K42" i="9"/>
  <c r="J16" i="9"/>
  <c r="J42" i="9"/>
  <c r="L42" i="9" l="1"/>
  <c r="I36" i="9"/>
  <c r="N36" i="9"/>
  <c r="I10" i="9"/>
  <c r="I168" i="9" s="1"/>
  <c r="I171" i="9" s="1"/>
  <c r="N10" i="9"/>
  <c r="N168" i="9" s="1"/>
  <c r="N171" i="9" s="1"/>
  <c r="J10" i="9"/>
  <c r="J168" i="9" s="1"/>
  <c r="J171" i="9" s="1"/>
  <c r="K36" i="9"/>
  <c r="K10" i="9"/>
  <c r="K168" i="9" s="1"/>
  <c r="K171" i="9" s="1"/>
  <c r="M36" i="9"/>
  <c r="M10" i="9"/>
  <c r="M168" i="9" s="1"/>
  <c r="M171" i="9" s="1"/>
  <c r="L16" i="9"/>
  <c r="L168" i="9" s="1"/>
  <c r="L171" i="9" s="1"/>
  <c r="W16" i="30" l="1"/>
  <c r="U14" i="30"/>
  <c r="Q24" i="30" l="1"/>
  <c r="R23" i="30"/>
  <c r="R22" i="30"/>
  <c r="R21" i="30"/>
  <c r="R20" i="30"/>
  <c r="R19" i="30"/>
  <c r="R18" i="30"/>
  <c r="R17" i="30"/>
  <c r="R16" i="30"/>
  <c r="R15" i="30"/>
  <c r="W15" i="30" s="1"/>
  <c r="R14" i="30"/>
  <c r="R13" i="30"/>
  <c r="R12" i="30"/>
  <c r="R11" i="30"/>
  <c r="W11" i="30" s="1"/>
  <c r="R10" i="30"/>
  <c r="R9" i="30"/>
  <c r="R8" i="30"/>
  <c r="R7" i="30"/>
  <c r="R6" i="30"/>
  <c r="R5" i="30"/>
  <c r="R4" i="30"/>
  <c r="Q154" i="28"/>
  <c r="Q153" i="28"/>
  <c r="Q152" i="28"/>
  <c r="Q151" i="28"/>
  <c r="Q150" i="28"/>
  <c r="Q149" i="28"/>
  <c r="Q148" i="28"/>
  <c r="Q147" i="28"/>
  <c r="Q146" i="28"/>
  <c r="Q145" i="28"/>
  <c r="Q144" i="28"/>
  <c r="Q143" i="28"/>
  <c r="Q142" i="28"/>
  <c r="Q141" i="28"/>
  <c r="Q140" i="28"/>
  <c r="Q139" i="28"/>
  <c r="Q138" i="28"/>
  <c r="Q137" i="28"/>
  <c r="Q136" i="28"/>
  <c r="Q135" i="28"/>
  <c r="Q134" i="28"/>
  <c r="Q133" i="28"/>
  <c r="Q132" i="28"/>
  <c r="Q131" i="28"/>
  <c r="Q130" i="28"/>
  <c r="Q129" i="28"/>
  <c r="Q128" i="28"/>
  <c r="Q127" i="28"/>
  <c r="Q126" i="28"/>
  <c r="Q125" i="28"/>
  <c r="Q124" i="28"/>
  <c r="Q123" i="28"/>
  <c r="Q122" i="28"/>
  <c r="Q121" i="28"/>
  <c r="Q120" i="28"/>
  <c r="Q119" i="28"/>
  <c r="Q118" i="28"/>
  <c r="Q117" i="28"/>
  <c r="Q116" i="28"/>
  <c r="Q115" i="28"/>
  <c r="Q114" i="28"/>
  <c r="Q113" i="28"/>
  <c r="Q112" i="28"/>
  <c r="Q111" i="28"/>
  <c r="Q110" i="28"/>
  <c r="Q109" i="28"/>
  <c r="Q108" i="28"/>
  <c r="Q107" i="28"/>
  <c r="Q106" i="28"/>
  <c r="Q105" i="28"/>
  <c r="Q104" i="28"/>
  <c r="Q103" i="28"/>
  <c r="Q102" i="28"/>
  <c r="Q101" i="28"/>
  <c r="Q100" i="28"/>
  <c r="Q99" i="28"/>
  <c r="Q98" i="28"/>
  <c r="Q97" i="28"/>
  <c r="Q96" i="28"/>
  <c r="Q95" i="28"/>
  <c r="Q94" i="28"/>
  <c r="Q93" i="28"/>
  <c r="Q92" i="28"/>
  <c r="Q91" i="28"/>
  <c r="Q90" i="28"/>
  <c r="Q89" i="28"/>
  <c r="Q88" i="28"/>
  <c r="Q87" i="28"/>
  <c r="Q86" i="28"/>
  <c r="Q85" i="28"/>
  <c r="Q84" i="28"/>
  <c r="Q83" i="28"/>
  <c r="Q82" i="28"/>
  <c r="Q81" i="28"/>
  <c r="Q80" i="28"/>
  <c r="Q79" i="28"/>
  <c r="R154" i="28" s="1"/>
  <c r="Q78" i="28"/>
  <c r="Q77" i="28"/>
  <c r="Q76" i="28"/>
  <c r="Q75" i="28"/>
  <c r="Q74" i="28"/>
  <c r="Q73" i="28"/>
  <c r="Q72" i="28"/>
  <c r="Q71" i="28"/>
  <c r="Q70" i="28"/>
  <c r="Q69" i="28"/>
  <c r="Q68" i="28"/>
  <c r="Q67" i="28"/>
  <c r="Q66" i="28"/>
  <c r="Q65" i="28"/>
  <c r="Q64" i="28"/>
  <c r="Q63" i="28"/>
  <c r="Q62" i="28"/>
  <c r="Q61" i="28"/>
  <c r="Q60" i="28"/>
  <c r="Q59" i="28"/>
  <c r="Q58" i="28"/>
  <c r="Q57" i="28"/>
  <c r="Q56" i="28"/>
  <c r="Q55" i="28"/>
  <c r="Q54" i="28"/>
  <c r="Q53" i="28"/>
  <c r="Q52" i="28"/>
  <c r="Q51" i="28"/>
  <c r="Q50" i="28"/>
  <c r="Q49" i="28"/>
  <c r="Q48" i="28"/>
  <c r="Q47" i="28"/>
  <c r="R78" i="28" s="1"/>
  <c r="Q46" i="28"/>
  <c r="Q45" i="28"/>
  <c r="Q44" i="28"/>
  <c r="Q43" i="28"/>
  <c r="Q42" i="28"/>
  <c r="Q41" i="28"/>
  <c r="Q40" i="28"/>
  <c r="Q39" i="28"/>
  <c r="Q38" i="28"/>
  <c r="Q37" i="28"/>
  <c r="Q36" i="28"/>
  <c r="Q35" i="28"/>
  <c r="Q34" i="28"/>
  <c r="Q33" i="28"/>
  <c r="Q32" i="28"/>
  <c r="Q31" i="28"/>
  <c r="Q30" i="28"/>
  <c r="Q29" i="28"/>
  <c r="Q28" i="28"/>
  <c r="Q27" i="28"/>
  <c r="Q26" i="28"/>
  <c r="Q25" i="28"/>
  <c r="Q24" i="28"/>
  <c r="Q23" i="28"/>
  <c r="Q22" i="28"/>
  <c r="Q21" i="28"/>
  <c r="Q20" i="28"/>
  <c r="Q19" i="28"/>
  <c r="Q18" i="28"/>
  <c r="Q17" i="28"/>
  <c r="Q16" i="28"/>
  <c r="Q15" i="28"/>
  <c r="Q14" i="28"/>
  <c r="Q13" i="28"/>
  <c r="Q12" i="28"/>
  <c r="Q11" i="28"/>
  <c r="R46" i="28" s="1"/>
  <c r="Q10" i="28"/>
  <c r="Q9" i="28"/>
  <c r="Q8" i="28"/>
  <c r="Q7" i="28"/>
  <c r="Q6" i="28"/>
  <c r="Q5" i="28"/>
  <c r="Q4" i="28"/>
  <c r="Q3" i="28"/>
  <c r="R10" i="28" s="1"/>
  <c r="R24" i="30" l="1"/>
  <c r="Q73" i="29"/>
  <c r="Q71" i="29"/>
  <c r="Q72" i="29"/>
  <c r="Q70" i="29"/>
  <c r="Q69" i="29"/>
  <c r="Q68" i="29"/>
  <c r="Q67" i="29"/>
  <c r="Q66" i="29"/>
  <c r="Q65" i="29"/>
  <c r="Q64" i="29"/>
  <c r="Q63" i="29"/>
  <c r="Q62" i="29"/>
  <c r="Q61" i="29"/>
  <c r="Q60" i="29"/>
  <c r="Q59" i="29"/>
  <c r="Q58" i="29"/>
  <c r="Q57" i="29"/>
  <c r="Q56" i="29"/>
  <c r="Q55" i="29"/>
  <c r="Q54" i="29"/>
  <c r="Q53" i="29"/>
  <c r="Q52" i="29"/>
  <c r="Q51" i="29"/>
  <c r="Q50" i="29"/>
  <c r="Q49" i="29"/>
  <c r="Q48" i="29"/>
  <c r="Q47" i="29"/>
  <c r="Q46" i="29"/>
  <c r="Q45" i="29"/>
  <c r="Q44" i="29"/>
  <c r="Q43" i="29"/>
  <c r="Q42" i="29"/>
  <c r="Q41" i="29"/>
  <c r="Q40" i="29"/>
  <c r="Q39" i="29"/>
  <c r="Q38" i="29"/>
  <c r="Q37" i="29"/>
  <c r="Q36" i="29"/>
  <c r="Q35" i="29"/>
  <c r="Q34" i="29"/>
  <c r="Q33" i="29"/>
  <c r="Q32" i="29"/>
  <c r="Q31" i="29"/>
  <c r="Q30" i="29"/>
  <c r="Q29" i="29"/>
  <c r="Q28" i="29"/>
  <c r="Q27" i="29"/>
  <c r="Q26" i="29"/>
  <c r="Q25" i="29"/>
  <c r="Q24" i="29"/>
  <c r="Q23" i="29"/>
  <c r="Q22" i="29"/>
  <c r="Q21" i="29"/>
  <c r="Q20" i="29"/>
  <c r="Q19" i="29"/>
  <c r="Q18" i="29"/>
  <c r="Q17" i="29"/>
  <c r="Q16" i="29"/>
  <c r="Q15" i="29"/>
  <c r="Q14" i="29"/>
  <c r="Q13" i="29"/>
  <c r="Q12" i="29"/>
  <c r="Q11" i="29"/>
  <c r="Q10" i="29"/>
  <c r="Q9" i="29"/>
  <c r="Q8" i="29"/>
  <c r="Q7" i="29"/>
  <c r="Q6" i="29"/>
  <c r="Q5" i="29"/>
  <c r="Q4" i="29"/>
  <c r="Q3" i="29"/>
  <c r="Q12" i="16"/>
  <c r="Q11" i="16"/>
  <c r="Q10" i="16"/>
  <c r="Q9" i="16"/>
  <c r="Q8" i="16"/>
  <c r="Q7" i="16"/>
  <c r="Q6" i="16"/>
  <c r="Q5" i="16"/>
  <c r="R12" i="16" s="1"/>
  <c r="Q4" i="16"/>
  <c r="Q3" i="16"/>
  <c r="R4" i="16" s="1"/>
  <c r="R13" i="16" s="1"/>
  <c r="Q21" i="15"/>
  <c r="Q20" i="15"/>
  <c r="Q19" i="15"/>
  <c r="Q18" i="15"/>
  <c r="Q17" i="15"/>
  <c r="Q16" i="15"/>
  <c r="Q15" i="15"/>
  <c r="Q14" i="15"/>
  <c r="Q13" i="15"/>
  <c r="Q12" i="15"/>
  <c r="Q11" i="15"/>
  <c r="Q10" i="15"/>
  <c r="Q9" i="15"/>
  <c r="Q8" i="15"/>
  <c r="Q3" i="15"/>
  <c r="Q7" i="15"/>
  <c r="Q6" i="15"/>
  <c r="Q5" i="15"/>
  <c r="Q4" i="15"/>
  <c r="Q38" i="14"/>
  <c r="Q37" i="14"/>
  <c r="Q36" i="14"/>
  <c r="Q35" i="14"/>
  <c r="Q34" i="14"/>
  <c r="Q33" i="14"/>
  <c r="Q32" i="14"/>
  <c r="Q31" i="14"/>
  <c r="Q30" i="14"/>
  <c r="Q29" i="14"/>
  <c r="Q28" i="14"/>
  <c r="Q27" i="14"/>
  <c r="Q26" i="14"/>
  <c r="Q25" i="14"/>
  <c r="Q24" i="14"/>
  <c r="Q163" i="27" l="1"/>
  <c r="Q162" i="27"/>
  <c r="Q161" i="27"/>
  <c r="Q160" i="27"/>
  <c r="Q159" i="27"/>
  <c r="Q158" i="27"/>
  <c r="Q157" i="27"/>
  <c r="Q156" i="27"/>
  <c r="Q155" i="27"/>
  <c r="Q154" i="27"/>
  <c r="Q153" i="27"/>
  <c r="Q152" i="27"/>
  <c r="Q151" i="27"/>
  <c r="Q150" i="27"/>
  <c r="Q149" i="27"/>
  <c r="Q148" i="27"/>
  <c r="Q147" i="27"/>
  <c r="Q146" i="27"/>
  <c r="Q145" i="27"/>
  <c r="Q144" i="27"/>
  <c r="Q143" i="27"/>
  <c r="Q142" i="27"/>
  <c r="Q141" i="27"/>
  <c r="Q140" i="27"/>
  <c r="Q139" i="27"/>
  <c r="Q138" i="27"/>
  <c r="Q137" i="27"/>
  <c r="Q136" i="27"/>
  <c r="Q135" i="27"/>
  <c r="Q134" i="27"/>
  <c r="Q133" i="27"/>
  <c r="Q132" i="27"/>
  <c r="Q131" i="27"/>
  <c r="Q130" i="27"/>
  <c r="Q129" i="27"/>
  <c r="Q128" i="27"/>
  <c r="Q127" i="27"/>
  <c r="Q126" i="27"/>
  <c r="Q125" i="27"/>
  <c r="Q124" i="27"/>
  <c r="Q123" i="27"/>
  <c r="Q122" i="27"/>
  <c r="Q121" i="27"/>
  <c r="Q120" i="27"/>
  <c r="Q119" i="27"/>
  <c r="Q118" i="27"/>
  <c r="Q117" i="27"/>
  <c r="Q116" i="27"/>
  <c r="Q115" i="27"/>
  <c r="Q114" i="27"/>
  <c r="Q113" i="27"/>
  <c r="Q112" i="27"/>
  <c r="Q111" i="27"/>
  <c r="Q110" i="27"/>
  <c r="Q109" i="27"/>
  <c r="Q108" i="27"/>
  <c r="Q107" i="27"/>
  <c r="Q106" i="27"/>
  <c r="Q105" i="27"/>
  <c r="Q104" i="27"/>
  <c r="Q103" i="27"/>
  <c r="Q102" i="27"/>
  <c r="Q101" i="27"/>
  <c r="Q100" i="27"/>
  <c r="Q99" i="27"/>
  <c r="Q98" i="27"/>
  <c r="Q97" i="27"/>
  <c r="Q96" i="27"/>
  <c r="Q95" i="27"/>
  <c r="Q94" i="27"/>
  <c r="Q93" i="27"/>
  <c r="Q92" i="27"/>
  <c r="Q91" i="27"/>
  <c r="Q90" i="27"/>
  <c r="Q89" i="27"/>
  <c r="Q88" i="27"/>
  <c r="Q87" i="27"/>
  <c r="Q86" i="27"/>
  <c r="Q85" i="27"/>
  <c r="Q84" i="27"/>
  <c r="Q83" i="27"/>
  <c r="Q82" i="27"/>
  <c r="Q81" i="27"/>
  <c r="Q80" i="27"/>
  <c r="Q79" i="27"/>
  <c r="Q78" i="27"/>
  <c r="Q77" i="27"/>
  <c r="Q76" i="27"/>
  <c r="Q75" i="27"/>
  <c r="Q74" i="27"/>
  <c r="Q73" i="27"/>
  <c r="Q72" i="27"/>
  <c r="Q71" i="27"/>
  <c r="Q70" i="27"/>
  <c r="Q69" i="27"/>
  <c r="Q68" i="27"/>
  <c r="Q67" i="27"/>
  <c r="Q66" i="27"/>
  <c r="Q65" i="27"/>
  <c r="Q64" i="27"/>
  <c r="Q63" i="27"/>
  <c r="Q62" i="27"/>
  <c r="Q61" i="27"/>
  <c r="Q60" i="27"/>
  <c r="Q59" i="27"/>
  <c r="Q58" i="27"/>
  <c r="Q57" i="27"/>
  <c r="Q56" i="27"/>
  <c r="Q55" i="27"/>
  <c r="Q54" i="27"/>
  <c r="Q53" i="27"/>
  <c r="Q52" i="27"/>
  <c r="Q51" i="27"/>
  <c r="Q50" i="27"/>
  <c r="Q49" i="27"/>
  <c r="Q48" i="27"/>
  <c r="Q47" i="27"/>
  <c r="Q46" i="27"/>
  <c r="Q45" i="27"/>
  <c r="Q44" i="27"/>
  <c r="Q43" i="27"/>
  <c r="Q42" i="27"/>
  <c r="Q41" i="27"/>
  <c r="Q40" i="27"/>
  <c r="Q39" i="27"/>
  <c r="Q38" i="27"/>
  <c r="Q37" i="27"/>
  <c r="Q36" i="27"/>
  <c r="Q35" i="27"/>
  <c r="Q34" i="27"/>
  <c r="Q33" i="27"/>
  <c r="Q32" i="27"/>
  <c r="Q31" i="27"/>
  <c r="Q30" i="27"/>
  <c r="Q29" i="27"/>
  <c r="Q28" i="27"/>
  <c r="Q27" i="27"/>
  <c r="Q26" i="27"/>
  <c r="Q25" i="27"/>
  <c r="Q24" i="27"/>
  <c r="Q23" i="27"/>
  <c r="Q22" i="27"/>
  <c r="Q21" i="27"/>
  <c r="Q20" i="27"/>
  <c r="Q19" i="27"/>
  <c r="Q18" i="27"/>
  <c r="Q17" i="27"/>
  <c r="Q16" i="27"/>
  <c r="Q15" i="27"/>
  <c r="Q14" i="27"/>
  <c r="Q13" i="27"/>
  <c r="Q12" i="27"/>
  <c r="Q11" i="27"/>
  <c r="Q10" i="27"/>
  <c r="Q9" i="27"/>
  <c r="Q8" i="27"/>
  <c r="Q7" i="27"/>
  <c r="Q6" i="27"/>
  <c r="Q5" i="27"/>
  <c r="Q4" i="27"/>
  <c r="Q3" i="27"/>
  <c r="P168" i="26"/>
  <c r="P167" i="26"/>
  <c r="P166" i="26"/>
  <c r="P165" i="26"/>
  <c r="P164" i="26"/>
  <c r="P163" i="26"/>
  <c r="P162" i="26"/>
  <c r="P161" i="26"/>
  <c r="P160" i="26"/>
  <c r="P159" i="26"/>
  <c r="P158" i="26"/>
  <c r="P157" i="26"/>
  <c r="P156" i="26"/>
  <c r="P155" i="26"/>
  <c r="P154" i="26"/>
  <c r="P153" i="26"/>
  <c r="P152" i="26"/>
  <c r="P151" i="26"/>
  <c r="P150" i="26"/>
  <c r="P149" i="26"/>
  <c r="P148" i="26"/>
  <c r="P147" i="26"/>
  <c r="P146" i="26"/>
  <c r="P145" i="26"/>
  <c r="P144" i="26"/>
  <c r="P143" i="26"/>
  <c r="P142" i="26"/>
  <c r="P141" i="26"/>
  <c r="P140" i="26"/>
  <c r="P139" i="26"/>
  <c r="P138" i="26"/>
  <c r="P137" i="26"/>
  <c r="P136" i="26"/>
  <c r="P135" i="26"/>
  <c r="P134" i="26"/>
  <c r="P133" i="26"/>
  <c r="P132" i="26"/>
  <c r="P131" i="26"/>
  <c r="P130" i="26"/>
  <c r="P129" i="26"/>
  <c r="P128" i="26"/>
  <c r="P127" i="26"/>
  <c r="P126" i="26"/>
  <c r="P125" i="26"/>
  <c r="P124" i="26"/>
  <c r="P123" i="26"/>
  <c r="P122" i="26"/>
  <c r="P121" i="26"/>
  <c r="P120" i="26"/>
  <c r="P119" i="26"/>
  <c r="P118" i="26"/>
  <c r="P117" i="26"/>
  <c r="P116" i="26"/>
  <c r="P115" i="26"/>
  <c r="P114" i="26"/>
  <c r="P113" i="26"/>
  <c r="P112" i="26"/>
  <c r="P111" i="26"/>
  <c r="P110" i="26"/>
  <c r="P109" i="26"/>
  <c r="P108" i="26"/>
  <c r="P107" i="26"/>
  <c r="P106" i="26"/>
  <c r="P105" i="26"/>
  <c r="P104" i="26"/>
  <c r="P103" i="26"/>
  <c r="P102" i="26"/>
  <c r="P101" i="26"/>
  <c r="P100" i="26"/>
  <c r="P99" i="26"/>
  <c r="P98" i="26"/>
  <c r="P97" i="26"/>
  <c r="P96" i="26"/>
  <c r="P95" i="26"/>
  <c r="P94" i="26"/>
  <c r="P93" i="26"/>
  <c r="P92" i="26"/>
  <c r="P91" i="26"/>
  <c r="P90" i="26"/>
  <c r="P89" i="26"/>
  <c r="P88" i="26"/>
  <c r="P87" i="26"/>
  <c r="P86" i="26"/>
  <c r="P85" i="26"/>
  <c r="P84" i="26"/>
  <c r="P83" i="26"/>
  <c r="P82" i="26"/>
  <c r="P81" i="26"/>
  <c r="P80" i="26"/>
  <c r="P79" i="26"/>
  <c r="P78" i="26"/>
  <c r="P77" i="26"/>
  <c r="P76" i="26"/>
  <c r="P75" i="26"/>
  <c r="P74" i="26"/>
  <c r="P73" i="26"/>
  <c r="P72" i="26"/>
  <c r="P71" i="26"/>
  <c r="P70" i="26"/>
  <c r="P69" i="26"/>
  <c r="P68" i="26"/>
  <c r="P67" i="26"/>
  <c r="P66" i="26"/>
  <c r="P65" i="26"/>
  <c r="P64" i="26"/>
  <c r="P63" i="26"/>
  <c r="P62" i="26"/>
  <c r="P61" i="26"/>
  <c r="P60" i="26"/>
  <c r="P59" i="26"/>
  <c r="P58" i="26"/>
  <c r="P57" i="26"/>
  <c r="P56" i="26"/>
  <c r="P55" i="26"/>
  <c r="P54" i="26"/>
  <c r="P53" i="26"/>
  <c r="P52" i="26"/>
  <c r="P51" i="26"/>
  <c r="P50" i="26"/>
  <c r="P49" i="26"/>
  <c r="P48" i="26"/>
  <c r="P47" i="26"/>
  <c r="P46" i="26"/>
  <c r="P45" i="26"/>
  <c r="P44" i="26"/>
  <c r="P43" i="26"/>
  <c r="P42" i="26"/>
  <c r="P41" i="26"/>
  <c r="P40" i="26"/>
  <c r="P39" i="26"/>
  <c r="P38" i="26"/>
  <c r="P37" i="26"/>
  <c r="P36" i="26"/>
  <c r="P35" i="26"/>
  <c r="P34" i="26"/>
  <c r="P33" i="26"/>
  <c r="P32" i="26"/>
  <c r="P31" i="26"/>
  <c r="P30" i="26"/>
  <c r="P29" i="26"/>
  <c r="P28" i="26"/>
  <c r="Q36" i="26" s="1"/>
  <c r="P27" i="26"/>
  <c r="P26" i="26"/>
  <c r="P25" i="26"/>
  <c r="P24" i="26"/>
  <c r="P23" i="26"/>
  <c r="P22" i="26"/>
  <c r="P21" i="26"/>
  <c r="P20" i="26"/>
  <c r="P19" i="26"/>
  <c r="P18" i="26"/>
  <c r="P17" i="26"/>
  <c r="P16" i="26"/>
  <c r="P15" i="26"/>
  <c r="P14" i="26"/>
  <c r="P13" i="26"/>
  <c r="P12" i="26"/>
  <c r="P11" i="26"/>
  <c r="P10" i="26"/>
  <c r="P9" i="26"/>
  <c r="P8" i="26"/>
  <c r="P7" i="26"/>
  <c r="P6" i="26"/>
  <c r="P5" i="26"/>
  <c r="P4" i="26"/>
  <c r="P3" i="26"/>
  <c r="O125" i="25"/>
  <c r="O124" i="25"/>
  <c r="O123" i="25"/>
  <c r="O122" i="25"/>
  <c r="O121" i="25"/>
  <c r="O120" i="25"/>
  <c r="O119" i="25"/>
  <c r="O118" i="25"/>
  <c r="O117" i="25"/>
  <c r="O116" i="25"/>
  <c r="O115" i="25"/>
  <c r="O114" i="25"/>
  <c r="O113" i="25"/>
  <c r="O112" i="25"/>
  <c r="O111" i="25"/>
  <c r="O110" i="25"/>
  <c r="O109" i="25"/>
  <c r="O108" i="25"/>
  <c r="O107" i="25"/>
  <c r="O106" i="25"/>
  <c r="O105" i="25"/>
  <c r="O104" i="25"/>
  <c r="O103" i="25"/>
  <c r="O102" i="25"/>
  <c r="O101" i="25"/>
  <c r="O100" i="25"/>
  <c r="O99" i="25"/>
  <c r="O98" i="25"/>
  <c r="O97" i="25"/>
  <c r="O96" i="25"/>
  <c r="O95" i="25"/>
  <c r="O94" i="25"/>
  <c r="O93" i="25"/>
  <c r="O92" i="25"/>
  <c r="O91" i="25"/>
  <c r="O90" i="25"/>
  <c r="O89" i="25"/>
  <c r="O88" i="25"/>
  <c r="O87" i="25"/>
  <c r="O86" i="25"/>
  <c r="O85" i="25"/>
  <c r="O84" i="25"/>
  <c r="O83" i="25"/>
  <c r="O82" i="25"/>
  <c r="O81" i="25"/>
  <c r="O80" i="25"/>
  <c r="O79" i="25"/>
  <c r="O78" i="25"/>
  <c r="O77" i="25"/>
  <c r="O76" i="25"/>
  <c r="O75" i="25"/>
  <c r="O74" i="25"/>
  <c r="O73" i="25"/>
  <c r="O72" i="25"/>
  <c r="O71" i="25"/>
  <c r="P125" i="25" s="1"/>
  <c r="O56" i="25"/>
  <c r="O55" i="25"/>
  <c r="O54" i="25"/>
  <c r="O53" i="25"/>
  <c r="O52" i="25"/>
  <c r="O51" i="25"/>
  <c r="O50" i="25"/>
  <c r="O49" i="25"/>
  <c r="O48" i="25"/>
  <c r="O47" i="25"/>
  <c r="O46" i="25"/>
  <c r="O45" i="25"/>
  <c r="O44" i="25"/>
  <c r="O43" i="25"/>
  <c r="O42" i="25"/>
  <c r="O41" i="25"/>
  <c r="O40" i="25"/>
  <c r="O39" i="25"/>
  <c r="O38" i="25"/>
  <c r="O37" i="25"/>
  <c r="O36" i="25"/>
  <c r="O35" i="25"/>
  <c r="O34" i="25"/>
  <c r="O33" i="25"/>
  <c r="O32" i="25"/>
  <c r="O31" i="25"/>
  <c r="O30" i="25"/>
  <c r="O29" i="25"/>
  <c r="O28" i="25"/>
  <c r="O27" i="25"/>
  <c r="O26" i="25"/>
  <c r="O25" i="25"/>
  <c r="O24" i="25"/>
  <c r="O23" i="25"/>
  <c r="O22" i="25"/>
  <c r="O21" i="25"/>
  <c r="O20" i="25"/>
  <c r="O19" i="25"/>
  <c r="O18" i="25"/>
  <c r="O17" i="25"/>
  <c r="O16" i="25"/>
  <c r="O15" i="25"/>
  <c r="O14" i="25"/>
  <c r="O13" i="25"/>
  <c r="O12" i="25"/>
  <c r="O11" i="25"/>
  <c r="O10" i="25"/>
  <c r="O9" i="25"/>
  <c r="O8" i="25"/>
  <c r="O7" i="25"/>
  <c r="O6" i="25"/>
  <c r="O5" i="25"/>
  <c r="O4" i="25"/>
  <c r="O3" i="25"/>
  <c r="P56" i="25" s="1"/>
  <c r="O70" i="25"/>
  <c r="O69" i="25"/>
  <c r="O68" i="25"/>
  <c r="O67" i="25"/>
  <c r="O66" i="25"/>
  <c r="O65" i="25"/>
  <c r="O64" i="25"/>
  <c r="O63" i="25"/>
  <c r="O62" i="25"/>
  <c r="O61" i="25"/>
  <c r="O60" i="25"/>
  <c r="O59" i="25"/>
  <c r="O58" i="25"/>
  <c r="O57" i="25"/>
  <c r="P63" i="25" s="1"/>
  <c r="P70" i="25" l="1"/>
  <c r="P126" i="25" s="1"/>
  <c r="Q16" i="26"/>
  <c r="Q27" i="26"/>
  <c r="Q168" i="26"/>
  <c r="U52" i="12"/>
  <c r="T52" i="12"/>
  <c r="S52" i="12"/>
  <c r="R52" i="12"/>
  <c r="Q52" i="12"/>
  <c r="O52" i="12"/>
  <c r="AE51" i="12"/>
  <c r="AC51" i="12"/>
  <c r="AC52" i="12" s="1"/>
  <c r="AB51" i="12"/>
  <c r="AB52" i="12" s="1"/>
  <c r="AA51" i="12"/>
  <c r="AA52" i="12" s="1"/>
  <c r="V51" i="12"/>
  <c r="W51" i="12" s="1"/>
  <c r="AE48" i="12"/>
  <c r="AC48" i="12"/>
  <c r="AH48" i="12" s="1"/>
  <c r="AB48" i="12"/>
  <c r="AG48" i="12" s="1"/>
  <c r="AA48" i="12"/>
  <c r="AF48" i="12" s="1"/>
  <c r="V48" i="12"/>
  <c r="Y48" i="12" s="1"/>
  <c r="AK48" i="12" s="1"/>
  <c r="AE47" i="12"/>
  <c r="AC47" i="12"/>
  <c r="AH47" i="12" s="1"/>
  <c r="AB47" i="12"/>
  <c r="AG47" i="12" s="1"/>
  <c r="AA47" i="12"/>
  <c r="AF47" i="12" s="1"/>
  <c r="V47" i="12"/>
  <c r="Y47" i="12" s="1"/>
  <c r="AK47" i="12" s="1"/>
  <c r="AE46" i="12"/>
  <c r="AC46" i="12"/>
  <c r="AH46" i="12" s="1"/>
  <c r="AB46" i="12"/>
  <c r="AG46" i="12" s="1"/>
  <c r="AA46" i="12"/>
  <c r="AF46" i="12" s="1"/>
  <c r="V46" i="12"/>
  <c r="Y46" i="12" s="1"/>
  <c r="AK46" i="12" s="1"/>
  <c r="AE45" i="12"/>
  <c r="AC45" i="12"/>
  <c r="AH45" i="12" s="1"/>
  <c r="AB45" i="12"/>
  <c r="AG45" i="12" s="1"/>
  <c r="AA45" i="12"/>
  <c r="AF45" i="12" s="1"/>
  <c r="V45" i="12"/>
  <c r="Y45" i="12" s="1"/>
  <c r="AK45" i="12" s="1"/>
  <c r="AE44" i="12"/>
  <c r="AC44" i="12"/>
  <c r="AH44" i="12" s="1"/>
  <c r="AB44" i="12"/>
  <c r="AG44" i="12" s="1"/>
  <c r="AA44" i="12"/>
  <c r="AF44" i="12" s="1"/>
  <c r="V44" i="12"/>
  <c r="Y44" i="12" s="1"/>
  <c r="AK44" i="12" s="1"/>
  <c r="AE43" i="12"/>
  <c r="AC43" i="12"/>
  <c r="AH43" i="12" s="1"/>
  <c r="AB43" i="12"/>
  <c r="AG43" i="12" s="1"/>
  <c r="AA43" i="12"/>
  <c r="AF43" i="12" s="1"/>
  <c r="V43" i="12"/>
  <c r="Y43" i="12" s="1"/>
  <c r="AK43" i="12" s="1"/>
  <c r="AC42" i="12"/>
  <c r="AH42" i="12" s="1"/>
  <c r="AB42" i="12"/>
  <c r="AG42" i="12" s="1"/>
  <c r="AA42" i="12"/>
  <c r="AF42" i="12" s="1"/>
  <c r="V42" i="12"/>
  <c r="Y42" i="12" s="1"/>
  <c r="AK42" i="12" s="1"/>
  <c r="AE41" i="12"/>
  <c r="AC41" i="12"/>
  <c r="AH41" i="12" s="1"/>
  <c r="AB41" i="12"/>
  <c r="AG41" i="12" s="1"/>
  <c r="AA41" i="12"/>
  <c r="AF41" i="12" s="1"/>
  <c r="V41" i="12"/>
  <c r="Y41" i="12" s="1"/>
  <c r="AK41" i="12" s="1"/>
  <c r="AE40" i="12"/>
  <c r="AC40" i="12"/>
  <c r="AH40" i="12" s="1"/>
  <c r="AB40" i="12"/>
  <c r="AG40" i="12" s="1"/>
  <c r="AA40" i="12"/>
  <c r="AF40" i="12" s="1"/>
  <c r="V40" i="12"/>
  <c r="Y40" i="12" s="1"/>
  <c r="AK40" i="12" s="1"/>
  <c r="AE39" i="12"/>
  <c r="AC39" i="12"/>
  <c r="AH39" i="12" s="1"/>
  <c r="AB39" i="12"/>
  <c r="AG39" i="12" s="1"/>
  <c r="AA39" i="12"/>
  <c r="AF39" i="12" s="1"/>
  <c r="V39" i="12"/>
  <c r="Y39" i="12" s="1"/>
  <c r="AK39" i="12" s="1"/>
  <c r="AE38" i="12"/>
  <c r="AC38" i="12"/>
  <c r="AH38" i="12" s="1"/>
  <c r="AB38" i="12"/>
  <c r="AG38" i="12" s="1"/>
  <c r="AA38" i="12"/>
  <c r="AF38" i="12" s="1"/>
  <c r="V38" i="12"/>
  <c r="Y38" i="12" s="1"/>
  <c r="AK38" i="12" s="1"/>
  <c r="AE37" i="12"/>
  <c r="AC37" i="12"/>
  <c r="AH37" i="12" s="1"/>
  <c r="AB37" i="12"/>
  <c r="AG37" i="12" s="1"/>
  <c r="AA37" i="12"/>
  <c r="AF37" i="12" s="1"/>
  <c r="V37" i="12"/>
  <c r="Y37" i="12" s="1"/>
  <c r="AK37" i="12" s="1"/>
  <c r="AL36" i="12"/>
  <c r="AK36" i="12"/>
  <c r="AJ36" i="12"/>
  <c r="AI36" i="12"/>
  <c r="AM36" i="12" s="1"/>
  <c r="AF36" i="12"/>
  <c r="AE36" i="12"/>
  <c r="AD36" i="12"/>
  <c r="AC36" i="12"/>
  <c r="AH36" i="12" s="1"/>
  <c r="AB36" i="12"/>
  <c r="AG36" i="12" s="1"/>
  <c r="AA36" i="12"/>
  <c r="V36" i="12"/>
  <c r="AE35" i="12"/>
  <c r="AC35" i="12"/>
  <c r="AH35" i="12" s="1"/>
  <c r="AB35" i="12"/>
  <c r="AG35" i="12" s="1"/>
  <c r="AA35" i="12"/>
  <c r="AF35" i="12" s="1"/>
  <c r="V35" i="12"/>
  <c r="X35" i="12" s="1"/>
  <c r="AJ35" i="12" s="1"/>
  <c r="AE34" i="12"/>
  <c r="AC34" i="12"/>
  <c r="AH34" i="12" s="1"/>
  <c r="AB34" i="12"/>
  <c r="AG34" i="12" s="1"/>
  <c r="AA34" i="12"/>
  <c r="AF34" i="12" s="1"/>
  <c r="V34" i="12"/>
  <c r="Z34" i="12" s="1"/>
  <c r="AL34" i="12" s="1"/>
  <c r="AE33" i="12"/>
  <c r="AC33" i="12"/>
  <c r="AH33" i="12" s="1"/>
  <c r="AB33" i="12"/>
  <c r="AG33" i="12" s="1"/>
  <c r="AA33" i="12"/>
  <c r="AF33" i="12" s="1"/>
  <c r="V33" i="12"/>
  <c r="Z33" i="12" s="1"/>
  <c r="AL33" i="12" s="1"/>
  <c r="AE32" i="12"/>
  <c r="AC32" i="12"/>
  <c r="AH32" i="12" s="1"/>
  <c r="AB32" i="12"/>
  <c r="AG32" i="12" s="1"/>
  <c r="AA32" i="12"/>
  <c r="AF32" i="12" s="1"/>
  <c r="V32" i="12"/>
  <c r="Z32" i="12" s="1"/>
  <c r="AL32" i="12" s="1"/>
  <c r="AE31" i="12"/>
  <c r="AC31" i="12"/>
  <c r="AH31" i="12" s="1"/>
  <c r="AB31" i="12"/>
  <c r="AG31" i="12" s="1"/>
  <c r="AA31" i="12"/>
  <c r="AF31" i="12" s="1"/>
  <c r="V31" i="12"/>
  <c r="Z31" i="12" s="1"/>
  <c r="AL31" i="12" s="1"/>
  <c r="AE30" i="12"/>
  <c r="AC30" i="12"/>
  <c r="AH30" i="12" s="1"/>
  <c r="AB30" i="12"/>
  <c r="AG30" i="12" s="1"/>
  <c r="AA30" i="12"/>
  <c r="AF30" i="12" s="1"/>
  <c r="V30" i="12"/>
  <c r="Z30" i="12" s="1"/>
  <c r="AL30" i="12" s="1"/>
  <c r="AE29" i="12"/>
  <c r="AC29" i="12"/>
  <c r="AH29" i="12" s="1"/>
  <c r="AB29" i="12"/>
  <c r="AG29" i="12" s="1"/>
  <c r="AA29" i="12"/>
  <c r="AF29" i="12" s="1"/>
  <c r="V29" i="12"/>
  <c r="Z29" i="12" s="1"/>
  <c r="AL29" i="12" s="1"/>
  <c r="AH28" i="12"/>
  <c r="AE28" i="12"/>
  <c r="AC28" i="12"/>
  <c r="AB28" i="12"/>
  <c r="AG28" i="12" s="1"/>
  <c r="AA28" i="12"/>
  <c r="AF28" i="12" s="1"/>
  <c r="V28" i="12"/>
  <c r="Z28" i="12" s="1"/>
  <c r="AL28" i="12" s="1"/>
  <c r="AE27" i="12"/>
  <c r="AC27" i="12"/>
  <c r="AH27" i="12" s="1"/>
  <c r="AB27" i="12"/>
  <c r="AG27" i="12" s="1"/>
  <c r="AA27" i="12"/>
  <c r="AF27" i="12" s="1"/>
  <c r="V27" i="12"/>
  <c r="Z27" i="12" s="1"/>
  <c r="AL27" i="12" s="1"/>
  <c r="AH26" i="12"/>
  <c r="AE26" i="12"/>
  <c r="AC26" i="12"/>
  <c r="AB26" i="12"/>
  <c r="AG26" i="12" s="1"/>
  <c r="AA26" i="12"/>
  <c r="AF26" i="12" s="1"/>
  <c r="X26" i="12"/>
  <c r="AJ26" i="12" s="1"/>
  <c r="V26" i="12"/>
  <c r="AH25" i="12"/>
  <c r="AE25" i="12"/>
  <c r="AC25" i="12"/>
  <c r="AB25" i="12"/>
  <c r="AG25" i="12" s="1"/>
  <c r="AA25" i="12"/>
  <c r="AF25" i="12" s="1"/>
  <c r="X25" i="12"/>
  <c r="AJ25" i="12" s="1"/>
  <c r="V25" i="12"/>
  <c r="AH24" i="12"/>
  <c r="AE24" i="12"/>
  <c r="AC24" i="12"/>
  <c r="AB24" i="12"/>
  <c r="AG24" i="12" s="1"/>
  <c r="AA24" i="12"/>
  <c r="AF24" i="12" s="1"/>
  <c r="V24" i="12"/>
  <c r="X24" i="12" s="1"/>
  <c r="AJ24" i="12" s="1"/>
  <c r="AE23" i="12"/>
  <c r="AC23" i="12"/>
  <c r="AH23" i="12" s="1"/>
  <c r="AB23" i="12"/>
  <c r="AG23" i="12" s="1"/>
  <c r="AA23" i="12"/>
  <c r="AF23" i="12" s="1"/>
  <c r="V23" i="12"/>
  <c r="Z23" i="12" s="1"/>
  <c r="AL23" i="12" s="1"/>
  <c r="AE22" i="12"/>
  <c r="AC22" i="12"/>
  <c r="AH22" i="12" s="1"/>
  <c r="AB22" i="12"/>
  <c r="AG22" i="12" s="1"/>
  <c r="AA22" i="12"/>
  <c r="AF22" i="12" s="1"/>
  <c r="V22" i="12"/>
  <c r="Z22" i="12" s="1"/>
  <c r="AL22" i="12" s="1"/>
  <c r="AE21" i="12"/>
  <c r="AC21" i="12"/>
  <c r="AH21" i="12" s="1"/>
  <c r="AB21" i="12"/>
  <c r="AG21" i="12" s="1"/>
  <c r="AA21" i="12"/>
  <c r="AF21" i="12" s="1"/>
  <c r="V21" i="12"/>
  <c r="Z21" i="12" s="1"/>
  <c r="AL21" i="12" s="1"/>
  <c r="AE20" i="12"/>
  <c r="AC20" i="12"/>
  <c r="AH20" i="12" s="1"/>
  <c r="AB20" i="12"/>
  <c r="AG20" i="12" s="1"/>
  <c r="AA20" i="12"/>
  <c r="AF20" i="12" s="1"/>
  <c r="V20" i="12"/>
  <c r="Z20" i="12" s="1"/>
  <c r="AL20" i="12" s="1"/>
  <c r="AE19" i="12"/>
  <c r="AC19" i="12"/>
  <c r="AH19" i="12" s="1"/>
  <c r="AB19" i="12"/>
  <c r="AG19" i="12" s="1"/>
  <c r="AA19" i="12"/>
  <c r="AF19" i="12" s="1"/>
  <c r="V19" i="12"/>
  <c r="Z19" i="12" s="1"/>
  <c r="AL19" i="12" s="1"/>
  <c r="AE18" i="12"/>
  <c r="AC18" i="12"/>
  <c r="AH18" i="12" s="1"/>
  <c r="AB18" i="12"/>
  <c r="AG18" i="12" s="1"/>
  <c r="AA18" i="12"/>
  <c r="AF18" i="12" s="1"/>
  <c r="V18" i="12"/>
  <c r="Z18" i="12" s="1"/>
  <c r="AL18" i="12" s="1"/>
  <c r="AE17" i="12"/>
  <c r="AC17" i="12"/>
  <c r="AH17" i="12" s="1"/>
  <c r="AB17" i="12"/>
  <c r="AG17" i="12" s="1"/>
  <c r="AA17" i="12"/>
  <c r="AF17" i="12" s="1"/>
  <c r="V17" i="12"/>
  <c r="Z17" i="12" s="1"/>
  <c r="AL17" i="12" s="1"/>
  <c r="AE16" i="12"/>
  <c r="AC16" i="12"/>
  <c r="AH16" i="12" s="1"/>
  <c r="AB16" i="12"/>
  <c r="AG16" i="12" s="1"/>
  <c r="AA16" i="12"/>
  <c r="AF16" i="12" s="1"/>
  <c r="V16" i="12"/>
  <c r="Z16" i="12" s="1"/>
  <c r="AL16" i="12" s="1"/>
  <c r="AE15" i="12"/>
  <c r="AC15" i="12"/>
  <c r="AH15" i="12" s="1"/>
  <c r="AB15" i="12"/>
  <c r="AG15" i="12" s="1"/>
  <c r="AA15" i="12"/>
  <c r="AF15" i="12" s="1"/>
  <c r="V15" i="12"/>
  <c r="Z15" i="12" s="1"/>
  <c r="AL15" i="12" s="1"/>
  <c r="AE14" i="12"/>
  <c r="AC14" i="12"/>
  <c r="AH14" i="12" s="1"/>
  <c r="AB14" i="12"/>
  <c r="AG14" i="12" s="1"/>
  <c r="AA14" i="12"/>
  <c r="AF14" i="12" s="1"/>
  <c r="V14" i="12"/>
  <c r="Z14" i="12" s="1"/>
  <c r="AL14" i="12" s="1"/>
  <c r="AE13" i="12"/>
  <c r="AC13" i="12"/>
  <c r="AH13" i="12" s="1"/>
  <c r="AB13" i="12"/>
  <c r="AG13" i="12" s="1"/>
  <c r="AA13" i="12"/>
  <c r="AF13" i="12" s="1"/>
  <c r="V13" i="12"/>
  <c r="Z13" i="12" s="1"/>
  <c r="AL13" i="12" s="1"/>
  <c r="AE12" i="12"/>
  <c r="AC12" i="12"/>
  <c r="AH12" i="12" s="1"/>
  <c r="AB12" i="12"/>
  <c r="AG12" i="12" s="1"/>
  <c r="AA12" i="12"/>
  <c r="AF12" i="12" s="1"/>
  <c r="V12" i="12"/>
  <c r="Z12" i="12" s="1"/>
  <c r="AL12" i="12" s="1"/>
  <c r="AE11" i="12"/>
  <c r="AC11" i="12"/>
  <c r="AH11" i="12" s="1"/>
  <c r="AB11" i="12"/>
  <c r="AG11" i="12" s="1"/>
  <c r="AA11" i="12"/>
  <c r="AF11" i="12" s="1"/>
  <c r="V11" i="12"/>
  <c r="Z11" i="12" s="1"/>
  <c r="AL11" i="12" s="1"/>
  <c r="AE10" i="12"/>
  <c r="AC10" i="12"/>
  <c r="AH10" i="12" s="1"/>
  <c r="AB10" i="12"/>
  <c r="AG10" i="12" s="1"/>
  <c r="AA10" i="12"/>
  <c r="AF10" i="12" s="1"/>
  <c r="V10" i="12"/>
  <c r="Z10" i="12" s="1"/>
  <c r="AL10" i="12" s="1"/>
  <c r="AE9" i="12"/>
  <c r="AC9" i="12"/>
  <c r="AH9" i="12" s="1"/>
  <c r="AB9" i="12"/>
  <c r="AG9" i="12" s="1"/>
  <c r="AA9" i="12"/>
  <c r="AF9" i="12" s="1"/>
  <c r="V9" i="12"/>
  <c r="Z9" i="12" s="1"/>
  <c r="AL9" i="12" s="1"/>
  <c r="AE8" i="12"/>
  <c r="AC8" i="12"/>
  <c r="AH8" i="12" s="1"/>
  <c r="AB8" i="12"/>
  <c r="AG8" i="12" s="1"/>
  <c r="AA8" i="12"/>
  <c r="AF8" i="12" s="1"/>
  <c r="V8" i="12"/>
  <c r="Z8" i="12" s="1"/>
  <c r="AL8" i="12" s="1"/>
  <c r="AE7" i="12"/>
  <c r="AC7" i="12"/>
  <c r="AH7" i="12" s="1"/>
  <c r="AB7" i="12"/>
  <c r="AG7" i="12" s="1"/>
  <c r="AA7" i="12"/>
  <c r="AF7" i="12" s="1"/>
  <c r="V7" i="12"/>
  <c r="Z7" i="12" s="1"/>
  <c r="AL7" i="12" s="1"/>
  <c r="AE6" i="12"/>
  <c r="AC6" i="12"/>
  <c r="AH6" i="12" s="1"/>
  <c r="AB6" i="12"/>
  <c r="AG6" i="12" s="1"/>
  <c r="AA6" i="12"/>
  <c r="AF6" i="12" s="1"/>
  <c r="V6" i="12"/>
  <c r="Z6" i="12" s="1"/>
  <c r="AL6" i="12" s="1"/>
  <c r="AE5" i="12"/>
  <c r="AC5" i="12"/>
  <c r="AH5" i="12" s="1"/>
  <c r="AB5" i="12"/>
  <c r="AG5" i="12" s="1"/>
  <c r="AA5" i="12"/>
  <c r="AF5" i="12" s="1"/>
  <c r="V5" i="12"/>
  <c r="Z5" i="12" s="1"/>
  <c r="AL5" i="12" s="1"/>
  <c r="AE4" i="12"/>
  <c r="AC4" i="12"/>
  <c r="AH4" i="12" s="1"/>
  <c r="AB4" i="12"/>
  <c r="AG4" i="12" s="1"/>
  <c r="AA4" i="12"/>
  <c r="AF4" i="12" s="1"/>
  <c r="V4" i="12"/>
  <c r="Z4" i="12" s="1"/>
  <c r="AL4" i="12" s="1"/>
  <c r="AE3" i="12"/>
  <c r="AC3" i="12"/>
  <c r="AH3" i="12" s="1"/>
  <c r="AB3" i="12"/>
  <c r="AG3" i="12" s="1"/>
  <c r="AA3" i="12"/>
  <c r="AF3" i="12" s="1"/>
  <c r="V3" i="12"/>
  <c r="Z3" i="12" s="1"/>
  <c r="AL3" i="12" s="1"/>
  <c r="M16" i="14"/>
  <c r="M15" i="14"/>
  <c r="M17" i="14" s="1"/>
  <c r="H14" i="14"/>
  <c r="D13" i="14"/>
  <c r="C13" i="14"/>
  <c r="B13" i="14"/>
  <c r="J12" i="14"/>
  <c r="I12" i="14"/>
  <c r="H12" i="14"/>
  <c r="L12" i="14" s="1"/>
  <c r="K11" i="14"/>
  <c r="J11" i="14"/>
  <c r="I11" i="14"/>
  <c r="H11" i="14"/>
  <c r="L11" i="14" s="1"/>
  <c r="K10" i="14"/>
  <c r="J10" i="14"/>
  <c r="I10" i="14"/>
  <c r="H10" i="14"/>
  <c r="L10" i="14" s="1"/>
  <c r="K9" i="14"/>
  <c r="J9" i="14"/>
  <c r="I9" i="14"/>
  <c r="H9" i="14"/>
  <c r="L9" i="14" s="1"/>
  <c r="K8" i="14"/>
  <c r="K14" i="14" s="1"/>
  <c r="J8" i="14"/>
  <c r="I8" i="14"/>
  <c r="H8" i="14"/>
  <c r="L8" i="14" s="1"/>
  <c r="J7" i="14"/>
  <c r="I7" i="14"/>
  <c r="H7" i="14"/>
  <c r="L7" i="14" s="1"/>
  <c r="J6" i="14"/>
  <c r="I6" i="14"/>
  <c r="H6" i="14"/>
  <c r="L6" i="14" s="1"/>
  <c r="J5" i="14"/>
  <c r="I5" i="14"/>
  <c r="H5" i="14"/>
  <c r="L5" i="14" s="1"/>
  <c r="J4" i="14"/>
  <c r="J13" i="14" s="1"/>
  <c r="I4" i="14"/>
  <c r="I13" i="14" s="1"/>
  <c r="H4" i="14"/>
  <c r="L4" i="14" s="1"/>
  <c r="Q169" i="26" l="1"/>
  <c r="Y3" i="12"/>
  <c r="AK3" i="12" s="1"/>
  <c r="Y6" i="12"/>
  <c r="AK6" i="12" s="1"/>
  <c r="Y8" i="12"/>
  <c r="AK8" i="12" s="1"/>
  <c r="Y9" i="12"/>
  <c r="AK9" i="12" s="1"/>
  <c r="Y11" i="12"/>
  <c r="AK11" i="12" s="1"/>
  <c r="Y13" i="12"/>
  <c r="AK13" i="12" s="1"/>
  <c r="Y14" i="12"/>
  <c r="AK14" i="12" s="1"/>
  <c r="Y15" i="12"/>
  <c r="AK15" i="12" s="1"/>
  <c r="Y16" i="12"/>
  <c r="AK16" i="12" s="1"/>
  <c r="Y17" i="12"/>
  <c r="AK17" i="12" s="1"/>
  <c r="Y18" i="12"/>
  <c r="AK18" i="12" s="1"/>
  <c r="Y19" i="12"/>
  <c r="AK19" i="12" s="1"/>
  <c r="Y20" i="12"/>
  <c r="AK20" i="12" s="1"/>
  <c r="Y30" i="12"/>
  <c r="AK30" i="12" s="1"/>
  <c r="Y31" i="12"/>
  <c r="AK31" i="12" s="1"/>
  <c r="Y32" i="12"/>
  <c r="AK32" i="12" s="1"/>
  <c r="Y33" i="12"/>
  <c r="AK33" i="12" s="1"/>
  <c r="Y34" i="12"/>
  <c r="AK34" i="12" s="1"/>
  <c r="Y4" i="12"/>
  <c r="AK4" i="12" s="1"/>
  <c r="Y5" i="12"/>
  <c r="AK5" i="12" s="1"/>
  <c r="Y7" i="12"/>
  <c r="AK7" i="12" s="1"/>
  <c r="Y10" i="12"/>
  <c r="AK10" i="12" s="1"/>
  <c r="Y12" i="12"/>
  <c r="AK12" i="12" s="1"/>
  <c r="W3" i="12"/>
  <c r="W4" i="12"/>
  <c r="W5" i="12"/>
  <c r="W6" i="12"/>
  <c r="W7" i="12"/>
  <c r="W8" i="12"/>
  <c r="W9" i="12"/>
  <c r="W10" i="12"/>
  <c r="W11" i="12"/>
  <c r="W12" i="12"/>
  <c r="W13" i="12"/>
  <c r="W14" i="12"/>
  <c r="W15" i="12"/>
  <c r="W16" i="12"/>
  <c r="W17" i="12"/>
  <c r="W18" i="12"/>
  <c r="W19" i="12"/>
  <c r="W20" i="12"/>
  <c r="W21" i="12"/>
  <c r="W30" i="12"/>
  <c r="AI30" i="12" s="1"/>
  <c r="W31" i="12"/>
  <c r="AI31" i="12" s="1"/>
  <c r="W32" i="12"/>
  <c r="AI32" i="12" s="1"/>
  <c r="W33" i="12"/>
  <c r="AI33" i="12" s="1"/>
  <c r="W34" i="12"/>
  <c r="AI34" i="12" s="1"/>
  <c r="AI3" i="12"/>
  <c r="AI4" i="12"/>
  <c r="AI5" i="12"/>
  <c r="AI6" i="12"/>
  <c r="AI7" i="12"/>
  <c r="AI8" i="12"/>
  <c r="AI9" i="12"/>
  <c r="AI10" i="12"/>
  <c r="AI11" i="12"/>
  <c r="AI12" i="12"/>
  <c r="AI13" i="12"/>
  <c r="AI14" i="12"/>
  <c r="AI15" i="12"/>
  <c r="AI16" i="12"/>
  <c r="AI17" i="12"/>
  <c r="AI18" i="12"/>
  <c r="AI19" i="12"/>
  <c r="AI20" i="12"/>
  <c r="Y21" i="12"/>
  <c r="AK21" i="12" s="1"/>
  <c r="AI21" i="12"/>
  <c r="W22" i="12"/>
  <c r="Y22" i="12"/>
  <c r="AK22" i="12" s="1"/>
  <c r="W23" i="12"/>
  <c r="Y23" i="12"/>
  <c r="AK23" i="12" s="1"/>
  <c r="X3" i="12"/>
  <c r="AJ3" i="12" s="1"/>
  <c r="X4" i="12"/>
  <c r="AJ4" i="12" s="1"/>
  <c r="X5" i="12"/>
  <c r="AJ5" i="12" s="1"/>
  <c r="X6" i="12"/>
  <c r="AJ6" i="12" s="1"/>
  <c r="X7" i="12"/>
  <c r="AJ7" i="12" s="1"/>
  <c r="X8" i="12"/>
  <c r="AJ8" i="12" s="1"/>
  <c r="X9" i="12"/>
  <c r="AJ9" i="12" s="1"/>
  <c r="X10" i="12"/>
  <c r="AJ10" i="12" s="1"/>
  <c r="X11" i="12"/>
  <c r="AJ11" i="12" s="1"/>
  <c r="X12" i="12"/>
  <c r="AJ12" i="12" s="1"/>
  <c r="X13" i="12"/>
  <c r="AJ13" i="12" s="1"/>
  <c r="X14" i="12"/>
  <c r="AJ14" i="12" s="1"/>
  <c r="X15" i="12"/>
  <c r="AJ15" i="12" s="1"/>
  <c r="X16" i="12"/>
  <c r="AJ16" i="12" s="1"/>
  <c r="X17" i="12"/>
  <c r="AJ17" i="12" s="1"/>
  <c r="X18" i="12"/>
  <c r="AJ18" i="12" s="1"/>
  <c r="X19" i="12"/>
  <c r="AJ19" i="12" s="1"/>
  <c r="X20" i="12"/>
  <c r="AJ20" i="12" s="1"/>
  <c r="X21" i="12"/>
  <c r="AJ21" i="12" s="1"/>
  <c r="X22" i="12"/>
  <c r="AJ22" i="12" s="1"/>
  <c r="X23" i="12"/>
  <c r="AJ23" i="12" s="1"/>
  <c r="Y24" i="12"/>
  <c r="AK24" i="12" s="1"/>
  <c r="W24" i="12"/>
  <c r="Z24" i="12"/>
  <c r="AL24" i="12" s="1"/>
  <c r="Y25" i="12"/>
  <c r="AK25" i="12" s="1"/>
  <c r="W25" i="12"/>
  <c r="Z25" i="12"/>
  <c r="AL25" i="12" s="1"/>
  <c r="Y26" i="12"/>
  <c r="AK26" i="12" s="1"/>
  <c r="W26" i="12"/>
  <c r="Z26" i="12"/>
  <c r="AL26" i="12" s="1"/>
  <c r="W27" i="12"/>
  <c r="Y27" i="12"/>
  <c r="AK27" i="12" s="1"/>
  <c r="W28" i="12"/>
  <c r="Y28" i="12"/>
  <c r="AK28" i="12" s="1"/>
  <c r="W29" i="12"/>
  <c r="Y29" i="12"/>
  <c r="X30" i="12"/>
  <c r="AJ30" i="12" s="1"/>
  <c r="AN30" i="12" s="1"/>
  <c r="X31" i="12"/>
  <c r="AJ31" i="12" s="1"/>
  <c r="AN31" i="12" s="1"/>
  <c r="X32" i="12"/>
  <c r="AJ32" i="12" s="1"/>
  <c r="AN32" i="12" s="1"/>
  <c r="X33" i="12"/>
  <c r="AJ33" i="12" s="1"/>
  <c r="AN33" i="12" s="1"/>
  <c r="X34" i="12"/>
  <c r="AJ34" i="12" s="1"/>
  <c r="AN34" i="12" s="1"/>
  <c r="Y35" i="12"/>
  <c r="AK35" i="12" s="1"/>
  <c r="W35" i="12"/>
  <c r="Z35" i="12"/>
  <c r="AL35" i="12" s="1"/>
  <c r="AN36" i="12"/>
  <c r="X27" i="12"/>
  <c r="AJ27" i="12" s="1"/>
  <c r="X28" i="12"/>
  <c r="AJ28" i="12" s="1"/>
  <c r="X29" i="12"/>
  <c r="AJ29" i="12" s="1"/>
  <c r="W52" i="12"/>
  <c r="X37" i="12"/>
  <c r="AJ37" i="12" s="1"/>
  <c r="Z37" i="12"/>
  <c r="AL37" i="12" s="1"/>
  <c r="X38" i="12"/>
  <c r="AJ38" i="12" s="1"/>
  <c r="Z38" i="12"/>
  <c r="AL38" i="12" s="1"/>
  <c r="X39" i="12"/>
  <c r="AJ39" i="12" s="1"/>
  <c r="Z39" i="12"/>
  <c r="AL39" i="12" s="1"/>
  <c r="X40" i="12"/>
  <c r="AJ40" i="12" s="1"/>
  <c r="Z40" i="12"/>
  <c r="AL40" i="12" s="1"/>
  <c r="X41" i="12"/>
  <c r="AJ41" i="12" s="1"/>
  <c r="Z41" i="12"/>
  <c r="AL41" i="12" s="1"/>
  <c r="X42" i="12"/>
  <c r="AJ42" i="12" s="1"/>
  <c r="Z42" i="12"/>
  <c r="AL42" i="12" s="1"/>
  <c r="X43" i="12"/>
  <c r="AJ43" i="12" s="1"/>
  <c r="Z43" i="12"/>
  <c r="AL43" i="12" s="1"/>
  <c r="X44" i="12"/>
  <c r="AJ44" i="12" s="1"/>
  <c r="Z44" i="12"/>
  <c r="AL44" i="12" s="1"/>
  <c r="X45" i="12"/>
  <c r="AJ45" i="12" s="1"/>
  <c r="Z45" i="12"/>
  <c r="AL45" i="12" s="1"/>
  <c r="X46" i="12"/>
  <c r="AJ46" i="12" s="1"/>
  <c r="Z46" i="12"/>
  <c r="AL46" i="12" s="1"/>
  <c r="X47" i="12"/>
  <c r="AJ47" i="12" s="1"/>
  <c r="Z47" i="12"/>
  <c r="AL47" i="12" s="1"/>
  <c r="X48" i="12"/>
  <c r="AJ48" i="12" s="1"/>
  <c r="Z48" i="12"/>
  <c r="AL48" i="12" s="1"/>
  <c r="X51" i="12"/>
  <c r="X52" i="12" s="1"/>
  <c r="V52" i="12"/>
  <c r="W37" i="12"/>
  <c r="W38" i="12"/>
  <c r="W39" i="12"/>
  <c r="W40" i="12"/>
  <c r="W41" i="12"/>
  <c r="W42" i="12"/>
  <c r="AI42" i="12" s="1"/>
  <c r="W43" i="12"/>
  <c r="W44" i="12"/>
  <c r="W45" i="12"/>
  <c r="W46" i="12"/>
  <c r="W47" i="12"/>
  <c r="W48" i="12"/>
  <c r="L14" i="14"/>
  <c r="K15" i="14" s="1"/>
  <c r="AN42" i="12" l="1"/>
  <c r="AM42" i="12"/>
  <c r="AN19" i="12"/>
  <c r="AM19" i="12"/>
  <c r="AN17" i="12"/>
  <c r="AM17" i="12"/>
  <c r="AN15" i="12"/>
  <c r="AM15" i="12"/>
  <c r="AN13" i="12"/>
  <c r="AM13" i="12"/>
  <c r="AN11" i="12"/>
  <c r="AM11" i="12"/>
  <c r="AN9" i="12"/>
  <c r="AM9" i="12"/>
  <c r="AN7" i="12"/>
  <c r="AM7" i="12"/>
  <c r="AN5" i="12"/>
  <c r="AM5" i="12"/>
  <c r="AN3" i="12"/>
  <c r="AM3" i="12"/>
  <c r="AM33" i="12"/>
  <c r="AM31" i="12"/>
  <c r="AN21" i="12"/>
  <c r="AM21" i="12"/>
  <c r="AN20" i="12"/>
  <c r="AM20" i="12"/>
  <c r="AN18" i="12"/>
  <c r="AM18" i="12"/>
  <c r="AN16" i="12"/>
  <c r="AM16" i="12"/>
  <c r="AN14" i="12"/>
  <c r="AM14" i="12"/>
  <c r="AN12" i="12"/>
  <c r="AM12" i="12"/>
  <c r="AN10" i="12"/>
  <c r="AM10" i="12"/>
  <c r="AN8" i="12"/>
  <c r="AM8" i="12"/>
  <c r="AN6" i="12"/>
  <c r="AM6" i="12"/>
  <c r="AN4" i="12"/>
  <c r="AM4" i="12"/>
  <c r="AM34" i="12"/>
  <c r="AM32" i="12"/>
  <c r="AM30" i="12"/>
  <c r="AI48" i="12"/>
  <c r="AD48" i="12"/>
  <c r="AI46" i="12"/>
  <c r="AD46" i="12"/>
  <c r="AI44" i="12"/>
  <c r="AD44" i="12"/>
  <c r="AI40" i="12"/>
  <c r="AD40" i="12"/>
  <c r="AI38" i="12"/>
  <c r="AD38" i="12"/>
  <c r="AD51" i="12"/>
  <c r="AD52" i="12" s="1"/>
  <c r="AE52" i="12" s="1"/>
  <c r="AD29" i="12"/>
  <c r="AI29" i="12"/>
  <c r="AD28" i="12"/>
  <c r="AI28" i="12"/>
  <c r="AD27" i="12"/>
  <c r="AI27" i="12"/>
  <c r="AI47" i="12"/>
  <c r="AD47" i="12"/>
  <c r="AI45" i="12"/>
  <c r="AD45" i="12"/>
  <c r="AI43" i="12"/>
  <c r="AD43" i="12"/>
  <c r="AI41" i="12"/>
  <c r="AD41" i="12"/>
  <c r="AI39" i="12"/>
  <c r="AD39" i="12"/>
  <c r="AI37" i="12"/>
  <c r="AD37" i="12"/>
  <c r="AI35" i="12"/>
  <c r="AD35" i="12"/>
  <c r="AD34" i="12"/>
  <c r="AD33" i="12"/>
  <c r="AD32" i="12"/>
  <c r="AD31" i="12"/>
  <c r="AD30" i="12"/>
  <c r="AI26" i="12"/>
  <c r="AD26" i="12"/>
  <c r="AI25" i="12"/>
  <c r="AD25" i="12"/>
  <c r="AI24" i="12"/>
  <c r="AD24" i="12"/>
  <c r="AI23" i="12"/>
  <c r="AD23" i="12"/>
  <c r="AD22" i="12"/>
  <c r="AI22" i="12"/>
  <c r="AD21" i="12"/>
  <c r="AD20" i="12"/>
  <c r="AD19" i="12"/>
  <c r="AD18" i="12"/>
  <c r="AD17" i="12"/>
  <c r="AD16" i="12"/>
  <c r="AD15" i="12"/>
  <c r="AD14" i="12"/>
  <c r="AD13" i="12"/>
  <c r="AD12" i="12"/>
  <c r="AD11" i="12"/>
  <c r="AD10" i="12"/>
  <c r="AD9" i="12"/>
  <c r="AD8" i="12"/>
  <c r="AD7" i="12"/>
  <c r="AD6" i="12"/>
  <c r="AD5" i="12"/>
  <c r="AD4" i="12"/>
  <c r="AD3" i="12"/>
  <c r="N17" i="14"/>
  <c r="AN23" i="12" l="1"/>
  <c r="AM23" i="12"/>
  <c r="AN24" i="12"/>
  <c r="AM24" i="12"/>
  <c r="AN25" i="12"/>
  <c r="AM25" i="12"/>
  <c r="AN26" i="12"/>
  <c r="AM26" i="12"/>
  <c r="AN27" i="12"/>
  <c r="AM27" i="12"/>
  <c r="AN28" i="12"/>
  <c r="AM28" i="12"/>
  <c r="AN29" i="12"/>
  <c r="AM29" i="12"/>
  <c r="AN38" i="12"/>
  <c r="AM38" i="12"/>
  <c r="AN40" i="12"/>
  <c r="AM40" i="12"/>
  <c r="AN44" i="12"/>
  <c r="AM44" i="12"/>
  <c r="AN46" i="12"/>
  <c r="AM46" i="12"/>
  <c r="AN48" i="12"/>
  <c r="AM48" i="12"/>
  <c r="AN22" i="12"/>
  <c r="AM22" i="12"/>
  <c r="AN35" i="12"/>
  <c r="AM35" i="12"/>
  <c r="AN37" i="12"/>
  <c r="AM37" i="12"/>
  <c r="AN39" i="12"/>
  <c r="AM39" i="12"/>
  <c r="AN41" i="12"/>
  <c r="AM41" i="12"/>
  <c r="AN43" i="12"/>
  <c r="AM43" i="12"/>
  <c r="AN45" i="12"/>
  <c r="AM45" i="12"/>
  <c r="AN47" i="12"/>
  <c r="AM47" i="12"/>
</calcChain>
</file>

<file path=xl/sharedStrings.xml><?xml version="1.0" encoding="utf-8"?>
<sst xmlns="http://schemas.openxmlformats.org/spreadsheetml/2006/main" count="9329" uniqueCount="1586">
  <si>
    <t>LTO</t>
  </si>
  <si>
    <t>1</t>
  </si>
  <si>
    <t>PW4056</t>
  </si>
  <si>
    <t>PW2037</t>
  </si>
  <si>
    <t>BLM</t>
  </si>
  <si>
    <t>EWR</t>
  </si>
  <si>
    <t>SK76</t>
  </si>
  <si>
    <t>MI</t>
  </si>
  <si>
    <t>Type</t>
  </si>
  <si>
    <t>Falcon 50</t>
  </si>
  <si>
    <t>Falcon 7X</t>
  </si>
  <si>
    <t>Cessna 172</t>
  </si>
  <si>
    <t>Cessna 182</t>
  </si>
  <si>
    <t>Cessna 206</t>
  </si>
  <si>
    <t>Cessna 310</t>
  </si>
  <si>
    <t>Cessna 340</t>
  </si>
  <si>
    <t>Cessna 402</t>
  </si>
  <si>
    <t>Cessna 414</t>
  </si>
  <si>
    <t>Piper PA-31T Cheyenne</t>
  </si>
  <si>
    <t>Cirrus SR22</t>
  </si>
  <si>
    <t>Bell 407</t>
  </si>
  <si>
    <t>Cirrus SR20</t>
  </si>
  <si>
    <t>aircraft</t>
  </si>
  <si>
    <t>AT</t>
  </si>
  <si>
    <t>GA</t>
  </si>
  <si>
    <t>CDW</t>
  </si>
  <si>
    <t>TOTAL LTO</t>
  </si>
  <si>
    <t>type</t>
  </si>
  <si>
    <t>LocationID</t>
  </si>
  <si>
    <t>County</t>
  </si>
  <si>
    <t>CountyState</t>
  </si>
  <si>
    <t>City</t>
  </si>
  <si>
    <t>FacilityName</t>
  </si>
  <si>
    <t>Ownership</t>
  </si>
  <si>
    <t>OperationsCommercial</t>
  </si>
  <si>
    <t>OperationsCommuter</t>
  </si>
  <si>
    <t>OperationsAirTaxi</t>
  </si>
  <si>
    <t>OperationsGALocal</t>
  </si>
  <si>
    <t>OperationsGAItin</t>
  </si>
  <si>
    <t>OperationsMilitary</t>
  </si>
  <si>
    <t>OperationsDate</t>
  </si>
  <si>
    <t>GALocal&amp;Itin</t>
  </si>
  <si>
    <t>AIRPORT</t>
  </si>
  <si>
    <t>TTN</t>
  </si>
  <si>
    <t>MERCER</t>
  </si>
  <si>
    <t>NJ</t>
  </si>
  <si>
    <t>TRENTON</t>
  </si>
  <si>
    <t>TRENTON MERCER</t>
  </si>
  <si>
    <t>PU</t>
  </si>
  <si>
    <t>jet</t>
  </si>
  <si>
    <t>turboprop</t>
  </si>
  <si>
    <t>helicopter</t>
  </si>
  <si>
    <t>MIV</t>
  </si>
  <si>
    <t>Sikorsky 76</t>
  </si>
  <si>
    <t>Beech Barron</t>
  </si>
  <si>
    <t>King Air 350</t>
  </si>
  <si>
    <t>Citation 550</t>
  </si>
  <si>
    <t>Hawker 800</t>
  </si>
  <si>
    <t>Gulfstream IV</t>
  </si>
  <si>
    <t>Gulfstream V</t>
  </si>
  <si>
    <r>
      <t>BLACKHAWK</t>
    </r>
    <r>
      <rPr>
        <vertAlign val="superscript"/>
        <sz val="10"/>
        <rFont val="Arial"/>
        <family val="2"/>
      </rPr>
      <t>2,3</t>
    </r>
  </si>
  <si>
    <r>
      <t>CHINNOCK</t>
    </r>
    <r>
      <rPr>
        <vertAlign val="superscript"/>
        <sz val="10"/>
        <rFont val="Arial"/>
        <family val="2"/>
      </rPr>
      <t>2,3</t>
    </r>
  </si>
  <si>
    <r>
      <t>1</t>
    </r>
    <r>
      <rPr>
        <sz val="11"/>
        <color theme="1"/>
        <rFont val="Calibri"/>
        <family val="2"/>
        <scheme val="minor"/>
      </rPr>
      <t>Memo from Peter Gilchrist of DM Airports at MMU dated November 19, 2010.</t>
    </r>
  </si>
  <si>
    <r>
      <t>2</t>
    </r>
    <r>
      <rPr>
        <sz val="11"/>
        <color theme="1"/>
        <rFont val="Calibri"/>
        <family val="2"/>
        <scheme val="minor"/>
      </rPr>
      <t>added 118 LTO Blackhawk and 39.5 LTO Chinnock based on conversation with MMU operations and FAA TAF count of 157.5 LTOs. Ops indciated that about 3/4 of military LTOs are Blackhawka nd the other 1/4 are Chinnocks.</t>
    </r>
  </si>
  <si>
    <r>
      <t>3</t>
    </r>
    <r>
      <rPr>
        <sz val="10"/>
        <rFont val="Arial"/>
        <family val="2"/>
      </rPr>
      <t>APO TERMINAL AREA FORECAST DETAIL REPORT FOR FISCAL YEAR 2007, Federal Aviation Administration, Office of Aviation Policy, Plans and Management Analysis (www.apo.data.faa.gov).</t>
    </r>
  </si>
  <si>
    <t>SingleEngineGA</t>
  </si>
  <si>
    <t>MultiEngineGA</t>
  </si>
  <si>
    <t>JetEngineGA</t>
  </si>
  <si>
    <t>HelicoptersGA</t>
  </si>
  <si>
    <t>GlidersOperational</t>
  </si>
  <si>
    <t>MilitaryOperational</t>
  </si>
  <si>
    <t>Ultralights</t>
  </si>
  <si>
    <t>Gasingle</t>
  </si>
  <si>
    <t>Gamulti</t>
  </si>
  <si>
    <t>Gajet</t>
  </si>
  <si>
    <t>GaHeli</t>
  </si>
  <si>
    <t>00N</t>
  </si>
  <si>
    <t>CUMBERLAND</t>
  </si>
  <si>
    <t>BRIDGETON</t>
  </si>
  <si>
    <t>BUCKS</t>
  </si>
  <si>
    <t>PR</t>
  </si>
  <si>
    <t>12N</t>
  </si>
  <si>
    <t>SUSSEX</t>
  </si>
  <si>
    <t>ANDOVER</t>
  </si>
  <si>
    <t>AEROFLEX-ANDOVER</t>
  </si>
  <si>
    <t>13N</t>
  </si>
  <si>
    <t>TRINCA</t>
  </si>
  <si>
    <t>17N</t>
  </si>
  <si>
    <t>GLOUCESTER</t>
  </si>
  <si>
    <t>CROSS KEYS</t>
  </si>
  <si>
    <t>19N</t>
  </si>
  <si>
    <t>CAMDEN</t>
  </si>
  <si>
    <t>BERLIN</t>
  </si>
  <si>
    <t>CAMDEN COUNTY</t>
  </si>
  <si>
    <t>1N7</t>
  </si>
  <si>
    <t>WARREN</t>
  </si>
  <si>
    <t>BLAIRSTOWN</t>
  </si>
  <si>
    <t>26N</t>
  </si>
  <si>
    <t>CAPE MAY</t>
  </si>
  <si>
    <t>OCEAN CITY</t>
  </si>
  <si>
    <t>OCEAN CITY MUNI</t>
  </si>
  <si>
    <t>28N</t>
  </si>
  <si>
    <t>VINELAND</t>
  </si>
  <si>
    <t>VINELAND-DOWNSTOWN</t>
  </si>
  <si>
    <t>29N</t>
  </si>
  <si>
    <t>KROELINGER</t>
  </si>
  <si>
    <t>2N6</t>
  </si>
  <si>
    <t>BURLINGTON</t>
  </si>
  <si>
    <t>JOBSTOWN</t>
  </si>
  <si>
    <t>REDWING</t>
  </si>
  <si>
    <t>31E</t>
  </si>
  <si>
    <t>OCEAN</t>
  </si>
  <si>
    <t>WEST CREEK</t>
  </si>
  <si>
    <t>EAGLES NEST</t>
  </si>
  <si>
    <t>39N</t>
  </si>
  <si>
    <t>SOMERSET</t>
  </si>
  <si>
    <t>PRINCETON/ROCKY HILL</t>
  </si>
  <si>
    <t>PRINCETON</t>
  </si>
  <si>
    <t>GA, AT</t>
  </si>
  <si>
    <t>3N5</t>
  </si>
  <si>
    <t>NEWTON</t>
  </si>
  <si>
    <t>3N6</t>
  </si>
  <si>
    <t>MIDDLESEX</t>
  </si>
  <si>
    <t>OLD BRIDGE</t>
  </si>
  <si>
    <t>GA, AT,MI</t>
  </si>
  <si>
    <t>3NJ1</t>
  </si>
  <si>
    <t>PEMBERTON</t>
  </si>
  <si>
    <t>47N</t>
  </si>
  <si>
    <t>MANVILLE</t>
  </si>
  <si>
    <t>CENTRAL JERSEY RGNL</t>
  </si>
  <si>
    <t>4N1</t>
  </si>
  <si>
    <t>PASSAIC</t>
  </si>
  <si>
    <t>WEST MILFORD</t>
  </si>
  <si>
    <t>GREENWOOD LAKE</t>
  </si>
  <si>
    <t>7N7</t>
  </si>
  <si>
    <t>SALEM</t>
  </si>
  <si>
    <t>PEDRICKTOWN</t>
  </si>
  <si>
    <t>SPITFIRE AERODROME</t>
  </si>
  <si>
    <t>ACY</t>
  </si>
  <si>
    <t>ATLANTIC</t>
  </si>
  <si>
    <t>ATLANTIC CITY</t>
  </si>
  <si>
    <t>ATLANTIC CITY INTL</t>
  </si>
  <si>
    <t>MONMOUTH</t>
  </si>
  <si>
    <t>BELMAR/FARMINGDALE</t>
  </si>
  <si>
    <t>MONMOUTH EXECUTIVE</t>
  </si>
  <si>
    <t>C01</t>
  </si>
  <si>
    <t>WILLIAMSTOWN</t>
  </si>
  <si>
    <t>SOUTHERN CROSS</t>
  </si>
  <si>
    <t>ESSEX</t>
  </si>
  <si>
    <t>CALDWELL</t>
  </si>
  <si>
    <t>ESSEX COUNTY</t>
  </si>
  <si>
    <t>NEWARK</t>
  </si>
  <si>
    <t>NEWARK LIBERTY INTL</t>
  </si>
  <si>
    <t>FWN</t>
  </si>
  <si>
    <t>LDJ</t>
  </si>
  <si>
    <t>UNION</t>
  </si>
  <si>
    <t>LINDEN</t>
  </si>
  <si>
    <t>GA,MI</t>
  </si>
  <si>
    <t>MILLVILLE</t>
  </si>
  <si>
    <t>MILLVILLE MUNI</t>
  </si>
  <si>
    <t>MJX</t>
  </si>
  <si>
    <t>TOMS RIVER</t>
  </si>
  <si>
    <t>ROBERT J. MILLER AIR PARK</t>
  </si>
  <si>
    <t>GA,AT, MI</t>
  </si>
  <si>
    <t>MMU</t>
  </si>
  <si>
    <t>MORRIS</t>
  </si>
  <si>
    <t>MORRISTOWN</t>
  </si>
  <si>
    <t>MORRISTOWN MUNI</t>
  </si>
  <si>
    <t>N05</t>
  </si>
  <si>
    <t>HACKETTSTOWN</t>
  </si>
  <si>
    <t>N07</t>
  </si>
  <si>
    <t>LINCOLN PARK</t>
  </si>
  <si>
    <t>N12</t>
  </si>
  <si>
    <t>LAKEWOOD</t>
  </si>
  <si>
    <t>N14</t>
  </si>
  <si>
    <t>LUMBERTON</t>
  </si>
  <si>
    <t>FLYING W</t>
  </si>
  <si>
    <t>N40</t>
  </si>
  <si>
    <t>HUNTERDON</t>
  </si>
  <si>
    <t>PITTSTOWN</t>
  </si>
  <si>
    <t>SKY MANOR</t>
  </si>
  <si>
    <t>GA,AT</t>
  </si>
  <si>
    <t>N50</t>
  </si>
  <si>
    <t>LI CALZI</t>
  </si>
  <si>
    <t>N51</t>
  </si>
  <si>
    <t>READINGTON</t>
  </si>
  <si>
    <t>SOLBERG-HUNTERDON</t>
  </si>
  <si>
    <t>N73</t>
  </si>
  <si>
    <t>VINCENTOWN</t>
  </si>
  <si>
    <t>RED LION</t>
  </si>
  <si>
    <t>N81</t>
  </si>
  <si>
    <t>HAMMONTON</t>
  </si>
  <si>
    <t>HAMMONTON MUNI</t>
  </si>
  <si>
    <t>N85</t>
  </si>
  <si>
    <t>ALEXANDRIA</t>
  </si>
  <si>
    <t>N87</t>
  </si>
  <si>
    <t>ROBBINSVILLE</t>
  </si>
  <si>
    <t>TRENTON-ROBBINSVILLE</t>
  </si>
  <si>
    <t>SEAPLANE BASE</t>
  </si>
  <si>
    <t>NJ00</t>
  </si>
  <si>
    <t>BERGEN</t>
  </si>
  <si>
    <t>RIDGEFIELD PARK</t>
  </si>
  <si>
    <t>OBI</t>
  </si>
  <si>
    <t>WOODBINE</t>
  </si>
  <si>
    <t>WOODBINE MUNI</t>
  </si>
  <si>
    <t>SMQ</t>
  </si>
  <si>
    <t>SOMERVILLE</t>
  </si>
  <si>
    <t>TEB</t>
  </si>
  <si>
    <t>TETERBORO</t>
  </si>
  <si>
    <t>VAY</t>
  </si>
  <si>
    <t>MOUNT HOLLY</t>
  </si>
  <si>
    <t>SOUTH JERSEY RGNL</t>
  </si>
  <si>
    <t>WWD</t>
  </si>
  <si>
    <t>WILDWOOD</t>
  </si>
  <si>
    <t>CAPE MAY COUNTY</t>
  </si>
  <si>
    <t>GA, MI</t>
  </si>
  <si>
    <r>
      <t>Table 3: Morristown Municipal Airport (MMA-1) Landing and Takeoff Operations (LTO) EDMS INPUT</t>
    </r>
    <r>
      <rPr>
        <b/>
        <u/>
        <vertAlign val="superscript"/>
        <sz val="10"/>
        <rFont val="Arial"/>
        <family val="2"/>
      </rPr>
      <t>1,2&amp;3</t>
    </r>
  </si>
  <si>
    <t>SCC</t>
  </si>
  <si>
    <t>SCC DESIGNATION</t>
  </si>
  <si>
    <t>ALL TYPES</t>
  </si>
  <si>
    <t>SCEN_APT</t>
  </si>
  <si>
    <t>ANAL_YEAR</t>
  </si>
  <si>
    <t>AC_NAME</t>
  </si>
  <si>
    <t>ENG_NAME</t>
  </si>
  <si>
    <t>USER_ID</t>
  </si>
  <si>
    <t>DEP_CLASSIFY</t>
  </si>
  <si>
    <t>ACCAT_EURO</t>
  </si>
  <si>
    <t>2275020000</t>
  </si>
  <si>
    <t>Commercial Aircraft</t>
  </si>
  <si>
    <t>Total: All Types</t>
  </si>
  <si>
    <t>Airbus A300B4-200 Series</t>
  </si>
  <si>
    <t>CF6-50C1, -C2</t>
  </si>
  <si>
    <t>#1</t>
  </si>
  <si>
    <t>JM</t>
  </si>
  <si>
    <t>Airbus A300B4-600 Series</t>
  </si>
  <si>
    <t>PW4158 Reduced smoke</t>
  </si>
  <si>
    <t>Airbus A310-300 Series</t>
  </si>
  <si>
    <t>CF6-80C2A2</t>
  </si>
  <si>
    <t>Airbus A319-100 Series</t>
  </si>
  <si>
    <t>V2522-A5</t>
  </si>
  <si>
    <t>JS</t>
  </si>
  <si>
    <t>Airbus A320-200 Series</t>
  </si>
  <si>
    <t>CFM56-5-A1</t>
  </si>
  <si>
    <t>V2527-A5</t>
  </si>
  <si>
    <t>Airbus A330-300 Series</t>
  </si>
  <si>
    <t>CF6-80E1A2</t>
  </si>
  <si>
    <t>Trent 772</t>
  </si>
  <si>
    <t>Airbus A340-200 Series</t>
  </si>
  <si>
    <t>CFM56-5C2</t>
  </si>
  <si>
    <t>JL</t>
  </si>
  <si>
    <t>Boeing 717-200 Series</t>
  </si>
  <si>
    <t>BR700-715A1-30</t>
  </si>
  <si>
    <t>JR</t>
  </si>
  <si>
    <t>Boeing 727-200 Series</t>
  </si>
  <si>
    <t>JT8D-7 series Reduced emissions</t>
  </si>
  <si>
    <t>Boeing 727-200 Series Super 27</t>
  </si>
  <si>
    <t>JT8D-15 Smoke  fix</t>
  </si>
  <si>
    <t>Boeing 737-100 Series</t>
  </si>
  <si>
    <t>JT8D-9 series Reduced emissions</t>
  </si>
  <si>
    <t>Boeing 737-300 Series</t>
  </si>
  <si>
    <t>CFM56-3-B1</t>
  </si>
  <si>
    <t>Boeing 737-400 Series</t>
  </si>
  <si>
    <t>CFM56-3C-1</t>
  </si>
  <si>
    <t>Boeing 737-500 Series</t>
  </si>
  <si>
    <t>Boeing 737-700 Series</t>
  </si>
  <si>
    <t>CFM56-7B24</t>
  </si>
  <si>
    <t>Boeing 737-800 Series</t>
  </si>
  <si>
    <t>CFM56-7B26</t>
  </si>
  <si>
    <t>Boeing 747-100 Series</t>
  </si>
  <si>
    <t>JT9D-7Q</t>
  </si>
  <si>
    <t>Boeing 747-200 Series</t>
  </si>
  <si>
    <t>JT9D-7</t>
  </si>
  <si>
    <t>Boeing 747-400 Series</t>
  </si>
  <si>
    <t>Boeing 747-SP</t>
  </si>
  <si>
    <t>Boeing 757-200 Series</t>
  </si>
  <si>
    <t>Boeing 767-200 Series</t>
  </si>
  <si>
    <t>CF6-80A</t>
  </si>
  <si>
    <t>Boeing 767-300 Series</t>
  </si>
  <si>
    <t>PW4060 Reduced emissions</t>
  </si>
  <si>
    <t>Boeing 767-400 ER</t>
  </si>
  <si>
    <t>CF6-80C2B8F 1862M39</t>
  </si>
  <si>
    <t>Boeing 777-200-ER</t>
  </si>
  <si>
    <t>GE90-90B DAC I</t>
  </si>
  <si>
    <t>Boeing 777-300 Series</t>
  </si>
  <si>
    <t>Trent 892</t>
  </si>
  <si>
    <t>Boeing DC-10-10 Series</t>
  </si>
  <si>
    <t>CF6-6D</t>
  </si>
  <si>
    <t>#2</t>
  </si>
  <si>
    <t>Boeing DC-3</t>
  </si>
  <si>
    <t>R-1820</t>
  </si>
  <si>
    <t>TP</t>
  </si>
  <si>
    <t>Boeing DC-8 Series 50</t>
  </si>
  <si>
    <t>JT3D-3B</t>
  </si>
  <si>
    <t>Boeing DC-8 Series 60</t>
  </si>
  <si>
    <t>JT3D-7 series 14-57D</t>
  </si>
  <si>
    <t>Boeing DC-8 Series 70</t>
  </si>
  <si>
    <t>CFM56-2-C5</t>
  </si>
  <si>
    <t>Boeing DC-9-10 Series</t>
  </si>
  <si>
    <t>Boeing DC-9-30 Series</t>
  </si>
  <si>
    <t>JT8D-7 series Smoke fix</t>
  </si>
  <si>
    <t>Boeing DC-9-50 Series</t>
  </si>
  <si>
    <t>JT8D-17 Reduced emissions</t>
  </si>
  <si>
    <t>Boeing MD-11</t>
  </si>
  <si>
    <t>CF6-80C2D1F</t>
  </si>
  <si>
    <t>Boeing MD-81</t>
  </si>
  <si>
    <t>JT8D-217 series</t>
  </si>
  <si>
    <t>Boeing MD-83</t>
  </si>
  <si>
    <t>JT8D-219</t>
  </si>
  <si>
    <t>Bombardier Challenger 601</t>
  </si>
  <si>
    <t>CF34-3A LEC II</t>
  </si>
  <si>
    <t>Bombardier Learjet 25</t>
  </si>
  <si>
    <t>CJ610-6</t>
  </si>
  <si>
    <t>JB</t>
  </si>
  <si>
    <t>Bombardier Learjet 36</t>
  </si>
  <si>
    <t>TFE731-2-2B</t>
  </si>
  <si>
    <t>Bombardier de Havilland Dash 8 Q100</t>
  </si>
  <si>
    <t>PW121</t>
  </si>
  <si>
    <t>Bombardier de Havilland Dash 8 Q200</t>
  </si>
  <si>
    <t>PT6A-45</t>
  </si>
  <si>
    <t>Cessna 441 Conquest II</t>
  </si>
  <si>
    <t>TPE331-8</t>
  </si>
  <si>
    <t>Cessna 500 Citation I</t>
  </si>
  <si>
    <t>JT15D-4 series</t>
  </si>
  <si>
    <t>Cessna 650 Citation III</t>
  </si>
  <si>
    <t>TFE731-3</t>
  </si>
  <si>
    <t>Dassault Falcon 20-D</t>
  </si>
  <si>
    <t>CF700-2D</t>
  </si>
  <si>
    <t>Fairchild A-10A Thunderbolt II</t>
  </si>
  <si>
    <t>TF34-GE-100-100A</t>
  </si>
  <si>
    <t>SS</t>
  </si>
  <si>
    <t>Gulfstream V-SP</t>
  </si>
  <si>
    <t>BR700-710A1-10</t>
  </si>
  <si>
    <t>Mitsubishi MU-300 Diamond</t>
  </si>
  <si>
    <t>JT15D-5, -5A, -5B</t>
  </si>
  <si>
    <t>STUDYAC_ID</t>
  </si>
  <si>
    <t>TAXITIME_O</t>
  </si>
  <si>
    <t>TAXITIME_I</t>
  </si>
  <si>
    <t>DEP_COUNT</t>
  </si>
  <si>
    <t>ARR_COUNT</t>
  </si>
  <si>
    <t>LTO_OPS</t>
  </si>
  <si>
    <t>2275050012</t>
  </si>
  <si>
    <t>General Aviation</t>
  </si>
  <si>
    <t>Turbine</t>
  </si>
  <si>
    <t>BAE 146-100</t>
  </si>
  <si>
    <t>ALF 502R-5</t>
  </si>
  <si>
    <t>JT8D-15 Reduced emissions</t>
  </si>
  <si>
    <t>Boeing 747-100SR</t>
  </si>
  <si>
    <t>JT9D-7A</t>
  </si>
  <si>
    <t>#3</t>
  </si>
  <si>
    <t>Bombardier Challenger 600</t>
  </si>
  <si>
    <t>ALF 502L-2</t>
  </si>
  <si>
    <t>2275050011</t>
  </si>
  <si>
    <t>Piston</t>
  </si>
  <si>
    <t>Cessna 150 Series</t>
  </si>
  <si>
    <t>O-200</t>
  </si>
  <si>
    <t>PP</t>
  </si>
  <si>
    <t>IO-360-B</t>
  </si>
  <si>
    <t>Cessna 550 Citation II</t>
  </si>
  <si>
    <t>Cessna 750 Citation X</t>
  </si>
  <si>
    <t>AE3007C Type 1</t>
  </si>
  <si>
    <t>Dassault Falcon 20-C</t>
  </si>
  <si>
    <t>DeHavilland DHC-6-300 Twin Otter</t>
  </si>
  <si>
    <t>PT6A-27</t>
  </si>
  <si>
    <t>DeHavilland DHC-8-100</t>
  </si>
  <si>
    <t>Embraer EMB120 Brasilia</t>
  </si>
  <si>
    <t>PW118</t>
  </si>
  <si>
    <t>Gulfstream II</t>
  </si>
  <si>
    <t>SPEY MK511-8</t>
  </si>
  <si>
    <t>SPEY Mk511</t>
  </si>
  <si>
    <t>Gulfstream IV-SP</t>
  </si>
  <si>
    <t>TAY 611-8C Transply IIJ</t>
  </si>
  <si>
    <t>Israel IAI-1125 Astra</t>
  </si>
  <si>
    <t>TFE731-2/2A</t>
  </si>
  <si>
    <t>Lockheed L-1011 Tristar</t>
  </si>
  <si>
    <t>RB211-22B Package 1</t>
  </si>
  <si>
    <t>Lockheed L-1329 Jetstar I</t>
  </si>
  <si>
    <t>Mitsubishi MU-2</t>
  </si>
  <si>
    <t>TPE331-1</t>
  </si>
  <si>
    <t>Piper PA-28 Cherokee Series</t>
  </si>
  <si>
    <t>IO-320-D1AD</t>
  </si>
  <si>
    <t>Piper PA-30 Twin Comanche</t>
  </si>
  <si>
    <t>Piper PA-31 Navajo</t>
  </si>
  <si>
    <t>TIO-540-J2B2</t>
  </si>
  <si>
    <t>Raytheon Beech Baron 58</t>
  </si>
  <si>
    <t>Boeing 707-100 Series</t>
  </si>
  <si>
    <t>Cessna 172 Skyhawk</t>
  </si>
  <si>
    <t>DeHavilland DHC-8-300</t>
  </si>
  <si>
    <t>PW123</t>
  </si>
  <si>
    <t>Gulfstream G450</t>
  </si>
  <si>
    <t>Hawker HS748-1</t>
  </si>
  <si>
    <t>DART 514</t>
  </si>
  <si>
    <t>O-320</t>
  </si>
  <si>
    <t>Saab 340-B</t>
  </si>
  <si>
    <t>CT7-9B</t>
  </si>
  <si>
    <t>Agusta A-109</t>
  </si>
  <si>
    <t>250B17B</t>
  </si>
  <si>
    <t>H2</t>
  </si>
  <si>
    <t>H1</t>
  </si>
  <si>
    <t>Sikorsky S-76 Spirit</t>
  </si>
  <si>
    <t>T700-GE-700</t>
  </si>
  <si>
    <t>2275001000</t>
  </si>
  <si>
    <t>Military Aircraft</t>
  </si>
  <si>
    <t>Bell UH-1 Iroquois</t>
  </si>
  <si>
    <t>T400-CP-400</t>
  </si>
  <si>
    <t>turboshaft</t>
  </si>
  <si>
    <t>Tupolev 154 Careless</t>
  </si>
  <si>
    <t>D-30KU-154</t>
  </si>
  <si>
    <t>piston prop</t>
  </si>
  <si>
    <t>DeHavilland DHC-6-100 Twin Otter</t>
  </si>
  <si>
    <t>turbo prop</t>
  </si>
  <si>
    <t>2275060012</t>
  </si>
  <si>
    <t>Air Taxi</t>
  </si>
  <si>
    <t>Embraer ERJ145-ER</t>
  </si>
  <si>
    <t>AE3007A</t>
  </si>
  <si>
    <t>AE3007A1 Type 1</t>
  </si>
  <si>
    <t>2275060011</t>
  </si>
  <si>
    <t>MODE</t>
  </si>
  <si>
    <t>JT8D-15A</t>
  </si>
  <si>
    <t>A</t>
  </si>
  <si>
    <t>Bombardier Challenger 604</t>
  </si>
  <si>
    <t>CF34-3B</t>
  </si>
  <si>
    <t>Bombardier Learjet 24</t>
  </si>
  <si>
    <t>Bombardier Learjet 60</t>
  </si>
  <si>
    <t>Cessna 525 CitationJet</t>
  </si>
  <si>
    <t>JT15D-1 series</t>
  </si>
  <si>
    <t>Cessna 560 Citation XLS</t>
  </si>
  <si>
    <t>Dornier 328 Jet</t>
  </si>
  <si>
    <t>PW306B Annular</t>
  </si>
  <si>
    <t>Raytheon Beech 1900-C</t>
  </si>
  <si>
    <t>PT6A-65B</t>
  </si>
  <si>
    <t>Cessna 551 Citation IISP</t>
  </si>
  <si>
    <t>PW307A TALON II</t>
  </si>
  <si>
    <t>Bombardier CRJ-700</t>
  </si>
  <si>
    <t>CF34-8C1</t>
  </si>
  <si>
    <t>TGO_COUNT</t>
  </si>
  <si>
    <t>Bombardier CRJ-900</t>
  </si>
  <si>
    <t>CF34-8C5 LEC</t>
  </si>
  <si>
    <t>Cessna 501 Citation ISP</t>
  </si>
  <si>
    <t>Embraer ERJ135</t>
  </si>
  <si>
    <t>AE3007A1/3 Type 3 (reduced emissions)</t>
  </si>
  <si>
    <t>Embraer ERJ145</t>
  </si>
  <si>
    <t>AE3007A1E Type 3</t>
  </si>
  <si>
    <t>#4</t>
  </si>
  <si>
    <t>Embraer ERJ145-XR</t>
  </si>
  <si>
    <t>Piper PA-42 Cheyenne Series</t>
  </si>
  <si>
    <t>PT6A-11</t>
  </si>
  <si>
    <t>Raytheon Beech Bonanza 36</t>
  </si>
  <si>
    <t>EADS Socata TB-20 Trinidad</t>
  </si>
  <si>
    <t>Raytheon Super King Air 300</t>
  </si>
  <si>
    <t>PT6A-60A</t>
  </si>
  <si>
    <t>Bombardier Challenger 300</t>
  </si>
  <si>
    <t>AE3007A1 Type 2</t>
  </si>
  <si>
    <t>Cessna 680 Citation Sovereign</t>
  </si>
  <si>
    <t>Fairchild Metro IVC</t>
  </si>
  <si>
    <t>TPE331-12UHR</t>
  </si>
  <si>
    <t>Fairchild SA-226-T Merlin III</t>
  </si>
  <si>
    <t>TPE331-3U</t>
  </si>
  <si>
    <t>Robinson R44 Raven</t>
  </si>
  <si>
    <t>Sikorsky UH-60 Black Hawk</t>
  </si>
  <si>
    <t>Bell 206 JetRanger</t>
  </si>
  <si>
    <t>Robinson R22</t>
  </si>
  <si>
    <t>Sikorsky SH-3 Sea King</t>
  </si>
  <si>
    <t>T58-GE-5</t>
  </si>
  <si>
    <t>Aerostar PA-60</t>
  </si>
  <si>
    <t>#5</t>
  </si>
  <si>
    <t>Cessna 208 Caravan</t>
  </si>
  <si>
    <t>PT6A-114A</t>
  </si>
  <si>
    <t>Cessna 210 Centurion</t>
  </si>
  <si>
    <t>Cessna 337 Skymaster</t>
  </si>
  <si>
    <t>Cessna 421 Golden Eagle</t>
  </si>
  <si>
    <t>Cessna 425 Conquest I</t>
  </si>
  <si>
    <t>PT6A-60</t>
  </si>
  <si>
    <t>TPE331-10</t>
  </si>
  <si>
    <t>EADS Socata TBM-700</t>
  </si>
  <si>
    <t>Fairchild SA-226-TC Metro II</t>
  </si>
  <si>
    <t>Gulfstream G150</t>
  </si>
  <si>
    <t>Gulfstream I</t>
  </si>
  <si>
    <t>RDa.7</t>
  </si>
  <si>
    <t>Lancair 360</t>
  </si>
  <si>
    <t>Mooney M20-K</t>
  </si>
  <si>
    <t>TSIO-360C</t>
  </si>
  <si>
    <t>Pilatus PC-12</t>
  </si>
  <si>
    <t>PT6A-67</t>
  </si>
  <si>
    <t>PT6A-28</t>
  </si>
  <si>
    <t>Piper PA-32 Cherokee Six</t>
  </si>
  <si>
    <t>Piper PA-34 Seneca</t>
  </si>
  <si>
    <t>Piper PA-46 500TP</t>
  </si>
  <si>
    <t>PT6A-66</t>
  </si>
  <si>
    <t>Piper PA46-TP Meridian</t>
  </si>
  <si>
    <t>PT6A-42</t>
  </si>
  <si>
    <t>Raytheon Beech 18</t>
  </si>
  <si>
    <t>Raytheon Beech 55 Baron</t>
  </si>
  <si>
    <t>Raytheon Beech 60 Duke</t>
  </si>
  <si>
    <t>Raytheon King Air 100</t>
  </si>
  <si>
    <t>Raytheon King Air 90</t>
  </si>
  <si>
    <t>PT6A-135A</t>
  </si>
  <si>
    <t>Raytheon Super King Air 200</t>
  </si>
  <si>
    <t>Rockwell Commander 500</t>
  </si>
  <si>
    <t>Rockwell Commander 680</t>
  </si>
  <si>
    <t>Rockwell Commander 980/1000</t>
  </si>
  <si>
    <t>TPE331-10UK</t>
  </si>
  <si>
    <t>Saab 340-A</t>
  </si>
  <si>
    <t>CT7-5A2</t>
  </si>
  <si>
    <t>Dassault Falcon 10</t>
  </si>
  <si>
    <t>TAY Mk620-15</t>
  </si>
  <si>
    <t>#6</t>
  </si>
  <si>
    <t>Piaggio P.180 Avanti</t>
  </si>
  <si>
    <t>Piper PA-24 Comanche</t>
  </si>
  <si>
    <t>BAE Jetstream 31</t>
  </si>
  <si>
    <t>TPE331-10UG</t>
  </si>
  <si>
    <t>Boeing F-15 Eagle</t>
  </si>
  <si>
    <t>F100-PW-100</t>
  </si>
  <si>
    <t>Bombardier Global Express</t>
  </si>
  <si>
    <t>BR700-710A2-20</t>
  </si>
  <si>
    <t>Bombardier Global Express 5000</t>
  </si>
  <si>
    <t>Bombardier Learjet 31</t>
  </si>
  <si>
    <t>Bombardier Learjet 35</t>
  </si>
  <si>
    <t>Bombardier Learjet 40</t>
  </si>
  <si>
    <t>Bombardier Learjet 45</t>
  </si>
  <si>
    <t>Bombardier Learjet 55</t>
  </si>
  <si>
    <t>Cessna 560 Citation V</t>
  </si>
  <si>
    <t>AE3007C Type 2</t>
  </si>
  <si>
    <t>Dassault Falcon 2000</t>
  </si>
  <si>
    <t>PW308C Annular</t>
  </si>
  <si>
    <t>Dassault Falcon 50</t>
  </si>
  <si>
    <t>Dassault Falcon 900</t>
  </si>
  <si>
    <t>Embraer Legacy</t>
  </si>
  <si>
    <t>CFM56-5C2/P SAC</t>
  </si>
  <si>
    <t>Fokker F70</t>
  </si>
  <si>
    <t>Gulfstream G200</t>
  </si>
  <si>
    <t>PW306A Annular</t>
  </si>
  <si>
    <t>SPEY Mk511 Transply IIH</t>
  </si>
  <si>
    <t>Gulfstream II-B</t>
  </si>
  <si>
    <t>Hawker HS-125 Series 400</t>
  </si>
  <si>
    <t>Hawker HS-125 Series 700</t>
  </si>
  <si>
    <t>Israel IAI-1124 Westwind I</t>
  </si>
  <si>
    <t>Raytheon Beechjet 400</t>
  </si>
  <si>
    <t>Raytheon Hawker 1000</t>
  </si>
  <si>
    <t>Raytheon Hawker 4000 Horizon</t>
  </si>
  <si>
    <t>PW308A Annular</t>
  </si>
  <si>
    <t>Raytheon Premier I</t>
  </si>
  <si>
    <t>Rockwell Commander 690</t>
  </si>
  <si>
    <t>Rockwell Sabreliner 40</t>
  </si>
  <si>
    <t>Rockwell Sabreliner 75</t>
  </si>
  <si>
    <t>Aviat Husky A1B</t>
  </si>
  <si>
    <t>Bombardier CRJ-100</t>
  </si>
  <si>
    <t>CF34-3A1 LEC II</t>
  </si>
  <si>
    <t>C-26A</t>
  </si>
  <si>
    <t>TPE331-11U-601G</t>
  </si>
  <si>
    <t>Dassault Falcon 200</t>
  </si>
  <si>
    <t>EADS Socata TB-10 Tobago</t>
  </si>
  <si>
    <t>EADS Socata TB-9 Tampico</t>
  </si>
  <si>
    <t>Falcon 900DX</t>
  </si>
  <si>
    <t>Gulfstream G100</t>
  </si>
  <si>
    <t>Gulfstream G550</t>
  </si>
  <si>
    <t>TAY Mk611-8</t>
  </si>
  <si>
    <t>Hawker HS-125 Series 1</t>
  </si>
  <si>
    <t>Hawker HS-125 Series 3</t>
  </si>
  <si>
    <t>Piper PA-23 Apache/Aztec</t>
  </si>
  <si>
    <t>Piper PA-27 Aztec</t>
  </si>
  <si>
    <t>Raytheon Hawker 900</t>
  </si>
  <si>
    <t>Rockwell 1121 Jet Commander</t>
  </si>
  <si>
    <t>Rockwell Sabreliner 50</t>
  </si>
  <si>
    <t>Rockwell Sabreliner 80</t>
  </si>
  <si>
    <t>Shorts 330</t>
  </si>
  <si>
    <t>PT6A-45R</t>
  </si>
  <si>
    <t>Sikorsky SH-60 Sea Hawk</t>
  </si>
  <si>
    <t>T700-GE-401 -401C</t>
  </si>
  <si>
    <t>BAE Jetstream 1</t>
  </si>
  <si>
    <t>Lockheed C-5 Galaxy</t>
  </si>
  <si>
    <t>TF39-GE-1</t>
  </si>
  <si>
    <t>Boeing 727-100 Series</t>
  </si>
  <si>
    <t>Boeing 737-200 Series</t>
  </si>
  <si>
    <t>Hughes OH-6 Cayuse</t>
  </si>
  <si>
    <t>Raytheon Hawker 800</t>
  </si>
  <si>
    <t>LTO_OP</t>
  </si>
  <si>
    <t>Boeing CH-46 Sea Knight</t>
  </si>
  <si>
    <t>T58-GE-16</t>
  </si>
  <si>
    <t>Piaggio P-166</t>
  </si>
  <si>
    <t>PT6A-121</t>
  </si>
  <si>
    <t>Raytheon Beech D17S Staggerwing</t>
  </si>
  <si>
    <t>Description</t>
  </si>
  <si>
    <t>Cessna 560 Citation Excel</t>
  </si>
  <si>
    <t>EADS Socata TBM-850</t>
  </si>
  <si>
    <t>#7</t>
  </si>
  <si>
    <t>Hughes 500D</t>
  </si>
  <si>
    <t>SCC_DESC</t>
  </si>
  <si>
    <t>CFM56-5B6/P</t>
  </si>
  <si>
    <t>Airbus A320-100 Series</t>
  </si>
  <si>
    <t>BR700-715A1-30 Improved fuel injector</t>
  </si>
  <si>
    <t>Embraer ERJ190</t>
  </si>
  <si>
    <t>CF34-10E</t>
  </si>
  <si>
    <t>Gulfstream G300</t>
  </si>
  <si>
    <t>Gulfstream G400</t>
  </si>
  <si>
    <t>Gulfstream G500</t>
  </si>
  <si>
    <t>Boeing 707-300 Series</t>
  </si>
  <si>
    <t>CFM56-2A series</t>
  </si>
  <si>
    <t>Boeing C-17A</t>
  </si>
  <si>
    <t>F117-PW-100</t>
  </si>
  <si>
    <t>Boeing F/A-18 Hornet</t>
  </si>
  <si>
    <t>F404-GE-400</t>
  </si>
  <si>
    <t>Boeing KC-135 Stratotanker</t>
  </si>
  <si>
    <t>Embraer 312 Tucano</t>
  </si>
  <si>
    <t>PT6A-25C</t>
  </si>
  <si>
    <t>Grumman C-1 Trader</t>
  </si>
  <si>
    <t>Grumman E-2 Hawkeye</t>
  </si>
  <si>
    <t>T56 series I</t>
  </si>
  <si>
    <t>Lockheed C-130 Hercules</t>
  </si>
  <si>
    <t>T56-A-15</t>
  </si>
  <si>
    <t>Lockheed Martin F-16 Fighting Falcon</t>
  </si>
  <si>
    <t>Lockheed P-3 Orion</t>
  </si>
  <si>
    <t>T56-A-14</t>
  </si>
  <si>
    <t>Convair CV-580</t>
  </si>
  <si>
    <t>501D22A</t>
  </si>
  <si>
    <t>TGO</t>
  </si>
  <si>
    <t>ERROR</t>
  </si>
  <si>
    <r>
      <rPr>
        <vertAlign val="superscript"/>
        <sz val="11"/>
        <color theme="1"/>
        <rFont val="Calibri"/>
        <family val="2"/>
        <scheme val="minor"/>
      </rPr>
      <t>1</t>
    </r>
    <r>
      <rPr>
        <sz val="11"/>
        <color theme="1"/>
        <rFont val="Calibri"/>
        <family val="2"/>
        <scheme val="minor"/>
      </rPr>
      <t>Lakehurst input is for the year 2008.  Assume that 2007 is the same.</t>
    </r>
  </si>
  <si>
    <r>
      <rPr>
        <vertAlign val="superscript"/>
        <sz val="11"/>
        <color theme="1"/>
        <rFont val="Calibri"/>
        <family val="2"/>
        <scheme val="minor"/>
      </rPr>
      <t>2</t>
    </r>
    <r>
      <rPr>
        <sz val="11"/>
        <color theme="1"/>
        <rFont val="Calibri"/>
        <family val="2"/>
        <scheme val="minor"/>
      </rPr>
      <t>Lakehurst military aircraft LTO and TGO count is slightly off because small error in making some TGO into LTO for helicopters which do not have any taxi in or out in LTO so this error is not significant and will be ignored.  Also did not include 218 LTO for Bell 206 helicoptors, 31 LTOs for shorts 330 aircrat and 11 LTO for heuy helicoptor.  Again this is an insignifcant error and so will ignore.</t>
    </r>
  </si>
  <si>
    <t>ok</t>
  </si>
  <si>
    <t>fip</t>
  </si>
  <si>
    <t>county</t>
  </si>
  <si>
    <t>Action</t>
  </si>
  <si>
    <t>Faa_code</t>
  </si>
  <si>
    <t>LTO1</t>
  </si>
  <si>
    <t>Cape May</t>
  </si>
  <si>
    <t>Wuerker's New Acre Farm Helistop</t>
  </si>
  <si>
    <t>No</t>
  </si>
  <si>
    <t>H-1</t>
  </si>
  <si>
    <t>farm</t>
  </si>
  <si>
    <t>Monmouth</t>
  </si>
  <si>
    <t>Freehold Raceway Helistop</t>
  </si>
  <si>
    <t>Open</t>
  </si>
  <si>
    <t>H-10</t>
  </si>
  <si>
    <t>emerg</t>
  </si>
  <si>
    <t>burlington</t>
  </si>
  <si>
    <t>Stepan Helistop</t>
  </si>
  <si>
    <t>H-100</t>
  </si>
  <si>
    <t>INACTIVE</t>
  </si>
  <si>
    <t>Somerset</t>
  </si>
  <si>
    <t>Mill House Helistop</t>
  </si>
  <si>
    <t>H-102</t>
  </si>
  <si>
    <t>Salem</t>
  </si>
  <si>
    <t>Salem Co. Memorial Hospital Helistop</t>
  </si>
  <si>
    <t>H-103</t>
  </si>
  <si>
    <t>hospital</t>
  </si>
  <si>
    <t>Hudson</t>
  </si>
  <si>
    <t>IMTT - BX Helistop</t>
  </si>
  <si>
    <t>H-109</t>
  </si>
  <si>
    <t>Morris</t>
  </si>
  <si>
    <t>Ballymere Farm Helistop</t>
  </si>
  <si>
    <t>H-11</t>
  </si>
  <si>
    <t>mercer</t>
  </si>
  <si>
    <t>congoleum helistop</t>
  </si>
  <si>
    <t>H-112</t>
  </si>
  <si>
    <t>Burlington</t>
  </si>
  <si>
    <t>Atsion Helistop</t>
  </si>
  <si>
    <t>H-114</t>
  </si>
  <si>
    <t>Passaic</t>
  </si>
  <si>
    <t>Skylands Helistop</t>
  </si>
  <si>
    <t>H-117</t>
  </si>
  <si>
    <t>Thompson Park Helistop</t>
  </si>
  <si>
    <t>H-119</t>
  </si>
  <si>
    <t>PSE&amp;G - Branchburg Helistop</t>
  </si>
  <si>
    <t>H-12</t>
  </si>
  <si>
    <t>utility</t>
  </si>
  <si>
    <t>Warren</t>
  </si>
  <si>
    <t>Warren Hospital Helistop</t>
  </si>
  <si>
    <t>H-121</t>
  </si>
  <si>
    <t>Griffin Construction Helistop</t>
  </si>
  <si>
    <t>H-122</t>
  </si>
  <si>
    <t>PSE&amp;G - Metropolitan Electric</t>
  </si>
  <si>
    <t>H-125</t>
  </si>
  <si>
    <t>South Jersey Hospital - Elmer Helistop</t>
  </si>
  <si>
    <t>H-126</t>
  </si>
  <si>
    <t>New Village Helistop</t>
  </si>
  <si>
    <t>H-127</t>
  </si>
  <si>
    <t>St. Joseph's Regional Medical Center HS</t>
  </si>
  <si>
    <t>H-134</t>
  </si>
  <si>
    <t>Middlesex</t>
  </si>
  <si>
    <t>Gerdau Ameristeel-Sayreville Helistop</t>
  </si>
  <si>
    <t>H-135</t>
  </si>
  <si>
    <t>Southdown Helistop</t>
  </si>
  <si>
    <t>H-136</t>
  </si>
  <si>
    <t>Rutger's Helistop #2A</t>
  </si>
  <si>
    <t>H-137</t>
  </si>
  <si>
    <t>Rutger's Helistop #2B</t>
  </si>
  <si>
    <t>H-138</t>
  </si>
  <si>
    <t>Cruz Farm Heliport</t>
  </si>
  <si>
    <t>H-139</t>
  </si>
  <si>
    <t>PSE&amp;G - Salem (Island) Helistop</t>
  </si>
  <si>
    <t>H-140</t>
  </si>
  <si>
    <t>Mercer</t>
  </si>
  <si>
    <t>Peddie School Helistop</t>
  </si>
  <si>
    <t>H-143</t>
  </si>
  <si>
    <t>Camden</t>
  </si>
  <si>
    <t>PSE&amp;G - New Freedom Helistop</t>
  </si>
  <si>
    <t>H-144</t>
  </si>
  <si>
    <t>Meadowlands Medical Center Helistop</t>
  </si>
  <si>
    <t>H-146</t>
  </si>
  <si>
    <t>Essex</t>
  </si>
  <si>
    <t>PSE&amp;G - Essex Helistop</t>
  </si>
  <si>
    <t>H-148</t>
  </si>
  <si>
    <t>PSE&amp;G - Hudson Helistop</t>
  </si>
  <si>
    <t>H-149</t>
  </si>
  <si>
    <t>New Lisbon Helistop</t>
  </si>
  <si>
    <t>H-15</t>
  </si>
  <si>
    <t>Bergen</t>
  </si>
  <si>
    <t>PSE&amp;G - Bergen Helistop</t>
  </si>
  <si>
    <t>H-150</t>
  </si>
  <si>
    <t>PSE&amp;G - Mercer Helistop</t>
  </si>
  <si>
    <t>H-152</t>
  </si>
  <si>
    <t>PSE&amp;G - Burlington Helistop</t>
  </si>
  <si>
    <t>H-153</t>
  </si>
  <si>
    <t>PSE&amp;G - Sewaren Helistop at CMS</t>
  </si>
  <si>
    <t>H-154</t>
  </si>
  <si>
    <t>hudson</t>
  </si>
  <si>
    <t>PSE&amp;G - Kearny Helistop</t>
  </si>
  <si>
    <t>H-155</t>
  </si>
  <si>
    <t>NG Riverdale Armory Helistop</t>
  </si>
  <si>
    <t>H-156</t>
  </si>
  <si>
    <t>armory</t>
  </si>
  <si>
    <t>McGraw Hill Inc. Helistop</t>
  </si>
  <si>
    <t>H-157</t>
  </si>
  <si>
    <t>corp</t>
  </si>
  <si>
    <t>Village Green Park Helistop</t>
  </si>
  <si>
    <t>H-158</t>
  </si>
  <si>
    <t>atlantic</t>
  </si>
  <si>
    <t>Germania Helistop</t>
  </si>
  <si>
    <t>H-16</t>
  </si>
  <si>
    <t>Cumberland</t>
  </si>
  <si>
    <t>NG Vineland Armory Helistop</t>
  </si>
  <si>
    <t>H-161</t>
  </si>
  <si>
    <t>Robert Wood Johnson Hospital Helistop</t>
  </si>
  <si>
    <t>H-162</t>
  </si>
  <si>
    <t>medivac</t>
  </si>
  <si>
    <t>Union</t>
  </si>
  <si>
    <t>Merck - Rahway Helistop</t>
  </si>
  <si>
    <t>Ope</t>
  </si>
  <si>
    <t>H-163</t>
  </si>
  <si>
    <t>pharma</t>
  </si>
  <si>
    <t>PSE&amp;G - Trenton Distribution Helistop</t>
  </si>
  <si>
    <t>H-164</t>
  </si>
  <si>
    <t>h-166</t>
  </si>
  <si>
    <t>Hoffmann-La Roche Helistop</t>
  </si>
  <si>
    <t>H-167</t>
  </si>
  <si>
    <t>Ocean</t>
  </si>
  <si>
    <t>Quail Farm Helistop</t>
  </si>
  <si>
    <t>H-169</t>
  </si>
  <si>
    <t>NG Woodstown Armory Helistop</t>
  </si>
  <si>
    <t>H-17</t>
  </si>
  <si>
    <t>Chubb Helistop</t>
  </si>
  <si>
    <t>H-170</t>
  </si>
  <si>
    <t>NJ Turnpike Authority - E. Brunswick HS</t>
  </si>
  <si>
    <t>H-176</t>
  </si>
  <si>
    <t>trooper</t>
  </si>
  <si>
    <t>Centra State Medical Center</t>
  </si>
  <si>
    <t>H-178</t>
  </si>
  <si>
    <t>Barnegat Light Helistop</t>
  </si>
  <si>
    <t>H-179</t>
  </si>
  <si>
    <t>Panther Valley Helistop</t>
  </si>
  <si>
    <t>H-187</t>
  </si>
  <si>
    <t>Atlantic</t>
  </si>
  <si>
    <t>AtlantiCare Regional Medical Center</t>
  </si>
  <si>
    <t>H-189</t>
  </si>
  <si>
    <t>Bayway Refinery Helistop</t>
  </si>
  <si>
    <t>H-19</t>
  </si>
  <si>
    <t>Mueller Helistop</t>
  </si>
  <si>
    <t>H-190</t>
  </si>
  <si>
    <t>Middlesex County Mosquito - S. County</t>
  </si>
  <si>
    <t>H-193</t>
  </si>
  <si>
    <t>mosq</t>
  </si>
  <si>
    <t>Reliant Energy-Werner Helistop</t>
  </si>
  <si>
    <t>H-196</t>
  </si>
  <si>
    <t>New Jersey Turnpike Authority - 18W HS</t>
  </si>
  <si>
    <t>H-197</t>
  </si>
  <si>
    <t>Hess - Plaza Helistop</t>
  </si>
  <si>
    <t>H-199</t>
  </si>
  <si>
    <t>Sarnoff Corporation Helistop</t>
  </si>
  <si>
    <t>H-2</t>
  </si>
  <si>
    <t>Morristown Memorial Hospital Helistop</t>
  </si>
  <si>
    <t>H-200</t>
  </si>
  <si>
    <t>South Jersey Healthcare - Bridgeton</t>
  </si>
  <si>
    <t>H-201</t>
  </si>
  <si>
    <t>NG Sea Girt Training Center</t>
  </si>
  <si>
    <t>H-202</t>
  </si>
  <si>
    <t>NG Dept Of Military &amp; Veterans' Affairs</t>
  </si>
  <si>
    <t>H-203</t>
  </si>
  <si>
    <t>Virtua - Voorhees Helistop</t>
  </si>
  <si>
    <t>H-204</t>
  </si>
  <si>
    <t>Oyster Creek Helistop</t>
  </si>
  <si>
    <t>H-205</t>
  </si>
  <si>
    <t>Reliant Energy-Sayreville HS</t>
  </si>
  <si>
    <t>H-206</t>
  </si>
  <si>
    <t>Hunterdon</t>
  </si>
  <si>
    <t>Reliant Energy-Gilbert HS</t>
  </si>
  <si>
    <t>H-207</t>
  </si>
  <si>
    <t>Stanton Helistop</t>
  </si>
  <si>
    <t>H-208</t>
  </si>
  <si>
    <t>Alden Leeds, Inc. Heliport</t>
  </si>
  <si>
    <t>H-211</t>
  </si>
  <si>
    <t>Berlex Helistop</t>
  </si>
  <si>
    <t>H-215</t>
  </si>
  <si>
    <t>H-216</t>
  </si>
  <si>
    <t>J.L. Gentile Helistop</t>
  </si>
  <si>
    <t>H-22</t>
  </si>
  <si>
    <t>Atlantic City Country Club Helistop</t>
  </si>
  <si>
    <t>H-220</t>
  </si>
  <si>
    <t>golf</t>
  </si>
  <si>
    <t>NG Dover Armory Helistop</t>
  </si>
  <si>
    <t>H-223</t>
  </si>
  <si>
    <t>NG West Orange Armory Helistop</t>
  </si>
  <si>
    <t>H-224</t>
  </si>
  <si>
    <t>Prudential-Roseland Helistop</t>
  </si>
  <si>
    <t>H-227</t>
  </si>
  <si>
    <t>Holiday Inn Helistopx</t>
  </si>
  <si>
    <t>H-229</t>
  </si>
  <si>
    <t>Howell Township Police Helistop</t>
  </si>
  <si>
    <t>H-230</t>
  </si>
  <si>
    <t>Dow Jones &amp; Company Helistop</t>
  </si>
  <si>
    <t>H-231</t>
  </si>
  <si>
    <t>Ridgefield Park Helistop</t>
  </si>
  <si>
    <t>H-233</t>
  </si>
  <si>
    <t>Due Process Stables Helistop</t>
  </si>
  <si>
    <t>H-234</t>
  </si>
  <si>
    <t>Stillmeadows Helistop</t>
  </si>
  <si>
    <t>H-235</t>
  </si>
  <si>
    <t>Robert Tucker Helistop</t>
  </si>
  <si>
    <t>H-236</t>
  </si>
  <si>
    <t>bergen</t>
  </si>
  <si>
    <t>Bergen Police/Fire Academy Helistop</t>
  </si>
  <si>
    <t>H-237</t>
  </si>
  <si>
    <t>Carnegie Center Helistop</t>
  </si>
  <si>
    <t>H-238</t>
  </si>
  <si>
    <t>PSE&amp;G - Deans Switching Station</t>
  </si>
  <si>
    <t>H-239</t>
  </si>
  <si>
    <t>Vaccaro Building Helistop</t>
  </si>
  <si>
    <t>H-240</t>
  </si>
  <si>
    <t>NG Washington Armory Helistop</t>
  </si>
  <si>
    <t>H-242</t>
  </si>
  <si>
    <t>NG Cape May Armory Helistop</t>
  </si>
  <si>
    <t>H-243</t>
  </si>
  <si>
    <t>NG Hammonton Armory Helistop</t>
  </si>
  <si>
    <t>H-244</t>
  </si>
  <si>
    <t>NG Morristown Armory Helistop</t>
  </si>
  <si>
    <t>H-245</t>
  </si>
  <si>
    <t>185 Monmouth Parkway Assoc. Helistop</t>
  </si>
  <si>
    <t xml:space="preserve">Open      </t>
  </si>
  <si>
    <t>H-246</t>
  </si>
  <si>
    <t>Bristol-Myers Squibb - Lawrence Helistop</t>
  </si>
  <si>
    <t>H-249</t>
  </si>
  <si>
    <t>Sussex</t>
  </si>
  <si>
    <t>Mountain Creek Resort/Great Gorge HS</t>
  </si>
  <si>
    <t>H-25</t>
  </si>
  <si>
    <t>resort</t>
  </si>
  <si>
    <t>Lourdes Medical Center-Burlington County</t>
  </si>
  <si>
    <t>H-251</t>
  </si>
  <si>
    <t>St. Francis Medical Center Helistop</t>
  </si>
  <si>
    <t>H-252</t>
  </si>
  <si>
    <t>High Crest Helistop</t>
  </si>
  <si>
    <t>H-255</t>
  </si>
  <si>
    <t>Milana Heliport</t>
  </si>
  <si>
    <t>H-256</t>
  </si>
  <si>
    <t>Weichert Headquarters Helistop</t>
  </si>
  <si>
    <t>H-257</t>
  </si>
  <si>
    <t>Tennessee Gas Pipeline-325 Heliport</t>
  </si>
  <si>
    <t>H-259</t>
  </si>
  <si>
    <t>Buehler Helistop</t>
  </si>
  <si>
    <t>H-26</t>
  </si>
  <si>
    <t>Idylease Helistop</t>
  </si>
  <si>
    <t>H-261</t>
  </si>
  <si>
    <t>Suburban Helistop</t>
  </si>
  <si>
    <t>H-262</t>
  </si>
  <si>
    <t>NG Phillipsburg Armory Helistop</t>
  </si>
  <si>
    <t>H-263</t>
  </si>
  <si>
    <t>Community Medical Center Helistop</t>
  </si>
  <si>
    <t>H-265</t>
  </si>
  <si>
    <t>Helene Fuld Helistop</t>
  </si>
  <si>
    <t>H-266</t>
  </si>
  <si>
    <t>Newton Memorial Hospital Helistop</t>
  </si>
  <si>
    <t>H-269</t>
  </si>
  <si>
    <t>North Brunswick TOD Helistop</t>
  </si>
  <si>
    <t>H-27</t>
  </si>
  <si>
    <t>NG Tuckerton Armory Helistop</t>
  </si>
  <si>
    <t>H-270</t>
  </si>
  <si>
    <t>AtlantiCare Reg. Medical Ctr - City HS</t>
  </si>
  <si>
    <t>H-272</t>
  </si>
  <si>
    <t>Seabrook Helistop</t>
  </si>
  <si>
    <t>H-273</t>
  </si>
  <si>
    <t>ADP-Florham Park Helistop</t>
  </si>
  <si>
    <t>H-274</t>
  </si>
  <si>
    <t>Deborah Helistop</t>
  </si>
  <si>
    <t>H-278</t>
  </si>
  <si>
    <t>Cooper University Hospital Heliport</t>
  </si>
  <si>
    <t>H-279</t>
  </si>
  <si>
    <t>Lockheed Martin Maritime Systems</t>
  </si>
  <si>
    <t>H-28</t>
  </si>
  <si>
    <t>Rutger's Helistop #1</t>
  </si>
  <si>
    <t>H-280</t>
  </si>
  <si>
    <t>PSE&amp;G - New Brunswick Helistop</t>
  </si>
  <si>
    <t>H-283</t>
  </si>
  <si>
    <t>PSE&amp;G - Newbold Island Helistop</t>
  </si>
  <si>
    <t>H-284</t>
  </si>
  <si>
    <t>Main Street-Holmdell Helistop</t>
  </si>
  <si>
    <t>H-285</t>
  </si>
  <si>
    <t>Middlesex County Mosquito - Raritan Ctr</t>
  </si>
  <si>
    <t>H-290</t>
  </si>
  <si>
    <t>Hackettstown Helistop</t>
  </si>
  <si>
    <t>H-293</t>
  </si>
  <si>
    <t>Mantoloking Helistop</t>
  </si>
  <si>
    <t>H-294</t>
  </si>
  <si>
    <t>Bloomberg-Dayton Helistop</t>
  </si>
  <si>
    <t>H-296</t>
  </si>
  <si>
    <t>morris</t>
  </si>
  <si>
    <t>Hegarty Helistop</t>
  </si>
  <si>
    <t>H-298</t>
  </si>
  <si>
    <t>Ortho Clinical Diagnostics Helistop</t>
  </si>
  <si>
    <t>H-3</t>
  </si>
  <si>
    <t>Warren Hopely Helistop</t>
  </si>
  <si>
    <t>H-30</t>
  </si>
  <si>
    <t>Express Marine Helistop</t>
  </si>
  <si>
    <t>H-301</t>
  </si>
  <si>
    <t>Southern Ocean County Hospital Helistop</t>
  </si>
  <si>
    <t>H-306</t>
  </si>
  <si>
    <t>Fiddler's Elbow Country Club Helistop</t>
  </si>
  <si>
    <t>H-307</t>
  </si>
  <si>
    <t>Cape May County Dept.of Mosquito Control</t>
  </si>
  <si>
    <t xml:space="preserve">Open     </t>
  </si>
  <si>
    <t>H-309</t>
  </si>
  <si>
    <t>Yards Creek Helistop</t>
  </si>
  <si>
    <t>H-31</t>
  </si>
  <si>
    <t>J &amp; J -Morris Plains Helistop</t>
  </si>
  <si>
    <t>H-310</t>
  </si>
  <si>
    <t>Our Lady's Helistop</t>
  </si>
  <si>
    <t>H-312</t>
  </si>
  <si>
    <t>Hamilton Farm Golf Club LLC. Helistop</t>
  </si>
  <si>
    <t>H-314</t>
  </si>
  <si>
    <t>Exxon Mobil Research &amp; Engineering Co.</t>
  </si>
  <si>
    <t>H-316</t>
  </si>
  <si>
    <t>Belvidere Helistop</t>
  </si>
  <si>
    <t>H-32</t>
  </si>
  <si>
    <t>Loch Haven Helistop</t>
  </si>
  <si>
    <t>H-321</t>
  </si>
  <si>
    <t>Kennedy Memorial Hospital HS-Stratford</t>
  </si>
  <si>
    <t>H-323</t>
  </si>
  <si>
    <t>Shore Memorial Hospital Heliport</t>
  </si>
  <si>
    <t>H-326</t>
  </si>
  <si>
    <t>Raritan River Center Helistop</t>
  </si>
  <si>
    <t>H-327</t>
  </si>
  <si>
    <t>Atlantic County Helistop</t>
  </si>
  <si>
    <t>H-328</t>
  </si>
  <si>
    <t>Toys R Us</t>
  </si>
  <si>
    <t>H-33</t>
  </si>
  <si>
    <t>Elmwood Park Helistop</t>
  </si>
  <si>
    <t>H-333</t>
  </si>
  <si>
    <t>Soverel Field Helistop</t>
  </si>
  <si>
    <t>H-336</t>
  </si>
  <si>
    <t>Bayshore Community Hospital Helistop</t>
  </si>
  <si>
    <t>H-338</t>
  </si>
  <si>
    <t>AT&amp;T Cedarbrook Helistop</t>
  </si>
  <si>
    <t>H-339</t>
  </si>
  <si>
    <t>Great Northern Heliport</t>
  </si>
  <si>
    <t>H-34</t>
  </si>
  <si>
    <t>Cherry Hill Helistop</t>
  </si>
  <si>
    <t>H-343</t>
  </si>
  <si>
    <t>J &amp; J - Eastern Diaper Plant Helistop</t>
  </si>
  <si>
    <t>H-344</t>
  </si>
  <si>
    <t>Princeton Land LLC Helistop</t>
  </si>
  <si>
    <t>H-345</t>
  </si>
  <si>
    <t>Gloucester</t>
  </si>
  <si>
    <t>Kraemer Heliport</t>
  </si>
  <si>
    <t>H-346</t>
  </si>
  <si>
    <t>Jugtown Helistop</t>
  </si>
  <si>
    <t>H-348</t>
  </si>
  <si>
    <t>Werner Helistop</t>
  </si>
  <si>
    <t>H-349</t>
  </si>
  <si>
    <t>Mill River Farm Helistop</t>
  </si>
  <si>
    <t>H-35</t>
  </si>
  <si>
    <t>Wyeth Holdings Corporation</t>
  </si>
  <si>
    <t>H-352</t>
  </si>
  <si>
    <t>Greek Helistop</t>
  </si>
  <si>
    <t>H-353</t>
  </si>
  <si>
    <t>Lembo Helistop</t>
  </si>
  <si>
    <t>H-355</t>
  </si>
  <si>
    <t>Hamamatsu Helistop</t>
  </si>
  <si>
    <t>H-356</t>
  </si>
  <si>
    <t>Monmouth County E. Freehold Park HS</t>
  </si>
  <si>
    <t>H-359</t>
  </si>
  <si>
    <t>Palmer Road Heliport</t>
  </si>
  <si>
    <t>H-36</t>
  </si>
  <si>
    <t>Colgate-Palmolive - Piscataway Helistop</t>
  </si>
  <si>
    <t>H-360</t>
  </si>
  <si>
    <t>Verizon Basking Ridge Helistop</t>
  </si>
  <si>
    <t>H-365</t>
  </si>
  <si>
    <t>Mulheren Helipad Inc. Helistop</t>
  </si>
  <si>
    <t>H-366</t>
  </si>
  <si>
    <t>Longbridge Farm Helistop</t>
  </si>
  <si>
    <t>H-368</t>
  </si>
  <si>
    <t>Atlantic Detroit Diesel #1-Piscataway HS</t>
  </si>
  <si>
    <t>H-369</t>
  </si>
  <si>
    <t>Hazlet Township Police Helistop</t>
  </si>
  <si>
    <t>H-371</t>
  </si>
  <si>
    <t>Island Helistop</t>
  </si>
  <si>
    <t>H-374</t>
  </si>
  <si>
    <t>Paulus Hook Pier Helistop</t>
  </si>
  <si>
    <t>H-375</t>
  </si>
  <si>
    <t>special</t>
  </si>
  <si>
    <t>essex</t>
  </si>
  <si>
    <t>Guido Memorial Heliport</t>
  </si>
  <si>
    <t>H-378</t>
  </si>
  <si>
    <t>St. Barnabas Medical Center Helistop</t>
  </si>
  <si>
    <t>H-38</t>
  </si>
  <si>
    <t>Hansen Heliport</t>
  </si>
  <si>
    <t>H-380</t>
  </si>
  <si>
    <t>Burlington County Mosquito Commission HS</t>
  </si>
  <si>
    <t xml:space="preserve">Open        </t>
  </si>
  <si>
    <t>H-381</t>
  </si>
  <si>
    <t>Atlantic Detroit Diesel #2-Lodi HS</t>
  </si>
  <si>
    <t>H-383</t>
  </si>
  <si>
    <t>Meadowedge Helistop</t>
  </si>
  <si>
    <t>H-384</t>
  </si>
  <si>
    <t>NG Mt. Holly Armory Helistop</t>
  </si>
  <si>
    <t>H-388</t>
  </si>
  <si>
    <t>Stonebridge Helistop</t>
  </si>
  <si>
    <t>H-389</t>
  </si>
  <si>
    <t>UMDNJ Helistop Site A</t>
  </si>
  <si>
    <t>H-392</t>
  </si>
  <si>
    <t>Mid-State Lumber Corp. Helistop</t>
  </si>
  <si>
    <t>H-394</t>
  </si>
  <si>
    <t>Trump Taj Mahal-Steel Pier Helistop</t>
  </si>
  <si>
    <t>H-395</t>
  </si>
  <si>
    <t>Harms Company Heliport</t>
  </si>
  <si>
    <t>H-396</t>
  </si>
  <si>
    <t>WJRZ Radio Helistop</t>
  </si>
  <si>
    <t>H-397</t>
  </si>
  <si>
    <t>Jersey Shore University Medical Ctr HS</t>
  </si>
  <si>
    <t>H-40</t>
  </si>
  <si>
    <t>CHECK</t>
  </si>
  <si>
    <t>Bertino Helistop</t>
  </si>
  <si>
    <t>H-400</t>
  </si>
  <si>
    <t>Sony Corp of America Helistop</t>
  </si>
  <si>
    <t>H-401</t>
  </si>
  <si>
    <t>Liberty State Park Helistop</t>
  </si>
  <si>
    <t>H-402</t>
  </si>
  <si>
    <t>White Oaks Helistop</t>
  </si>
  <si>
    <t>H-404</t>
  </si>
  <si>
    <t>Automatic Data Processing Helistop</t>
  </si>
  <si>
    <t>H-405</t>
  </si>
  <si>
    <t>Gateway III Helistop</t>
  </si>
  <si>
    <t>H-407</t>
  </si>
  <si>
    <t>oth</t>
  </si>
  <si>
    <t>NJ Turnpike Authority-Moorestown Station</t>
  </si>
  <si>
    <t>H-408</t>
  </si>
  <si>
    <t>PSE&amp;G - So. Training Center Helistop</t>
  </si>
  <si>
    <t>H-41</t>
  </si>
  <si>
    <t>Verizon CDCII Helistop</t>
  </si>
  <si>
    <t>H-411</t>
  </si>
  <si>
    <t>The Farm Helistop</t>
  </si>
  <si>
    <t>H-412</t>
  </si>
  <si>
    <t>Hocroft Associates Helistop</t>
  </si>
  <si>
    <t>H-414</t>
  </si>
  <si>
    <t>Connell Corporate Center I Helistop</t>
  </si>
  <si>
    <t>H-416</t>
  </si>
  <si>
    <t>Count Basie Park Athletic Field Helistop</t>
  </si>
  <si>
    <t>H-418</t>
  </si>
  <si>
    <t>Alfieri-Parkway Associates Helistop</t>
  </si>
  <si>
    <t>H-420</t>
  </si>
  <si>
    <t>Forked River Helistop</t>
  </si>
  <si>
    <t>H-421</t>
  </si>
  <si>
    <t>800 Scudders Mill Road Helistop</t>
  </si>
  <si>
    <t>H-422</t>
  </si>
  <si>
    <t>Mount Olive Industrial Realty Company HS</t>
  </si>
  <si>
    <t>H-424</t>
  </si>
  <si>
    <t>Newport Helistop</t>
  </si>
  <si>
    <t>H-427</t>
  </si>
  <si>
    <t>Harrah's Casino Hotel Heliport</t>
  </si>
  <si>
    <t>H-428</t>
  </si>
  <si>
    <t>hi roller</t>
  </si>
  <si>
    <t>Trump's Marina Heliport</t>
  </si>
  <si>
    <t>H-429</t>
  </si>
  <si>
    <t>Monmouth County Mosquito Commission HS</t>
  </si>
  <si>
    <t>H-43</t>
  </si>
  <si>
    <t>WRNJ AM Radio New Jersey Helistop</t>
  </si>
  <si>
    <t>H-431</t>
  </si>
  <si>
    <t>Philips Lighting Company Helistop</t>
  </si>
  <si>
    <t>H-432</t>
  </si>
  <si>
    <t>Hovtown Heliport</t>
  </si>
  <si>
    <t>H-434</t>
  </si>
  <si>
    <t>Merck-Whitehouse Station Helistop</t>
  </si>
  <si>
    <t>H-436</t>
  </si>
  <si>
    <t>Foley Machinery Helistop</t>
  </si>
  <si>
    <t>H-44</t>
  </si>
  <si>
    <t>Creamer Heliport</t>
  </si>
  <si>
    <t>H-440</t>
  </si>
  <si>
    <t>Middle Sedge Island Helistop</t>
  </si>
  <si>
    <t>H-441</t>
  </si>
  <si>
    <t>Hackensack Medical Center Helistop</t>
  </si>
  <si>
    <t>H-442</t>
  </si>
  <si>
    <t>Crossfields Heliport</t>
  </si>
  <si>
    <t>H-444</t>
  </si>
  <si>
    <t>Hunterdon Medical Center Helistop</t>
  </si>
  <si>
    <t>H-446</t>
  </si>
  <si>
    <t>Metedeconk National Golf Club, Inc.</t>
  </si>
  <si>
    <t>H-447</t>
  </si>
  <si>
    <t>International Crossroads Helistop</t>
  </si>
  <si>
    <t>H-448</t>
  </si>
  <si>
    <t>Sony Corporation of America Helistop</t>
  </si>
  <si>
    <t>H-45</t>
  </si>
  <si>
    <t>Wyeth Research Heliport</t>
  </si>
  <si>
    <t>H-450</t>
  </si>
  <si>
    <t>Somerset Medical Center Helistop</t>
  </si>
  <si>
    <t>H-452</t>
  </si>
  <si>
    <t>Darst Helistop</t>
  </si>
  <si>
    <t>H-454</t>
  </si>
  <si>
    <t>Trump National Golf Club Helistop</t>
  </si>
  <si>
    <t>H-455</t>
  </si>
  <si>
    <t>Creamer Folsom Helistop</t>
  </si>
  <si>
    <t>H-458</t>
  </si>
  <si>
    <t>St. Benedicts Helistop</t>
  </si>
  <si>
    <t>H-459</t>
  </si>
  <si>
    <t>Oxford Quarry Helistop</t>
  </si>
  <si>
    <t>H-46</t>
  </si>
  <si>
    <t>Hillside Farm Helistop</t>
  </si>
  <si>
    <t>H-460</t>
  </si>
  <si>
    <t>Tamarack Flyers Helistop</t>
  </si>
  <si>
    <t>H-461</t>
  </si>
  <si>
    <t>Air Tractor Heliport</t>
  </si>
  <si>
    <t>H-464</t>
  </si>
  <si>
    <t>Six Flags Great Adventure Helistop</t>
  </si>
  <si>
    <t>H-465</t>
  </si>
  <si>
    <t>Indian Mills Helistop</t>
  </si>
  <si>
    <t>H-466</t>
  </si>
  <si>
    <t>Hackettstown Regional Medical Ctrr HS</t>
  </si>
  <si>
    <t>H-468</t>
  </si>
  <si>
    <t>Johnson Atelier Helistop</t>
  </si>
  <si>
    <t>H-469</t>
  </si>
  <si>
    <t>NJ Turnpike-Cranbury Law Enforce HS</t>
  </si>
  <si>
    <t>H-470</t>
  </si>
  <si>
    <t>Liberty Cross Landing Helistop</t>
  </si>
  <si>
    <t>H-471</t>
  </si>
  <si>
    <t>Pio Costa Sand &amp; Gravel Helistop</t>
  </si>
  <si>
    <t>H-472</t>
  </si>
  <si>
    <t>Skytop Farms Helistop</t>
  </si>
  <si>
    <t>H-473</t>
  </si>
  <si>
    <t>Merrill Creek Reservoir Helistop</t>
  </si>
  <si>
    <t>H-475</t>
  </si>
  <si>
    <t>Cape Regional Medical Ctr. Helistop</t>
  </si>
  <si>
    <t>H-476</t>
  </si>
  <si>
    <t>Herman Helistop</t>
  </si>
  <si>
    <t>H-477</t>
  </si>
  <si>
    <t>White Willow Helistop</t>
  </si>
  <si>
    <t>H-478</t>
  </si>
  <si>
    <t>PSE&amp;G - Central Gas Helistop</t>
  </si>
  <si>
    <t>H-48</t>
  </si>
  <si>
    <t>Bayside State Prison Helistop</t>
  </si>
  <si>
    <t>H-480</t>
  </si>
  <si>
    <t>prison</t>
  </si>
  <si>
    <t>Omega Engineering Heliport</t>
  </si>
  <si>
    <t>H-481</t>
  </si>
  <si>
    <t>Mianecki Heliport</t>
  </si>
  <si>
    <t>H-482</t>
  </si>
  <si>
    <t>Kennedy Health System Heliport</t>
  </si>
  <si>
    <t>H-483</t>
  </si>
  <si>
    <t>Sanofi-Aventis Pharmaceuticals.</t>
  </si>
  <si>
    <t>H-484</t>
  </si>
  <si>
    <t>Horseshoe Bend Heliport</t>
  </si>
  <si>
    <t>H-485</t>
  </si>
  <si>
    <t>Bridgewater Crossing Helistop</t>
  </si>
  <si>
    <t>H-486</t>
  </si>
  <si>
    <t>AT &amp;T Bedminster</t>
  </si>
  <si>
    <t>H-488</t>
  </si>
  <si>
    <t>Liberty Hall Helistop</t>
  </si>
  <si>
    <t>H-49</t>
  </si>
  <si>
    <t>NG Lodi Armory Helistop</t>
  </si>
  <si>
    <t>H-492</t>
  </si>
  <si>
    <t>PSE&amp;G - Hadley Training Facility</t>
  </si>
  <si>
    <t>H-493</t>
  </si>
  <si>
    <t>Trump's Taj Mahal Helistop</t>
  </si>
  <si>
    <t>H-495</t>
  </si>
  <si>
    <t>cumberland</t>
  </si>
  <si>
    <t>South Jersey Healthcare - Regional</t>
  </si>
  <si>
    <t>H-497</t>
  </si>
  <si>
    <t>PA/NY/NJ - Lincoln Tunnel Helistop</t>
  </si>
  <si>
    <t>H-498</t>
  </si>
  <si>
    <t>panynj</t>
  </si>
  <si>
    <t>PA/NY/NJ - George Washington Bridge HS</t>
  </si>
  <si>
    <t>H-499</t>
  </si>
  <si>
    <t>Palisades Medical Center Heliport</t>
  </si>
  <si>
    <t>H-5</t>
  </si>
  <si>
    <t>Educational Testing Helistop</t>
  </si>
  <si>
    <t>H-50</t>
  </si>
  <si>
    <t>PA/NY/NJ - Port Newark Helistop</t>
  </si>
  <si>
    <t>H-500</t>
  </si>
  <si>
    <t>Jet Line South Heliport</t>
  </si>
  <si>
    <t>H-501</t>
  </si>
  <si>
    <t>camden</t>
  </si>
  <si>
    <t>Heli-Ray Helistop</t>
  </si>
  <si>
    <t>H-502</t>
  </si>
  <si>
    <t>Hargrove Camden Heliport</t>
  </si>
  <si>
    <t>H-503</t>
  </si>
  <si>
    <t>Liberty National Golf Course Helistop</t>
  </si>
  <si>
    <t>H-504</t>
  </si>
  <si>
    <t>sussex</t>
  </si>
  <si>
    <t>Hudson Farm Helistop</t>
  </si>
  <si>
    <t>H-505</t>
  </si>
  <si>
    <t>Binder Machinery Company - Winslow</t>
  </si>
  <si>
    <t>H-506</t>
  </si>
  <si>
    <t>AtlantiCare- Kessler Hospital</t>
  </si>
  <si>
    <t>H-507</t>
  </si>
  <si>
    <t>warren</t>
  </si>
  <si>
    <t>Warren County Helistop</t>
  </si>
  <si>
    <t>H-508</t>
  </si>
  <si>
    <t>H-511</t>
  </si>
  <si>
    <t>Meadowlands-NJ Sports Complex</t>
  </si>
  <si>
    <t>H-51</t>
  </si>
  <si>
    <t>Hansen Helistop-Pleasantville</t>
  </si>
  <si>
    <t>H-52</t>
  </si>
  <si>
    <t>Virtua - Berlin Heliport</t>
  </si>
  <si>
    <t>H-53</t>
  </si>
  <si>
    <t>J &amp; J - Ethicon Inc. Helistop</t>
  </si>
  <si>
    <t>H-54</t>
  </si>
  <si>
    <t>J &amp; J - New Brunswick Helistop</t>
  </si>
  <si>
    <t>H-55</t>
  </si>
  <si>
    <t>Cumberland Cty Mosquito Control Helistop</t>
  </si>
  <si>
    <t>H-58</t>
  </si>
  <si>
    <t>Colgate-Palmolive - Burlington Helistop</t>
  </si>
  <si>
    <t>H-59</t>
  </si>
  <si>
    <t>NG  Somerset Armory Helistop</t>
  </si>
  <si>
    <t>H-6</t>
  </si>
  <si>
    <t>Hudson Farm West Helistop</t>
  </si>
  <si>
    <t>H-61</t>
  </si>
  <si>
    <t>Green Lane Helistop</t>
  </si>
  <si>
    <t>H-62</t>
  </si>
  <si>
    <t>Trenton Heliport</t>
  </si>
  <si>
    <t>H-64</t>
  </si>
  <si>
    <t>Lucent Aviation-Bell Labs#1-Murray Hill</t>
  </si>
  <si>
    <t>H-65</t>
  </si>
  <si>
    <t>Lucent Aviation- Bell Labs#2-Holmdel</t>
  </si>
  <si>
    <t>H-66</t>
  </si>
  <si>
    <t>H-67</t>
  </si>
  <si>
    <t>Colgate-Palmolive - Morristown Helistop</t>
  </si>
  <si>
    <t>H-7</t>
  </si>
  <si>
    <t>Bellemead Development Corp Heliport</t>
  </si>
  <si>
    <t>H-70</t>
  </si>
  <si>
    <t>Halka Nurseries, Inc. Helistop</t>
  </si>
  <si>
    <t>H-72</t>
  </si>
  <si>
    <t>Ocean County Mosquito Comm.Helistop</t>
  </si>
  <si>
    <t>H-75</t>
  </si>
  <si>
    <t>National Starch &amp; Chemical Helistop</t>
  </si>
  <si>
    <t>H-78</t>
  </si>
  <si>
    <t>Binder Machinery Company</t>
  </si>
  <si>
    <t>H-79</t>
  </si>
  <si>
    <t>Hopatcong Helistop</t>
  </si>
  <si>
    <t>H-81</t>
  </si>
  <si>
    <t>Pleasantdale Chateau Helistop</t>
  </si>
  <si>
    <t>H-83</t>
  </si>
  <si>
    <t>Forrestal Helistop</t>
  </si>
  <si>
    <t>H-84</t>
  </si>
  <si>
    <t>salem</t>
  </si>
  <si>
    <t>Dupont Chambers Works</t>
  </si>
  <si>
    <t>H-85</t>
  </si>
  <si>
    <t>40 Acre Tank Field Helistop</t>
  </si>
  <si>
    <t>H-89</t>
  </si>
  <si>
    <t>PSE&amp;G - Audubon Helistop</t>
  </si>
  <si>
    <t>H-9</t>
  </si>
  <si>
    <t>Rahway River Tank Farm Helistop</t>
  </si>
  <si>
    <t>H-90</t>
  </si>
  <si>
    <t>hunterdon</t>
  </si>
  <si>
    <t>Constrad Helistop</t>
  </si>
  <si>
    <t>H-92</t>
  </si>
  <si>
    <t>Hess - Perth Amboy</t>
  </si>
  <si>
    <t>H-95</t>
  </si>
  <si>
    <t>Hess - Port Reading</t>
  </si>
  <si>
    <t>H-96</t>
  </si>
  <si>
    <t>Hansen Heliport-Northfield</t>
  </si>
  <si>
    <t>H-97</t>
  </si>
  <si>
    <t>ocean</t>
  </si>
  <si>
    <t>NJSP - Tuckerton Helistop</t>
  </si>
  <si>
    <t>H-NJSP A2</t>
  </si>
  <si>
    <t>NJSP -Troop "A" Headquarters Facility HS</t>
  </si>
  <si>
    <t>H-NJSP A3</t>
  </si>
  <si>
    <t>passaic</t>
  </si>
  <si>
    <t>NJSP - Troop "B" Heliport</t>
  </si>
  <si>
    <t>H-NJSP B1</t>
  </si>
  <si>
    <t>NJSP - Washington Helistop</t>
  </si>
  <si>
    <t>H-NJSP B6</t>
  </si>
  <si>
    <t>somerset</t>
  </si>
  <si>
    <t>NJSP - Bedminster Helistop</t>
  </si>
  <si>
    <t>H-NJSP B8</t>
  </si>
  <si>
    <t>middlesex</t>
  </si>
  <si>
    <t>NJSP - Princeton Helistop</t>
  </si>
  <si>
    <t>H-NJSP C1</t>
  </si>
  <si>
    <t>NJSP - Bordentown Helistop</t>
  </si>
  <si>
    <t>H-NJSP C2</t>
  </si>
  <si>
    <t>NJSP - Washington Road Helistop</t>
  </si>
  <si>
    <t>H-NJSP C3</t>
  </si>
  <si>
    <t>NJSP - Fort Dix Helistop</t>
  </si>
  <si>
    <t>H-NJSP C4</t>
  </si>
  <si>
    <t>NJSP - Hightstown Helistop</t>
  </si>
  <si>
    <t>H-NJSP C5</t>
  </si>
  <si>
    <t>monmouth</t>
  </si>
  <si>
    <t>NJSP - Keyport Helistop</t>
  </si>
  <si>
    <t>H-NJSP C8</t>
  </si>
  <si>
    <t>NJSP - Troop C Headquarters Helistop</t>
  </si>
  <si>
    <t>H-NJSP C9</t>
  </si>
  <si>
    <t>NJSP - Holmdel State Police Helistop</t>
  </si>
  <si>
    <t>H-NJSP E1</t>
  </si>
  <si>
    <t>NJSP - Administration Bldg. Helistop</t>
  </si>
  <si>
    <t>H-NJSP E2</t>
  </si>
  <si>
    <t>NJSP - Bloomfield State Police</t>
  </si>
  <si>
    <t>H-NJSP E3</t>
  </si>
  <si>
    <t>NJSP - Headquarters Helistop</t>
  </si>
  <si>
    <t>H-NJSP H1</t>
  </si>
  <si>
    <t>FIPS</t>
  </si>
  <si>
    <t>faa_code1</t>
  </si>
  <si>
    <t>34001</t>
  </si>
  <si>
    <t>bell 206</t>
  </si>
  <si>
    <t>34003</t>
  </si>
  <si>
    <t>misquito</t>
  </si>
  <si>
    <t>rockleigh golf course</t>
  </si>
  <si>
    <t>34005</t>
  </si>
  <si>
    <t>34009</t>
  </si>
  <si>
    <t>34011</t>
  </si>
  <si>
    <t>34013</t>
  </si>
  <si>
    <t>34017</t>
  </si>
  <si>
    <t>34021</t>
  </si>
  <si>
    <t>34023</t>
  </si>
  <si>
    <t>34025</t>
  </si>
  <si>
    <t>34027</t>
  </si>
  <si>
    <t>34029</t>
  </si>
  <si>
    <t xml:space="preserve">forest </t>
  </si>
  <si>
    <t>34031</t>
  </si>
  <si>
    <t>34035</t>
  </si>
  <si>
    <t>34037</t>
  </si>
  <si>
    <t>34041</t>
  </si>
  <si>
    <t>bell OH58 (bell 206)</t>
  </si>
  <si>
    <t>teaneck armory</t>
  </si>
  <si>
    <t>34033</t>
  </si>
  <si>
    <t>bell UH1</t>
  </si>
  <si>
    <t>Blackhawk</t>
  </si>
  <si>
    <t>macdonald MD-530 (cayuse OH-6)</t>
  </si>
  <si>
    <t>34007</t>
  </si>
  <si>
    <t>robinson ASTRO R44</t>
  </si>
  <si>
    <t>34015</t>
  </si>
  <si>
    <t>34019</t>
  </si>
  <si>
    <t>new meridan helistop brick nj</t>
  </si>
  <si>
    <t>34039</t>
  </si>
  <si>
    <t>CATEGORY TOTAL</t>
  </si>
  <si>
    <t>TOTAL  OPS</t>
  </si>
  <si>
    <t>LTO OperationsCommercial</t>
  </si>
  <si>
    <t>LTO OperationsAirTaxi</t>
  </si>
  <si>
    <t>LTO OperationsMilitary</t>
  </si>
  <si>
    <t>LTO Gasingle</t>
  </si>
  <si>
    <t>LTO Gamulti</t>
  </si>
  <si>
    <t>LTO Gajet</t>
  </si>
  <si>
    <t>LTO Gaheli</t>
  </si>
  <si>
    <t>TOTAL LTO GA OPS</t>
  </si>
  <si>
    <t>Aircraft Category Types</t>
  </si>
  <si>
    <t>ACTUAL COUNT</t>
  </si>
  <si>
    <t>CORRECT COUNT</t>
  </si>
  <si>
    <t>MEMORANDUM</t>
  </si>
  <si>
    <r>
      <t>TO:</t>
    </r>
    <r>
      <rPr>
        <sz val="11"/>
        <color theme="1"/>
        <rFont val="Calibri"/>
        <family val="2"/>
        <scheme val="minor"/>
      </rPr>
      <t xml:space="preserve"> File</t>
    </r>
  </si>
  <si>
    <r>
      <t>FROM:</t>
    </r>
    <r>
      <rPr>
        <sz val="11"/>
        <color theme="1"/>
        <rFont val="Calibri"/>
        <family val="2"/>
        <scheme val="minor"/>
      </rPr>
      <t xml:space="preserve"> James Koroniades</t>
    </r>
  </si>
  <si>
    <r>
      <t>SUBJECT:</t>
    </r>
    <r>
      <rPr>
        <sz val="11"/>
        <color theme="1"/>
        <rFont val="Calibri"/>
        <family val="2"/>
        <scheme val="minor"/>
      </rPr>
      <t xml:space="preserve"> 2002 Airport Landing and takeoff (LTO) and Touch and Go (TGO) activity calculations for NJ airports except Newark and Teterboro  airports</t>
    </r>
  </si>
  <si>
    <t>P-1</t>
  </si>
  <si>
    <t>special use</t>
  </si>
  <si>
    <t>P-3</t>
  </si>
  <si>
    <t>P-7</t>
  </si>
  <si>
    <t>P-10</t>
  </si>
  <si>
    <t>P-11</t>
  </si>
  <si>
    <t>P-12</t>
  </si>
  <si>
    <t>P-13</t>
  </si>
  <si>
    <t>P-14</t>
  </si>
  <si>
    <t>P-15</t>
  </si>
  <si>
    <t>P-16</t>
  </si>
  <si>
    <t>P-18</t>
  </si>
  <si>
    <t>P-24</t>
  </si>
  <si>
    <t>P-25</t>
  </si>
  <si>
    <t>P-27</t>
  </si>
  <si>
    <t>P-34</t>
  </si>
  <si>
    <t>P-80</t>
  </si>
  <si>
    <t>P-5</t>
  </si>
  <si>
    <t>P-100</t>
  </si>
  <si>
    <t>P-106</t>
  </si>
  <si>
    <t>P-110</t>
  </si>
  <si>
    <t>P-111</t>
  </si>
  <si>
    <t>AR-1</t>
  </si>
  <si>
    <t>restricted use</t>
  </si>
  <si>
    <t>AR-2</t>
  </si>
  <si>
    <t>AR-5</t>
  </si>
  <si>
    <t>AR-8</t>
  </si>
  <si>
    <t>AR-9</t>
  </si>
  <si>
    <t>AR-10</t>
  </si>
  <si>
    <t>AR-15</t>
  </si>
  <si>
    <t>AR-29</t>
  </si>
  <si>
    <t>AR-35</t>
  </si>
  <si>
    <t>AR-37</t>
  </si>
  <si>
    <t>AR-40</t>
  </si>
  <si>
    <t>AR-43</t>
  </si>
  <si>
    <t>AR-51</t>
  </si>
  <si>
    <t>AR-66</t>
  </si>
  <si>
    <t>AR-78</t>
  </si>
  <si>
    <t>AR-82</t>
  </si>
  <si>
    <t>AR-84</t>
  </si>
  <si>
    <t>AR-93</t>
  </si>
  <si>
    <t>AR-95</t>
  </si>
  <si>
    <t>AR-96</t>
  </si>
  <si>
    <t>AR-98</t>
  </si>
  <si>
    <t>AR-99</t>
  </si>
  <si>
    <t>AR-102</t>
  </si>
  <si>
    <t>AR-103</t>
  </si>
  <si>
    <t>AR-104</t>
  </si>
  <si>
    <t>3 WEEK 8 MTHS</t>
  </si>
  <si>
    <t>AR-112</t>
  </si>
  <si>
    <t>AR-120</t>
  </si>
  <si>
    <t>AR-122</t>
  </si>
  <si>
    <t>AR-127</t>
  </si>
  <si>
    <t>AR-128</t>
  </si>
  <si>
    <t>AR-135</t>
  </si>
  <si>
    <t>AR-137</t>
  </si>
  <si>
    <t>TOTAL</t>
  </si>
  <si>
    <t>Engine Model</t>
  </si>
  <si>
    <t>Takeoff</t>
  </si>
  <si>
    <t>Climbout</t>
  </si>
  <si>
    <t>Approach</t>
  </si>
  <si>
    <t>KC-10A</t>
  </si>
  <si>
    <t>F103-GE-101</t>
  </si>
  <si>
    <t>KC-135E</t>
  </si>
  <si>
    <t>TF33-P-102</t>
  </si>
  <si>
    <t>C-17</t>
  </si>
  <si>
    <t>C-5</t>
  </si>
  <si>
    <t>TF39-GE-1C</t>
  </si>
  <si>
    <t>C-12</t>
  </si>
  <si>
    <t>PT6A-41</t>
  </si>
  <si>
    <t>C-21A</t>
  </si>
  <si>
    <t>TFE731-2/-2A</t>
  </si>
  <si>
    <t>Idle</t>
  </si>
  <si>
    <t>Intermediate</t>
  </si>
  <si>
    <t>ClimbOut</t>
  </si>
  <si>
    <t>Military</t>
  </si>
  <si>
    <t>Take-Off</t>
  </si>
  <si>
    <t>PAA Subtotal</t>
  </si>
  <si>
    <t>Transient Military Subtotal</t>
  </si>
  <si>
    <t>Civilian Subtotal</t>
  </si>
  <si>
    <t>GRAND Total</t>
  </si>
  <si>
    <t>flying ops_2005</t>
  </si>
  <si>
    <t>Aircraft Type</t>
  </si>
  <si>
    <r>
      <t># Engines</t>
    </r>
    <r>
      <rPr>
        <vertAlign val="superscript"/>
        <sz val="10"/>
        <rFont val="Arial"/>
        <family val="2"/>
      </rPr>
      <t>1</t>
    </r>
  </si>
  <si>
    <r>
      <t>Time in Mode (TIM)</t>
    </r>
    <r>
      <rPr>
        <vertAlign val="superscript"/>
        <sz val="10"/>
        <rFont val="Arial"/>
        <family val="2"/>
      </rPr>
      <t>1</t>
    </r>
  </si>
  <si>
    <t xml:space="preserve">NOx </t>
  </si>
  <si>
    <t xml:space="preserve">CO </t>
  </si>
  <si>
    <t xml:space="preserve">VOC </t>
  </si>
  <si>
    <t xml:space="preserve">SOx </t>
  </si>
  <si>
    <t xml:space="preserve">PM10 </t>
  </si>
  <si>
    <t xml:space="preserve">PM2.5 </t>
  </si>
  <si>
    <t>Hour</t>
  </si>
  <si>
    <t>TPD</t>
  </si>
  <si>
    <t>BASED A/C (PAA)</t>
  </si>
  <si>
    <t>Taxi In/out</t>
  </si>
  <si>
    <t>KC-10 Total</t>
  </si>
  <si>
    <t>C-17 (Based Sqdn) Total</t>
  </si>
  <si>
    <t>B-757 (C-32)</t>
  </si>
  <si>
    <t>RB211-535E4</t>
  </si>
  <si>
    <t>Based Aircraft</t>
  </si>
  <si>
    <t>flying ops for Based A/C</t>
  </si>
  <si>
    <r>
      <t>TRANSIENTS</t>
    </r>
    <r>
      <rPr>
        <b/>
        <vertAlign val="superscript"/>
        <sz val="8"/>
        <rFont val="Arial"/>
        <family val="2"/>
      </rPr>
      <t>6</t>
    </r>
  </si>
  <si>
    <t>TRANSIENT (Military)</t>
  </si>
  <si>
    <t>% allocation</t>
  </si>
  <si>
    <t>C-17 Total</t>
  </si>
  <si>
    <t>KC-135R</t>
  </si>
  <si>
    <t>F108-CF-100</t>
  </si>
  <si>
    <t>KC-135R Total</t>
  </si>
  <si>
    <t>C-5 Total</t>
  </si>
  <si>
    <t>C-12 Total</t>
  </si>
  <si>
    <t>C-21 Total</t>
  </si>
  <si>
    <t>C-130E</t>
  </si>
  <si>
    <t>T56-A-7</t>
  </si>
  <si>
    <t>Flight Idle</t>
  </si>
  <si>
    <t>Normal RTD</t>
  </si>
  <si>
    <t>Int Mil</t>
  </si>
  <si>
    <t>C-130 Total</t>
  </si>
  <si>
    <t>C-9</t>
  </si>
  <si>
    <t>JT8D-9A</t>
  </si>
  <si>
    <t>Climb Out</t>
  </si>
  <si>
    <t>Afterburner</t>
  </si>
  <si>
    <t>Take Off</t>
  </si>
  <si>
    <t>C-9 Total</t>
  </si>
  <si>
    <t>F-15 (C/D/E)</t>
  </si>
  <si>
    <t>F100-PW-220</t>
  </si>
  <si>
    <t>F-15 (C/D/E) Total</t>
  </si>
  <si>
    <t>T-37</t>
  </si>
  <si>
    <t>J69-T-25A</t>
  </si>
  <si>
    <t>T-37 Total</t>
  </si>
  <si>
    <t>T53-L-11</t>
  </si>
  <si>
    <t>Ground Idle</t>
  </si>
  <si>
    <t>H-1 Total</t>
  </si>
  <si>
    <t>H-47</t>
  </si>
  <si>
    <t>T53-L-13</t>
  </si>
  <si>
    <t>H-47 Total</t>
  </si>
  <si>
    <t>H-60</t>
  </si>
  <si>
    <t>Flight Max</t>
  </si>
  <si>
    <t>Overspeed</t>
  </si>
  <si>
    <t>H-60 Total</t>
  </si>
  <si>
    <r>
      <t>TRANSIENTS (continued)</t>
    </r>
    <r>
      <rPr>
        <b/>
        <vertAlign val="superscript"/>
        <sz val="8"/>
        <rFont val="Arial"/>
        <family val="2"/>
      </rPr>
      <t>6</t>
    </r>
  </si>
  <si>
    <t>L-1011</t>
  </si>
  <si>
    <t>RB211-22B</t>
  </si>
  <si>
    <t>L-1011 Total</t>
  </si>
  <si>
    <t>B-707</t>
  </si>
  <si>
    <t>JT3D-7</t>
  </si>
  <si>
    <r>
      <t>B-707 Total</t>
    </r>
    <r>
      <rPr>
        <b/>
        <vertAlign val="superscript"/>
        <sz val="8"/>
        <rFont val="Arial"/>
        <family val="2"/>
      </rPr>
      <t>4</t>
    </r>
  </si>
  <si>
    <t>B-747</t>
  </si>
  <si>
    <t>B-747 Total</t>
  </si>
  <si>
    <t>B-757</t>
  </si>
  <si>
    <t>B-757 Total</t>
  </si>
  <si>
    <t>B-767</t>
  </si>
  <si>
    <t>CF6-80A2</t>
  </si>
  <si>
    <t>B-767 Total</t>
  </si>
  <si>
    <t>DC-8 (cargo)</t>
  </si>
  <si>
    <t>JT3D</t>
  </si>
  <si>
    <t>AB</t>
  </si>
  <si>
    <r>
      <t>DC-8 Total</t>
    </r>
    <r>
      <rPr>
        <b/>
        <vertAlign val="superscript"/>
        <sz val="8"/>
        <rFont val="Arial"/>
        <family val="2"/>
      </rPr>
      <t>5</t>
    </r>
  </si>
  <si>
    <t>DC-9</t>
  </si>
  <si>
    <t>JT8D-11</t>
  </si>
  <si>
    <t>DC-9 Total</t>
  </si>
  <si>
    <t>DC-10</t>
  </si>
  <si>
    <t>CF6-6K</t>
  </si>
  <si>
    <t>DC-10 Total</t>
  </si>
  <si>
    <t>L100</t>
  </si>
  <si>
    <t>L100 Total (~C-130)</t>
  </si>
  <si>
    <t>(check sum)</t>
  </si>
  <si>
    <r>
      <t>1</t>
    </r>
    <r>
      <rPr>
        <sz val="11"/>
        <color theme="1"/>
        <rFont val="Calibri"/>
        <family val="2"/>
        <scheme val="minor"/>
      </rPr>
      <t>Air Emissions Inventory Guidance Document for Mobile Sources at Air Force Installations, US Air Force IERA, January 2002; C-17 TIM for takeoff, climbout per McGuire AFB C-17 EA (Apr 2002) &amp; Subject Matter Expert</t>
    </r>
  </si>
  <si>
    <t>CATEGORY TOTAL FR ACTUAL COUNT</t>
  </si>
  <si>
    <t>Private airports special use &amp; restricted use Landing &amp; Takeoff Operations (LTO)(single piston 4 cycle plane)</t>
  </si>
  <si>
    <r>
      <t>2</t>
    </r>
    <r>
      <rPr>
        <sz val="10"/>
        <rFont val="Arial"/>
        <family val="2"/>
      </rPr>
      <t>Transient aircraft (both military and civilian) percent allocation derived from data in MAFB records from Transient Alert; assumption: full-stop (LTOs) only; some (C-9, B700 series, helo) data from Andrews AFB A/C emission data/inventory</t>
    </r>
  </si>
  <si>
    <r>
      <t>3</t>
    </r>
    <r>
      <rPr>
        <sz val="10"/>
        <rFont val="Arial"/>
        <family val="2"/>
      </rPr>
      <t>For Civilian Transients, a combination of Civil and Military TIMs were applied due to the nature of the mission on an AFB (vs. being used for passengers at airports/civilian terminals): the Taxi In/Out (Idle) setting was equated to military (AF) cargo jets, while takeoff, climbout and approach TIMs were equated to Civil Commercial Carrier data (AFIERA and USEPA guidance documents, Andrews AFB aircraft emission data); exception is L100 which is ~ to C-130</t>
    </r>
  </si>
  <si>
    <r>
      <t>4</t>
    </r>
    <r>
      <rPr>
        <sz val="10"/>
        <rFont val="Arial"/>
        <family val="2"/>
      </rPr>
      <t>based on data for Airfield Ops (Total Ops Div. By 2)</t>
    </r>
  </si>
  <si>
    <r>
      <t>5</t>
    </r>
    <r>
      <rPr>
        <sz val="10"/>
        <rFont val="Arial"/>
        <family val="2"/>
      </rPr>
      <t>for transient helo cruise, expected to be less than mission ops cruise for based A/C; TIM est. at a conservative 60 min.</t>
    </r>
  </si>
  <si>
    <r>
      <t>6</t>
    </r>
    <r>
      <rPr>
        <sz val="10"/>
        <rFont val="Arial"/>
        <family val="2"/>
      </rPr>
      <t>LTO info per ANG Maint POC (MSgt Jeff Powell, x5035); and TGO data from Ops (MSgt Walker and the C-32 Det--w/7 TGO cycles estimated for every 5 LTO cycles)</t>
    </r>
  </si>
  <si>
    <r>
      <t>Full LTO's</t>
    </r>
    <r>
      <rPr>
        <vertAlign val="superscript"/>
        <sz val="10"/>
        <rFont val="Arial"/>
        <family val="2"/>
      </rPr>
      <t>6 (ops div by 2)</t>
    </r>
  </si>
  <si>
    <r>
      <t>Touch and Gos</t>
    </r>
    <r>
      <rPr>
        <vertAlign val="superscript"/>
        <sz val="10"/>
        <rFont val="Arial"/>
        <family val="2"/>
      </rPr>
      <t>6 (ops div by 2)</t>
    </r>
  </si>
  <si>
    <r>
      <t>KC-135E Total</t>
    </r>
    <r>
      <rPr>
        <b/>
        <vertAlign val="superscript"/>
        <sz val="8"/>
        <rFont val="Arial"/>
        <family val="2"/>
      </rPr>
      <t>6</t>
    </r>
  </si>
  <si>
    <r>
      <t>B-757 (C-32) Total</t>
    </r>
    <r>
      <rPr>
        <b/>
        <vertAlign val="superscript"/>
        <sz val="8"/>
        <rFont val="Arial"/>
        <family val="2"/>
      </rPr>
      <t>6</t>
    </r>
  </si>
  <si>
    <r>
      <t>Commercial Aircraft (Civil General Aviation, Civil Air Carriers)</t>
    </r>
    <r>
      <rPr>
        <b/>
        <vertAlign val="superscript"/>
        <sz val="8"/>
        <rFont val="Arial"/>
        <family val="2"/>
      </rPr>
      <t>3</t>
    </r>
  </si>
  <si>
    <r>
      <rPr>
        <vertAlign val="superscript"/>
        <sz val="11"/>
        <color theme="1"/>
        <rFont val="Calibri"/>
        <family val="2"/>
        <scheme val="minor"/>
      </rPr>
      <t>7</t>
    </r>
    <r>
      <rPr>
        <sz val="11"/>
        <color theme="1"/>
        <rFont val="Calibri"/>
        <family val="2"/>
        <scheme val="minor"/>
      </rPr>
      <t>Count is for 2005 which is the same as for 2007 according to Mark Evans of McGuire AFB.</t>
    </r>
  </si>
  <si>
    <r>
      <t>TABLE 4: MCGUIRE AIR FORCE BASE (AFB) (WRI) 2007 AIRCRAFT FLEET LANDING &amp; TAKEOFF (LTO) AND TOUCH AND GO (TGO) OPERATIONS</t>
    </r>
    <r>
      <rPr>
        <b/>
        <u/>
        <vertAlign val="superscript"/>
        <sz val="10"/>
        <rFont val="Arial"/>
        <family val="2"/>
      </rPr>
      <t>7</t>
    </r>
  </si>
  <si>
    <t>TABLE 6: TRENTON MERCER (TTN) 2007 AIRCRAFT FLEET LANDING &amp; TAKEOFF OPERATIONS (LTO)</t>
  </si>
  <si>
    <r>
      <t>TABLE 5: LAKEHURST NAVAL AIR AND ENGINEERING STATION (NAES) (NEL) 2007 AIRCRAFT FLEET LANDING &amp; TAKEOFF (LTO) AND TOUCH AND GO (TGO) OPERATIONS</t>
    </r>
    <r>
      <rPr>
        <b/>
        <u/>
        <vertAlign val="superscript"/>
        <sz val="10"/>
        <rFont val="Arial"/>
        <family val="2"/>
      </rPr>
      <t>7</t>
    </r>
  </si>
  <si>
    <t>TABLE 2:TETERBORO AIRPORT (TEB) 2007 AIRCRAFT FLEET LANDING &amp; TAKEOFF OPERATIONS (LTO)</t>
  </si>
  <si>
    <t xml:space="preserve">TABLE 1: NEWARK LIBERTY INTERNATIONAL AIRPORT (EWR) 2007 AIRCRAFT FLEET LANDING &amp; TAKEOFF OPERATIONS (LTO) </t>
  </si>
  <si>
    <t>TABLE 3: ATLANTIC CITY INTERNATIONAL AIRPORT (ACY) 2007 AIRCRAFT FLEET LANDING &amp; TAKEOFF OPERATIONS (LTO)</t>
  </si>
  <si>
    <t>TABLE 7: MORRISTOWN MUNICIPAL (MMU) 2007 AIRCRAFT FLEET LANDING &amp; TAKEOFF OPERATIONS (LTO)</t>
  </si>
  <si>
    <t>TABLE 8: MILLVILLE MUNICIPAL (MIV) 2007 AIRCRAFT FLEET LANDING &amp; TAKEOFF OPERATIONS (LTO)</t>
  </si>
  <si>
    <t>TABLE 9: ESSEX COUNTY (CALDWELL) (CDW) 2007 AIRCRAFT FLEET LANDING &amp; TAKEOFF OPERATIONS (LTO)</t>
  </si>
  <si>
    <t>TABLE 10: MONMOUTH EXECUTIVE (BELMAR) (BLM) 2007 AIRCRAFT FLEET LANDING &amp; TAKEOFF OPERATIONS (LTO)</t>
  </si>
  <si>
    <r>
      <t>TABLE 11: FEDERAL AVIATION AGENCY (FAA) 5010 REPORT 2008/2007 AIRCRAFT FLEET LANDING &amp; TAKEOFF OPERATIONS (LTO)</t>
    </r>
    <r>
      <rPr>
        <b/>
        <vertAlign val="superscript"/>
        <sz val="11"/>
        <color theme="1"/>
        <rFont val="Calibri"/>
        <family val="2"/>
        <scheme val="minor"/>
      </rPr>
      <t>1</t>
    </r>
  </si>
  <si>
    <r>
      <rPr>
        <vertAlign val="superscript"/>
        <sz val="11"/>
        <color theme="1"/>
        <rFont val="Calibri"/>
        <family val="2"/>
        <scheme val="minor"/>
      </rPr>
      <t>1</t>
    </r>
    <r>
      <rPr>
        <sz val="11"/>
        <color theme="1"/>
        <rFont val="Calibri"/>
        <family val="2"/>
        <scheme val="minor"/>
      </rPr>
      <t>Assume that reported 2008 LTO counts are the same as 2007</t>
    </r>
  </si>
  <si>
    <r>
      <rPr>
        <vertAlign val="superscript"/>
        <sz val="10"/>
        <rFont val="Arial"/>
        <family val="2"/>
      </rPr>
      <t>1</t>
    </r>
    <r>
      <rPr>
        <sz val="10"/>
        <rFont val="Arial"/>
        <family val="2"/>
      </rPr>
      <t>Helicopter LTO count is for the year 2010.  Assume same as for 2007.</t>
    </r>
  </si>
  <si>
    <r>
      <t>DATE:</t>
    </r>
    <r>
      <rPr>
        <sz val="11"/>
        <color theme="1"/>
        <rFont val="Calibri"/>
        <family val="2"/>
        <scheme val="minor"/>
      </rPr>
      <t xml:space="preserve"> May 31, 2012</t>
    </r>
  </si>
  <si>
    <t>Newark (EWR) Fleet Input</t>
  </si>
  <si>
    <t>Teterboro (TEB) Fleet Input</t>
  </si>
  <si>
    <t>Atlantic City (ACY) Fleet Input</t>
  </si>
  <si>
    <t>McGuire AFB (WRI) Fleet Input</t>
  </si>
  <si>
    <t>Lakehurst NAES (NEL) Fleet Input</t>
  </si>
  <si>
    <t>Trenton (TTN) fleet Input</t>
  </si>
  <si>
    <t>Morristown (MMU) Fleet Input</t>
  </si>
  <si>
    <t>Millville (MIV) Fleet Input</t>
  </si>
  <si>
    <t>Essex Cty Fleet Input</t>
  </si>
  <si>
    <t>Excel Spreadsheet #</t>
  </si>
  <si>
    <t>Excel Spreadsheet</t>
  </si>
  <si>
    <t>Private Airports LTOs</t>
  </si>
  <si>
    <t>Helicopters LTOs</t>
  </si>
  <si>
    <t>FAA 5010 Input LTOs</t>
  </si>
  <si>
    <t>MonmouthExec (BEL) Fleet Input</t>
  </si>
  <si>
    <r>
      <t>TABLE 13: PRIVATE AIRPORTS SPECIAL USE &amp; RESTRICTED USE 2007 LANDING &amp; TAKEOFF OPERATIONS (LTO) (Single Piston 4 Cycle Plane)</t>
    </r>
    <r>
      <rPr>
        <b/>
        <vertAlign val="superscript"/>
        <sz val="11"/>
        <color theme="1"/>
        <rFont val="Calibri"/>
        <family val="2"/>
        <scheme val="minor"/>
      </rPr>
      <t>1</t>
    </r>
  </si>
  <si>
    <r>
      <t>TABLE 12: HELICOPTER 2007 AIRCRAFT FLEET 2007 LANDING &amp; TAKEOFF OPERATIONS (LTO)</t>
    </r>
    <r>
      <rPr>
        <b/>
        <vertAlign val="superscript"/>
        <sz val="11"/>
        <color theme="1"/>
        <rFont val="Calibri"/>
        <family val="2"/>
        <scheme val="minor"/>
      </rPr>
      <t>1</t>
    </r>
  </si>
  <si>
    <r>
      <rPr>
        <vertAlign val="superscript"/>
        <sz val="10"/>
        <rFont val="Arial"/>
        <family val="2"/>
      </rPr>
      <t>1</t>
    </r>
    <r>
      <rPr>
        <sz val="10"/>
        <rFont val="Arial"/>
        <family val="2"/>
      </rPr>
      <t>Private Airport LTO count is for the year 2010.  Assume same as for 2007.</t>
    </r>
  </si>
  <si>
    <t>Table of Contents</t>
  </si>
  <si>
    <t>The State of New Jersey</t>
  </si>
  <si>
    <t>Department of Envinromental Protection</t>
  </si>
  <si>
    <t>for the Non-Road Orphan Category of Aircraft</t>
  </si>
  <si>
    <t>for New Jersey</t>
  </si>
  <si>
    <t xml:space="preserve">A series of spreadsheets have been developed to calculate Landing and Takeoff (LTO) and Touch and Go (TGO) activity for NJ airports from information supplied by the airports themselves, the Federal Avaition Agency (FAA) and the New Jersey Department of Transportation (NJDOT).  The New Jersey Department of Transportation (NJDOT) supplied LTO activity for all the heliports and private use airports in New Jersey.   The FAA 5010 Report supplied LTO activity for the four (4) major aircraft categories of air carrier, air taxi, military and general aviation for all other NJ airports. The original data from this report had to be adjusted before it could be used in emission calculations as indicated on Spreadsheet # 11 included in this Excel workbook.  In addition to the FAA data, ten (10) airports themselves submitted more detailed information on the specific types of aircraft that conducted LTO and TGO operations at their airport as indicated in the spreadsheets # 1-10.  Adjustments also had to be performed  for some of these airports to obtain final LTO and TGO counts for their input into the FAA Emission Dispersion Modeling Systems (EDMS).  Some of these adjustments included receiving either a list or a verbal identification of most of the aircraft types conducting LTO operations at the airport and then either their approximate proportion of total airport LTOs or a number that can scaled upwards to match total airport LTOs.  Otherwise there were only minor adjustments made to the aircraft fleet mix received from the airports for those circumstances where an aircraft included on the list was not included in the EDMS.  For these adjustments, a similar aircraft in size, type and number of engines included in the EDMS was used to replace the original aircraft type.   For the sake of clarity the final fleet mix inputs into EDMS are only included in this excel workbook as indicated in the table below.     However, original submissions for each of these 10 airports and thier subsequent modifications are avialable upon request.    </t>
  </si>
  <si>
    <t xml:space="preserve">Note that McGuire Air Force Base inputs are not applied to the EDMS.  Instead emission calculation methodologies developed by the US Air Force are applied.   Additionally there is no EDMS input for the smaller airports included in the FAA 5010 report, the helicopters and private use airports.   However, the EDMS was still used but only to develop the generic emission factors to be applied to the generic air category LTO counts developed for these facilities.  This information along with EDMS outputs from the major airports are included in Attachment 7-3C of this Appendix.    </t>
  </si>
  <si>
    <r>
      <t>State Implementation Plan (SIP) Revision for the Maintenance of the Carbon Monoxide (CO)</t>
    </r>
    <r>
      <rPr>
        <b/>
        <sz val="10"/>
        <rFont val="Arial"/>
        <family val="2"/>
      </rPr>
      <t xml:space="preserve"> National Ambient Air Quality Standards</t>
    </r>
  </si>
  <si>
    <t>for Carbon Monoxide (CO) Emissions</t>
  </si>
  <si>
    <t>for the Aircraft Inputs</t>
  </si>
  <si>
    <t>2007 CO Maintenance Emissions Inventory</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</si>
</sst>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0.0"/>
    <numFmt numFmtId="165" formatCode="0.000000"/>
    <numFmt numFmtId="166" formatCode="0.0000"/>
    <numFmt numFmtId="167" formatCode="_(* #,##0_);_(* \(#,##0\);_(* &quot;-&quot;??_);_(@_)"/>
    <numFmt numFmtId="168" formatCode="_(* #,##0.000_);_(* \(#,##0.000\);_(* &quot;-&quot;???_);_(@_)"/>
    <numFmt numFmtId="169" formatCode="_(* #,##0.000_);_(* \(#,##0.000\);_(* &quot;-&quot;??_);_(@_)"/>
    <numFmt numFmtId="170" formatCode="_(* #,##0.0_);_(* \(#,##0.0\);_(* &quot;-&quot;??_);_(@_)"/>
  </numFmts>
  <fonts count="17" x14ac:knownFonts="1">
    <font>
      <sz val="11"/>
      <color theme="1"/>
      <name val="Calibri"/>
      <family val="2"/>
      <scheme val="minor"/>
    </font>
    <font>
      <sz val="10"/>
      <name val="Arial"/>
      <family val="2"/>
    </font>
    <font>
      <b/>
      <sz val="10"/>
      <name val="Arial"/>
      <family val="2"/>
    </font>
    <font>
      <sz val="10"/>
      <name val="Arial"/>
      <family val="2"/>
    </font>
    <font>
      <b/>
      <sz val="11"/>
      <color theme="1"/>
      <name val="Calibri"/>
      <family val="2"/>
      <scheme val="minor"/>
    </font>
    <font>
      <b/>
      <u/>
      <sz val="10"/>
      <name val="Arial"/>
      <family val="2"/>
    </font>
    <font>
      <b/>
      <u/>
      <vertAlign val="superscript"/>
      <sz val="10"/>
      <name val="Arial"/>
      <family val="2"/>
    </font>
    <font>
      <vertAlign val="superscript"/>
      <sz val="10"/>
      <name val="Arial"/>
      <family val="2"/>
    </font>
    <font>
      <sz val="10"/>
      <color indexed="8"/>
      <name val="Arial"/>
      <family val="2"/>
    </font>
    <font>
      <vertAlign val="superscript"/>
      <sz val="11"/>
      <color theme="1"/>
      <name val="Calibri"/>
      <family val="2"/>
      <scheme val="minor"/>
    </font>
    <font>
      <sz val="11"/>
      <color theme="1"/>
      <name val="Calibri"/>
      <family val="2"/>
      <scheme val="minor"/>
    </font>
    <font>
      <sz val="10"/>
      <color indexed="8"/>
      <name val="Arial"/>
      <family val="2"/>
    </font>
    <font>
      <b/>
      <sz val="8"/>
      <name val="Arial"/>
      <family val="2"/>
    </font>
    <font>
      <sz val="8"/>
      <name val="Arial"/>
      <family val="2"/>
    </font>
    <font>
      <b/>
      <vertAlign val="superscript"/>
      <sz val="8"/>
      <name val="Arial"/>
      <family val="2"/>
    </font>
    <font>
      <sz val="7"/>
      <name val="Arial"/>
      <family val="2"/>
    </font>
    <font>
      <b/>
      <vertAlign val="superscript"/>
      <sz val="11"/>
      <color theme="1"/>
      <name val="Calibri"/>
      <family val="2"/>
      <scheme val="minor"/>
    </font>
  </fonts>
  <fills count="7">
    <fill>
      <patternFill patternType="none"/>
    </fill>
    <fill>
      <patternFill patternType="gray125"/>
    </fill>
    <fill>
      <patternFill patternType="solid">
        <fgColor indexed="22"/>
        <bgColor indexed="0"/>
      </patternFill>
    </fill>
    <fill>
      <patternFill patternType="solid">
        <fgColor indexed="41"/>
        <bgColor indexed="64"/>
      </patternFill>
    </fill>
    <fill>
      <patternFill patternType="solid">
        <fgColor indexed="45"/>
        <bgColor indexed="64"/>
      </patternFill>
    </fill>
    <fill>
      <patternFill patternType="solid">
        <fgColor indexed="22"/>
        <bgColor indexed="64"/>
      </patternFill>
    </fill>
    <fill>
      <patternFill patternType="solid">
        <fgColor indexed="46"/>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auto="1"/>
      </left>
      <right style="medium">
        <color auto="1"/>
      </right>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auto="1"/>
      </left>
      <right style="medium">
        <color auto="1"/>
      </right>
      <top style="thin">
        <color auto="1"/>
      </top>
      <bottom style="medium">
        <color auto="1"/>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indexed="64"/>
      </bottom>
      <diagonal/>
    </border>
    <border>
      <left/>
      <right style="medium">
        <color auto="1"/>
      </right>
      <top style="medium">
        <color auto="1"/>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n">
        <color indexed="64"/>
      </top>
      <bottom/>
      <diagonal/>
    </border>
  </borders>
  <cellStyleXfs count="7">
    <xf numFmtId="0" fontId="0" fillId="0" borderId="0"/>
    <xf numFmtId="0" fontId="1" fillId="0" borderId="0"/>
    <xf numFmtId="0" fontId="8" fillId="0" borderId="0"/>
    <xf numFmtId="0" fontId="8" fillId="0" borderId="0"/>
    <xf numFmtId="43" fontId="10" fillId="0" borderId="0" applyFont="0" applyFill="0" applyBorder="0" applyAlignment="0" applyProtection="0"/>
    <xf numFmtId="0" fontId="11" fillId="0" borderId="0"/>
    <xf numFmtId="0" fontId="3" fillId="0" borderId="0"/>
  </cellStyleXfs>
  <cellXfs count="440">
    <xf numFmtId="0" fontId="0" fillId="0" borderId="0" xfId="0"/>
    <xf numFmtId="0" fontId="0" fillId="0" borderId="0" xfId="0"/>
    <xf numFmtId="0" fontId="0" fillId="0" borderId="1" xfId="0" applyBorder="1"/>
    <xf numFmtId="0" fontId="2" fillId="0" borderId="0" xfId="0" applyFont="1"/>
    <xf numFmtId="1" fontId="0" fillId="0" borderId="1" xfId="0" applyNumberFormat="1" applyBorder="1"/>
    <xf numFmtId="164" fontId="0" fillId="0" borderId="1" xfId="0" applyNumberFormat="1" applyBorder="1"/>
    <xf numFmtId="0" fontId="2" fillId="0" borderId="1" xfId="0" applyFont="1" applyBorder="1"/>
    <xf numFmtId="1" fontId="0" fillId="0" borderId="0" xfId="0" applyNumberFormat="1"/>
    <xf numFmtId="164" fontId="0" fillId="0" borderId="0" xfId="0" applyNumberFormat="1"/>
    <xf numFmtId="0" fontId="0" fillId="0" borderId="1" xfId="0" applyFill="1" applyBorder="1"/>
    <xf numFmtId="1" fontId="4" fillId="0" borderId="1" xfId="0" applyNumberFormat="1" applyFont="1" applyBorder="1"/>
    <xf numFmtId="0" fontId="4" fillId="0" borderId="1" xfId="0" applyFont="1" applyBorder="1"/>
    <xf numFmtId="0" fontId="0" fillId="0" borderId="1" xfId="0" applyBorder="1" applyAlignment="1">
      <alignment wrapText="1"/>
    </xf>
    <xf numFmtId="0" fontId="0" fillId="0" borderId="1" xfId="0" applyFill="1" applyBorder="1" applyAlignment="1">
      <alignment wrapText="1"/>
    </xf>
    <xf numFmtId="14" fontId="2" fillId="0" borderId="1" xfId="0" applyNumberFormat="1" applyFont="1" applyBorder="1"/>
    <xf numFmtId="1" fontId="2" fillId="0" borderId="1" xfId="0" applyNumberFormat="1" applyFont="1" applyBorder="1"/>
    <xf numFmtId="0" fontId="0" fillId="0" borderId="10" xfId="0" applyBorder="1"/>
    <xf numFmtId="0" fontId="0" fillId="0" borderId="3" xfId="0" applyBorder="1"/>
    <xf numFmtId="0" fontId="0" fillId="0" borderId="4" xfId="0" applyBorder="1"/>
    <xf numFmtId="0" fontId="0" fillId="0" borderId="5" xfId="0" applyBorder="1"/>
    <xf numFmtId="0" fontId="0" fillId="0" borderId="6" xfId="0" applyBorder="1"/>
    <xf numFmtId="164" fontId="0" fillId="0" borderId="6" xfId="0" applyNumberFormat="1" applyBorder="1"/>
    <xf numFmtId="2" fontId="0" fillId="0" borderId="1" xfId="0" applyNumberFormat="1" applyBorder="1"/>
    <xf numFmtId="0" fontId="0" fillId="0" borderId="5" xfId="0" applyFill="1" applyBorder="1"/>
    <xf numFmtId="164" fontId="0" fillId="0" borderId="6" xfId="0" applyNumberFormat="1" applyFill="1" applyBorder="1"/>
    <xf numFmtId="0" fontId="0" fillId="0" borderId="7" xfId="0" applyFill="1" applyBorder="1"/>
    <xf numFmtId="2" fontId="0" fillId="0" borderId="8" xfId="0" applyNumberFormat="1" applyBorder="1"/>
    <xf numFmtId="0" fontId="0" fillId="0" borderId="8" xfId="0" applyBorder="1"/>
    <xf numFmtId="0" fontId="0" fillId="0" borderId="8" xfId="0" applyFill="1" applyBorder="1"/>
    <xf numFmtId="164" fontId="0" fillId="0" borderId="8" xfId="0" applyNumberFormat="1" applyBorder="1"/>
    <xf numFmtId="164" fontId="0" fillId="0" borderId="9" xfId="0" applyNumberFormat="1" applyFill="1" applyBorder="1"/>
    <xf numFmtId="0" fontId="7" fillId="0" borderId="0" xfId="0" applyFont="1"/>
    <xf numFmtId="0" fontId="2" fillId="0" borderId="11" xfId="0" applyFont="1" applyBorder="1"/>
    <xf numFmtId="14" fontId="2" fillId="0" borderId="11" xfId="0" applyNumberFormat="1" applyFont="1" applyBorder="1"/>
    <xf numFmtId="1" fontId="2" fillId="0" borderId="11" xfId="0" applyNumberFormat="1" applyFont="1" applyBorder="1"/>
    <xf numFmtId="0" fontId="0" fillId="0" borderId="13" xfId="0" applyBorder="1"/>
    <xf numFmtId="14" fontId="0" fillId="0" borderId="13" xfId="0" applyNumberFormat="1" applyBorder="1"/>
    <xf numFmtId="1" fontId="0" fillId="0" borderId="13" xfId="0" applyNumberFormat="1" applyBorder="1"/>
    <xf numFmtId="3" fontId="2" fillId="0" borderId="1" xfId="0" applyNumberFormat="1" applyFont="1" applyBorder="1"/>
    <xf numFmtId="0" fontId="2" fillId="0" borderId="14" xfId="0" applyFont="1" applyFill="1" applyBorder="1" applyAlignment="1">
      <alignment wrapText="1"/>
    </xf>
    <xf numFmtId="0" fontId="4" fillId="0" borderId="0" xfId="0" applyFont="1"/>
    <xf numFmtId="2" fontId="0" fillId="0" borderId="0" xfId="0" applyNumberFormat="1"/>
    <xf numFmtId="165" fontId="0" fillId="0" borderId="0" xfId="0" applyNumberFormat="1"/>
    <xf numFmtId="0" fontId="8" fillId="0" borderId="5" xfId="2" applyFont="1" applyFill="1" applyBorder="1" applyAlignment="1">
      <alignment wrapText="1"/>
    </xf>
    <xf numFmtId="0" fontId="0" fillId="0" borderId="5" xfId="0" quotePrefix="1" applyBorder="1"/>
    <xf numFmtId="0" fontId="4" fillId="0" borderId="5" xfId="0" applyFont="1" applyBorder="1"/>
    <xf numFmtId="0" fontId="4" fillId="0" borderId="6" xfId="0" applyFont="1" applyBorder="1"/>
    <xf numFmtId="0" fontId="2" fillId="0" borderId="5" xfId="0" applyFont="1" applyBorder="1"/>
    <xf numFmtId="0" fontId="2" fillId="0" borderId="6" xfId="0" applyFont="1" applyBorder="1"/>
    <xf numFmtId="0" fontId="2" fillId="0" borderId="7" xfId="0" applyFont="1" applyBorder="1"/>
    <xf numFmtId="0" fontId="2" fillId="0" borderId="8" xfId="0" applyFont="1" applyBorder="1"/>
    <xf numFmtId="1" fontId="4" fillId="0" borderId="8" xfId="0" applyNumberFormat="1" applyFont="1" applyBorder="1"/>
    <xf numFmtId="0" fontId="2" fillId="0" borderId="9" xfId="0" applyFont="1" applyBorder="1"/>
    <xf numFmtId="0" fontId="4" fillId="0" borderId="10" xfId="0" applyFont="1" applyBorder="1" applyAlignment="1">
      <alignment wrapText="1"/>
    </xf>
    <xf numFmtId="0" fontId="4" fillId="0" borderId="3" xfId="0" applyFont="1" applyBorder="1" applyAlignment="1">
      <alignment wrapText="1"/>
    </xf>
    <xf numFmtId="0" fontId="4" fillId="0" borderId="3" xfId="0" applyFont="1" applyFill="1" applyBorder="1" applyAlignment="1">
      <alignment wrapText="1"/>
    </xf>
    <xf numFmtId="0" fontId="4" fillId="0" borderId="4" xfId="0" applyFont="1" applyFill="1" applyBorder="1" applyAlignment="1">
      <alignment wrapText="1"/>
    </xf>
    <xf numFmtId="1" fontId="0" fillId="0" borderId="18" xfId="0" applyNumberFormat="1" applyBorder="1"/>
    <xf numFmtId="1" fontId="0" fillId="0" borderId="19" xfId="0" applyNumberFormat="1" applyBorder="1"/>
    <xf numFmtId="0" fontId="0" fillId="0" borderId="18" xfId="0" applyBorder="1"/>
    <xf numFmtId="1" fontId="0" fillId="0" borderId="20" xfId="0" applyNumberFormat="1" applyBorder="1"/>
    <xf numFmtId="1" fontId="0" fillId="0" borderId="3" xfId="0" applyNumberFormat="1" applyBorder="1"/>
    <xf numFmtId="2" fontId="0" fillId="0" borderId="3" xfId="0" applyNumberFormat="1" applyBorder="1"/>
    <xf numFmtId="165" fontId="0" fillId="0" borderId="3" xfId="0" applyNumberFormat="1" applyBorder="1"/>
    <xf numFmtId="0" fontId="8" fillId="0" borderId="18" xfId="2" applyFont="1" applyFill="1" applyBorder="1" applyAlignment="1">
      <alignment wrapText="1"/>
    </xf>
    <xf numFmtId="0" fontId="0" fillId="0" borderId="22" xfId="0" applyBorder="1"/>
    <xf numFmtId="1" fontId="0" fillId="0" borderId="22" xfId="0" applyNumberFormat="1" applyBorder="1"/>
    <xf numFmtId="2" fontId="0" fillId="0" borderId="22" xfId="0" applyNumberFormat="1" applyBorder="1"/>
    <xf numFmtId="0" fontId="8" fillId="0" borderId="20" xfId="2" applyFont="1" applyFill="1" applyBorder="1" applyAlignment="1">
      <alignment wrapText="1"/>
    </xf>
    <xf numFmtId="0" fontId="0" fillId="0" borderId="23" xfId="0" applyBorder="1"/>
    <xf numFmtId="1" fontId="0" fillId="0" borderId="23" xfId="0" applyNumberFormat="1" applyBorder="1"/>
    <xf numFmtId="2" fontId="0" fillId="0" borderId="23" xfId="0" applyNumberFormat="1" applyBorder="1"/>
    <xf numFmtId="1" fontId="0" fillId="0" borderId="10" xfId="0" applyNumberFormat="1" applyBorder="1"/>
    <xf numFmtId="0" fontId="2" fillId="0" borderId="22" xfId="0" applyFont="1" applyBorder="1"/>
    <xf numFmtId="0" fontId="2" fillId="0" borderId="3" xfId="0" applyFont="1" applyBorder="1"/>
    <xf numFmtId="0" fontId="2" fillId="0" borderId="10" xfId="0" applyFont="1" applyBorder="1"/>
    <xf numFmtId="0" fontId="0" fillId="0" borderId="26" xfId="0" applyBorder="1"/>
    <xf numFmtId="0" fontId="0" fillId="0" borderId="19" xfId="0" applyBorder="1"/>
    <xf numFmtId="1" fontId="4" fillId="0" borderId="23" xfId="0" applyNumberFormat="1" applyFont="1" applyBorder="1"/>
    <xf numFmtId="1" fontId="4" fillId="0" borderId="22" xfId="0" applyNumberFormat="1" applyFont="1" applyBorder="1"/>
    <xf numFmtId="1" fontId="4" fillId="0" borderId="24" xfId="0" applyNumberFormat="1" applyFont="1" applyBorder="1"/>
    <xf numFmtId="1" fontId="4" fillId="0" borderId="25" xfId="0" applyNumberFormat="1" applyFont="1" applyBorder="1"/>
    <xf numFmtId="1" fontId="4" fillId="0" borderId="0" xfId="0" applyNumberFormat="1" applyFont="1"/>
    <xf numFmtId="1" fontId="0" fillId="0" borderId="27" xfId="0" applyNumberFormat="1" applyBorder="1"/>
    <xf numFmtId="1" fontId="0" fillId="0" borderId="28" xfId="0" applyNumberFormat="1" applyBorder="1"/>
    <xf numFmtId="1" fontId="0" fillId="0" borderId="29" xfId="0" applyNumberFormat="1" applyBorder="1"/>
    <xf numFmtId="0" fontId="0" fillId="0" borderId="21" xfId="0" applyBorder="1"/>
    <xf numFmtId="0" fontId="8" fillId="0" borderId="5" xfId="3" applyFont="1" applyFill="1" applyBorder="1" applyAlignment="1">
      <alignment wrapText="1"/>
    </xf>
    <xf numFmtId="165" fontId="0" fillId="0" borderId="22" xfId="0" applyNumberFormat="1" applyBorder="1"/>
    <xf numFmtId="0" fontId="8" fillId="0" borderId="18" xfId="3" applyFont="1" applyFill="1" applyBorder="1" applyAlignment="1">
      <alignment wrapText="1"/>
    </xf>
    <xf numFmtId="0" fontId="0" fillId="0" borderId="20" xfId="0" applyBorder="1"/>
    <xf numFmtId="165" fontId="0" fillId="0" borderId="23" xfId="0" applyNumberFormat="1" applyBorder="1"/>
    <xf numFmtId="1" fontId="0" fillId="0" borderId="23" xfId="0" applyNumberFormat="1" applyBorder="1" applyAlignment="1">
      <alignment horizontal="center"/>
    </xf>
    <xf numFmtId="1" fontId="0" fillId="0" borderId="21" xfId="0" applyNumberFormat="1" applyBorder="1"/>
    <xf numFmtId="1" fontId="0" fillId="0" borderId="4" xfId="0" applyNumberFormat="1" applyBorder="1"/>
    <xf numFmtId="1" fontId="0" fillId="0" borderId="5" xfId="0" applyNumberFormat="1" applyBorder="1"/>
    <xf numFmtId="1" fontId="0" fillId="0" borderId="5" xfId="0" quotePrefix="1" applyNumberFormat="1" applyBorder="1"/>
    <xf numFmtId="0" fontId="8" fillId="0" borderId="20" xfId="3" applyFont="1" applyFill="1" applyBorder="1" applyAlignment="1">
      <alignment wrapText="1"/>
    </xf>
    <xf numFmtId="0" fontId="0" fillId="0" borderId="22" xfId="0" applyBorder="1" applyAlignment="1">
      <alignment wrapText="1"/>
    </xf>
    <xf numFmtId="14" fontId="0" fillId="0" borderId="22" xfId="0" applyNumberFormat="1" applyBorder="1"/>
    <xf numFmtId="0" fontId="3" fillId="0" borderId="22" xfId="0" applyFont="1" applyBorder="1"/>
    <xf numFmtId="14" fontId="3" fillId="0" borderId="22" xfId="0" applyNumberFormat="1" applyFont="1" applyBorder="1"/>
    <xf numFmtId="1" fontId="3" fillId="0" borderId="22" xfId="0" applyNumberFormat="1" applyFont="1" applyBorder="1"/>
    <xf numFmtId="0" fontId="2" fillId="0" borderId="26" xfId="0" applyFont="1" applyBorder="1"/>
    <xf numFmtId="14" fontId="2" fillId="0" borderId="26" xfId="0" applyNumberFormat="1" applyFont="1" applyBorder="1"/>
    <xf numFmtId="1" fontId="2" fillId="0" borderId="26" xfId="0" applyNumberFormat="1" applyFont="1" applyBorder="1"/>
    <xf numFmtId="1" fontId="0" fillId="0" borderId="26" xfId="0" applyNumberFormat="1" applyBorder="1"/>
    <xf numFmtId="0" fontId="0" fillId="0" borderId="11" xfId="0" applyBorder="1"/>
    <xf numFmtId="14" fontId="2" fillId="0" borderId="22" xfId="0" applyNumberFormat="1" applyFont="1" applyBorder="1"/>
    <xf numFmtId="1" fontId="2" fillId="0" borderId="22" xfId="0" applyNumberFormat="1" applyFont="1" applyBorder="1"/>
    <xf numFmtId="0" fontId="3" fillId="0" borderId="22" xfId="0" quotePrefix="1" applyNumberFormat="1" applyFont="1" applyBorder="1"/>
    <xf numFmtId="0" fontId="3" fillId="0" borderId="19" xfId="0" applyFont="1" applyFill="1" applyBorder="1"/>
    <xf numFmtId="0" fontId="0" fillId="0" borderId="22" xfId="0" quotePrefix="1" applyNumberFormat="1" applyBorder="1"/>
    <xf numFmtId="0" fontId="0" fillId="0" borderId="19" xfId="0" applyFill="1" applyBorder="1"/>
    <xf numFmtId="0" fontId="3" fillId="0" borderId="22" xfId="0" quotePrefix="1" applyNumberFormat="1" applyFont="1" applyFill="1" applyBorder="1"/>
    <xf numFmtId="0" fontId="3" fillId="0" borderId="22" xfId="0" applyFont="1" applyFill="1" applyBorder="1"/>
    <xf numFmtId="0" fontId="3" fillId="0" borderId="22" xfId="0" applyNumberFormat="1" applyFont="1" applyFill="1" applyBorder="1"/>
    <xf numFmtId="0" fontId="2" fillId="0" borderId="22" xfId="0" quotePrefix="1" applyNumberFormat="1" applyFont="1" applyBorder="1"/>
    <xf numFmtId="0" fontId="2" fillId="0" borderId="19" xfId="0" applyFont="1" applyFill="1" applyBorder="1"/>
    <xf numFmtId="0" fontId="2" fillId="0" borderId="22" xfId="0" applyFont="1" applyFill="1" applyBorder="1"/>
    <xf numFmtId="0" fontId="0" fillId="0" borderId="22" xfId="0" applyFill="1" applyBorder="1"/>
    <xf numFmtId="0" fontId="0" fillId="0" borderId="22" xfId="0" quotePrefix="1" applyNumberFormat="1" applyFill="1" applyBorder="1"/>
    <xf numFmtId="0" fontId="0" fillId="0" borderId="22" xfId="0" applyNumberFormat="1" applyFill="1" applyBorder="1"/>
    <xf numFmtId="0" fontId="0" fillId="0" borderId="22" xfId="0" quotePrefix="1" applyBorder="1"/>
    <xf numFmtId="0" fontId="0" fillId="0" borderId="20" xfId="0" quotePrefix="1" applyBorder="1"/>
    <xf numFmtId="0" fontId="0" fillId="0" borderId="0" xfId="0" applyAlignment="1">
      <alignment wrapText="1"/>
    </xf>
    <xf numFmtId="0" fontId="11" fillId="0" borderId="22" xfId="5" quotePrefix="1" applyFont="1" applyFill="1" applyBorder="1" applyAlignment="1">
      <alignment wrapText="1"/>
    </xf>
    <xf numFmtId="0" fontId="0" fillId="0" borderId="27" xfId="0" applyBorder="1"/>
    <xf numFmtId="0" fontId="0" fillId="0" borderId="18" xfId="0" quotePrefix="1" applyBorder="1"/>
    <xf numFmtId="0" fontId="0" fillId="0" borderId="28" xfId="0" applyBorder="1"/>
    <xf numFmtId="0" fontId="2" fillId="0" borderId="18" xfId="0" quotePrefix="1" applyFont="1" applyBorder="1"/>
    <xf numFmtId="0" fontId="2" fillId="0" borderId="22" xfId="0" quotePrefix="1" applyFont="1" applyBorder="1"/>
    <xf numFmtId="0" fontId="3" fillId="0" borderId="18" xfId="0" quotePrefix="1" applyFont="1" applyBorder="1"/>
    <xf numFmtId="0" fontId="0" fillId="0" borderId="22" xfId="0" applyNumberFormat="1" applyBorder="1"/>
    <xf numFmtId="0" fontId="3" fillId="0" borderId="18" xfId="0" quotePrefix="1" applyFont="1" applyFill="1" applyBorder="1"/>
    <xf numFmtId="0" fontId="0" fillId="0" borderId="18" xfId="0" quotePrefix="1" applyFill="1" applyBorder="1"/>
    <xf numFmtId="0" fontId="0" fillId="0" borderId="22" xfId="0" applyFont="1" applyFill="1" applyBorder="1"/>
    <xf numFmtId="0" fontId="3" fillId="0" borderId="13" xfId="0" applyFont="1" applyFill="1" applyBorder="1"/>
    <xf numFmtId="0" fontId="0" fillId="0" borderId="23" xfId="0" quotePrefix="1" applyNumberFormat="1" applyBorder="1"/>
    <xf numFmtId="0" fontId="0" fillId="0" borderId="29" xfId="0" applyBorder="1"/>
    <xf numFmtId="0" fontId="0" fillId="0" borderId="0" xfId="0" applyBorder="1"/>
    <xf numFmtId="0" fontId="3" fillId="0" borderId="19" xfId="0" applyFont="1" applyBorder="1"/>
    <xf numFmtId="0" fontId="0" fillId="0" borderId="23" xfId="0" applyFill="1" applyBorder="1"/>
    <xf numFmtId="0" fontId="0" fillId="0" borderId="35" xfId="0" quotePrefix="1" applyBorder="1"/>
    <xf numFmtId="0" fontId="0" fillId="0" borderId="13" xfId="0" quotePrefix="1" applyNumberFormat="1" applyBorder="1"/>
    <xf numFmtId="0" fontId="11" fillId="0" borderId="13" xfId="5" quotePrefix="1" applyFont="1" applyFill="1" applyBorder="1" applyAlignment="1">
      <alignment wrapText="1"/>
    </xf>
    <xf numFmtId="0" fontId="0" fillId="0" borderId="36" xfId="0" applyBorder="1"/>
    <xf numFmtId="0" fontId="2" fillId="0" borderId="3" xfId="0" applyFont="1" applyFill="1" applyBorder="1"/>
    <xf numFmtId="0" fontId="0" fillId="0" borderId="3" xfId="0" applyBorder="1" applyAlignment="1">
      <alignment wrapText="1"/>
    </xf>
    <xf numFmtId="0" fontId="0" fillId="0" borderId="3" xfId="0" applyFill="1" applyBorder="1" applyAlignment="1">
      <alignment wrapText="1"/>
    </xf>
    <xf numFmtId="0" fontId="0" fillId="0" borderId="4" xfId="0" applyFill="1" applyBorder="1" applyAlignment="1">
      <alignment wrapText="1"/>
    </xf>
    <xf numFmtId="0" fontId="3" fillId="0" borderId="18" xfId="0" applyFont="1" applyBorder="1"/>
    <xf numFmtId="0" fontId="2" fillId="0" borderId="18" xfId="0" applyFont="1" applyBorder="1"/>
    <xf numFmtId="0" fontId="3" fillId="0" borderId="20" xfId="0" applyFont="1" applyBorder="1"/>
    <xf numFmtId="0" fontId="3" fillId="0" borderId="23" xfId="0" applyFont="1" applyBorder="1"/>
    <xf numFmtId="0" fontId="2" fillId="0" borderId="23" xfId="0" applyFont="1" applyBorder="1"/>
    <xf numFmtId="14" fontId="3" fillId="0" borderId="23" xfId="0" applyNumberFormat="1" applyFont="1" applyBorder="1"/>
    <xf numFmtId="1" fontId="3" fillId="0" borderId="23" xfId="0" applyNumberFormat="1" applyFont="1" applyBorder="1"/>
    <xf numFmtId="0" fontId="0" fillId="0" borderId="35" xfId="0" applyBorder="1"/>
    <xf numFmtId="0" fontId="0" fillId="0" borderId="26" xfId="0" quotePrefix="1" applyBorder="1"/>
    <xf numFmtId="164" fontId="0" fillId="0" borderId="26" xfId="0" applyNumberFormat="1" applyBorder="1"/>
    <xf numFmtId="0" fontId="8" fillId="0" borderId="10" xfId="2" applyFont="1" applyFill="1" applyBorder="1" applyAlignment="1">
      <alignment wrapText="1"/>
    </xf>
    <xf numFmtId="0" fontId="0" fillId="0" borderId="30" xfId="0" applyBorder="1"/>
    <xf numFmtId="0" fontId="0" fillId="0" borderId="39" xfId="0" applyBorder="1"/>
    <xf numFmtId="0" fontId="0" fillId="0" borderId="4" xfId="0" applyBorder="1" applyAlignment="1">
      <alignment wrapText="1"/>
    </xf>
    <xf numFmtId="1" fontId="0" fillId="0" borderId="36" xfId="0" applyNumberFormat="1" applyBorder="1"/>
    <xf numFmtId="164" fontId="0" fillId="0" borderId="39" xfId="0" applyNumberFormat="1" applyBorder="1"/>
    <xf numFmtId="0" fontId="0" fillId="0" borderId="40" xfId="0" applyBorder="1"/>
    <xf numFmtId="164" fontId="4" fillId="0" borderId="25" xfId="0" applyNumberFormat="1" applyFont="1" applyBorder="1"/>
    <xf numFmtId="0" fontId="0" fillId="0" borderId="41" xfId="0" applyBorder="1"/>
    <xf numFmtId="0" fontId="0" fillId="0" borderId="42" xfId="0" applyBorder="1"/>
    <xf numFmtId="1" fontId="0" fillId="0" borderId="42" xfId="0" applyNumberFormat="1" applyBorder="1"/>
    <xf numFmtId="2" fontId="0" fillId="0" borderId="13" xfId="0" applyNumberFormat="1" applyBorder="1"/>
    <xf numFmtId="165" fontId="0" fillId="0" borderId="13" xfId="0" applyNumberFormat="1" applyBorder="1"/>
    <xf numFmtId="0" fontId="4" fillId="0" borderId="43" xfId="0" applyFont="1" applyBorder="1"/>
    <xf numFmtId="0" fontId="8" fillId="0" borderId="35" xfId="2" applyFont="1" applyFill="1" applyBorder="1" applyAlignment="1">
      <alignment wrapText="1"/>
    </xf>
    <xf numFmtId="1" fontId="4" fillId="0" borderId="43" xfId="0" applyNumberFormat="1" applyFont="1" applyBorder="1"/>
    <xf numFmtId="164" fontId="4" fillId="0" borderId="43" xfId="0" applyNumberFormat="1" applyFont="1" applyBorder="1"/>
    <xf numFmtId="0" fontId="8" fillId="0" borderId="31" xfId="2" applyFont="1" applyFill="1" applyBorder="1" applyAlignment="1">
      <alignment wrapText="1"/>
    </xf>
    <xf numFmtId="2" fontId="0" fillId="0" borderId="26" xfId="0" applyNumberFormat="1" applyBorder="1"/>
    <xf numFmtId="165" fontId="0" fillId="0" borderId="26" xfId="0" applyNumberFormat="1" applyBorder="1"/>
    <xf numFmtId="0" fontId="4" fillId="0" borderId="42" xfId="0" applyFont="1" applyBorder="1"/>
    <xf numFmtId="0" fontId="4" fillId="0" borderId="4" xfId="0" applyFont="1" applyBorder="1" applyAlignment="1">
      <alignment wrapText="1"/>
    </xf>
    <xf numFmtId="0" fontId="4" fillId="0" borderId="34" xfId="0" applyFont="1" applyBorder="1" applyAlignment="1">
      <alignment wrapText="1"/>
    </xf>
    <xf numFmtId="0" fontId="0" fillId="0" borderId="31" xfId="0" applyBorder="1"/>
    <xf numFmtId="1" fontId="0" fillId="0" borderId="30" xfId="0" applyNumberFormat="1" applyBorder="1"/>
    <xf numFmtId="3" fontId="0" fillId="0" borderId="19" xfId="0" applyNumberFormat="1" applyBorder="1"/>
    <xf numFmtId="3" fontId="3" fillId="0" borderId="19" xfId="0" applyNumberFormat="1" applyFont="1" applyBorder="1"/>
    <xf numFmtId="0" fontId="2" fillId="0" borderId="31" xfId="0" applyFont="1" applyBorder="1"/>
    <xf numFmtId="3" fontId="2" fillId="0" borderId="30" xfId="0" applyNumberFormat="1" applyFont="1" applyBorder="1"/>
    <xf numFmtId="0" fontId="2" fillId="0" borderId="45" xfId="0" applyFont="1" applyBorder="1"/>
    <xf numFmtId="3" fontId="0" fillId="0" borderId="38" xfId="0" applyNumberFormat="1" applyBorder="1"/>
    <xf numFmtId="3" fontId="0" fillId="0" borderId="36" xfId="0" applyNumberFormat="1" applyBorder="1"/>
    <xf numFmtId="3" fontId="2" fillId="0" borderId="19" xfId="0" applyNumberFormat="1" applyFont="1" applyBorder="1"/>
    <xf numFmtId="3" fontId="3" fillId="0" borderId="21" xfId="0" applyNumberFormat="1" applyFont="1" applyBorder="1"/>
    <xf numFmtId="0" fontId="0" fillId="0" borderId="46" xfId="0" applyBorder="1"/>
    <xf numFmtId="0" fontId="0" fillId="0" borderId="47" xfId="0" applyBorder="1"/>
    <xf numFmtId="1" fontId="0" fillId="0" borderId="35" xfId="0" applyNumberFormat="1" applyBorder="1"/>
    <xf numFmtId="1" fontId="0" fillId="0" borderId="4" xfId="0" applyNumberFormat="1" applyFill="1" applyBorder="1"/>
    <xf numFmtId="0" fontId="4" fillId="0" borderId="40" xfId="0" applyFont="1" applyBorder="1" applyAlignment="1">
      <alignment wrapText="1"/>
    </xf>
    <xf numFmtId="1" fontId="0" fillId="0" borderId="10" xfId="0" applyNumberFormat="1" applyFill="1" applyBorder="1"/>
    <xf numFmtId="0" fontId="0" fillId="0" borderId="48" xfId="0" applyBorder="1"/>
    <xf numFmtId="0" fontId="0" fillId="0" borderId="49" xfId="0" applyBorder="1"/>
    <xf numFmtId="0" fontId="0" fillId="0" borderId="37" xfId="0" applyBorder="1"/>
    <xf numFmtId="165" fontId="0" fillId="0" borderId="27" xfId="0" applyNumberFormat="1" applyBorder="1"/>
    <xf numFmtId="165" fontId="0" fillId="0" borderId="10" xfId="0" applyNumberFormat="1" applyBorder="1"/>
    <xf numFmtId="1" fontId="4" fillId="0" borderId="18" xfId="0" applyNumberFormat="1" applyFont="1" applyBorder="1"/>
    <xf numFmtId="0" fontId="0" fillId="0" borderId="51" xfId="0" applyBorder="1"/>
    <xf numFmtId="0" fontId="0" fillId="0" borderId="52" xfId="0" applyBorder="1"/>
    <xf numFmtId="0" fontId="0" fillId="0" borderId="45" xfId="0" applyBorder="1"/>
    <xf numFmtId="0" fontId="4" fillId="0" borderId="45" xfId="0" applyFont="1" applyBorder="1"/>
    <xf numFmtId="0" fontId="4" fillId="0" borderId="11" xfId="0" applyFont="1" applyBorder="1"/>
    <xf numFmtId="0" fontId="4" fillId="0" borderId="38" xfId="0" applyFont="1" applyBorder="1"/>
    <xf numFmtId="0" fontId="4" fillId="0" borderId="51" xfId="0" applyFont="1" applyBorder="1"/>
    <xf numFmtId="0" fontId="4" fillId="0" borderId="52" xfId="0" applyFont="1" applyBorder="1"/>
    <xf numFmtId="0" fontId="4" fillId="0" borderId="16" xfId="0" applyFont="1" applyBorder="1"/>
    <xf numFmtId="0" fontId="4" fillId="0" borderId="53" xfId="0" applyFont="1" applyBorder="1"/>
    <xf numFmtId="0" fontId="5" fillId="0" borderId="0" xfId="0" applyFont="1"/>
    <xf numFmtId="0" fontId="0" fillId="0" borderId="0" xfId="0" applyAlignment="1"/>
    <xf numFmtId="0" fontId="2" fillId="0" borderId="0" xfId="0" applyFont="1" applyAlignment="1">
      <alignment horizontal="center" wrapText="1"/>
    </xf>
    <xf numFmtId="0" fontId="12" fillId="3" borderId="31" xfId="0" applyFont="1" applyFill="1" applyBorder="1"/>
    <xf numFmtId="0" fontId="13" fillId="3" borderId="26" xfId="0" applyFont="1" applyFill="1" applyBorder="1"/>
    <xf numFmtId="3" fontId="13" fillId="3" borderId="26" xfId="0" applyNumberFormat="1" applyFont="1" applyFill="1" applyBorder="1"/>
    <xf numFmtId="0" fontId="13" fillId="3" borderId="26" xfId="0" applyFont="1" applyFill="1" applyBorder="1" applyAlignment="1">
      <alignment horizontal="center"/>
    </xf>
    <xf numFmtId="0" fontId="0" fillId="3" borderId="26" xfId="0" applyFill="1" applyBorder="1"/>
    <xf numFmtId="0" fontId="12" fillId="4" borderId="31" xfId="0" applyFont="1" applyFill="1" applyBorder="1"/>
    <xf numFmtId="0" fontId="13" fillId="4" borderId="26" xfId="0" applyFont="1" applyFill="1" applyBorder="1"/>
    <xf numFmtId="3" fontId="13" fillId="4" borderId="26" xfId="0" applyNumberFormat="1" applyFont="1" applyFill="1" applyBorder="1"/>
    <xf numFmtId="0" fontId="13" fillId="4" borderId="26" xfId="0" applyFont="1" applyFill="1" applyBorder="1" applyAlignment="1">
      <alignment horizontal="center"/>
    </xf>
    <xf numFmtId="0" fontId="0" fillId="4" borderId="26" xfId="0" applyFill="1" applyBorder="1"/>
    <xf numFmtId="0" fontId="12" fillId="5" borderId="31" xfId="0" applyFont="1" applyFill="1" applyBorder="1"/>
    <xf numFmtId="0" fontId="13" fillId="5" borderId="26" xfId="0" applyFont="1" applyFill="1" applyBorder="1"/>
    <xf numFmtId="167" fontId="13" fillId="5" borderId="26" xfId="0" applyNumberFormat="1" applyFont="1" applyFill="1" applyBorder="1"/>
    <xf numFmtId="0" fontId="13" fillId="5" borderId="26" xfId="0" applyFont="1" applyFill="1" applyBorder="1" applyAlignment="1">
      <alignment horizontal="center"/>
    </xf>
    <xf numFmtId="0" fontId="0" fillId="5" borderId="26" xfId="0" applyFill="1" applyBorder="1"/>
    <xf numFmtId="0" fontId="2" fillId="6" borderId="20" xfId="0" applyFont="1" applyFill="1" applyBorder="1"/>
    <xf numFmtId="0" fontId="0" fillId="6" borderId="23" xfId="0" applyFill="1" applyBorder="1"/>
    <xf numFmtId="3" fontId="2" fillId="6" borderId="23" xfId="0" applyNumberFormat="1" applyFont="1" applyFill="1" applyBorder="1"/>
    <xf numFmtId="3" fontId="0" fillId="6" borderId="23" xfId="0" applyNumberFormat="1" applyFill="1" applyBorder="1" applyAlignment="1">
      <alignment horizontal="center"/>
    </xf>
    <xf numFmtId="3" fontId="0" fillId="6" borderId="23" xfId="0" applyNumberFormat="1" applyFill="1" applyBorder="1"/>
    <xf numFmtId="0" fontId="0" fillId="0" borderId="46" xfId="0" applyBorder="1" applyAlignment="1">
      <alignment wrapText="1"/>
    </xf>
    <xf numFmtId="0" fontId="0" fillId="0" borderId="47" xfId="0" applyBorder="1" applyAlignment="1">
      <alignment wrapText="1"/>
    </xf>
    <xf numFmtId="0" fontId="0" fillId="0" borderId="54" xfId="0" applyBorder="1"/>
    <xf numFmtId="0" fontId="2" fillId="3" borderId="22" xfId="0" applyFont="1" applyFill="1" applyBorder="1"/>
    <xf numFmtId="0" fontId="0" fillId="3" borderId="22" xfId="0" applyFill="1" applyBorder="1"/>
    <xf numFmtId="0" fontId="13" fillId="3" borderId="22" xfId="0" applyFont="1" applyFill="1" applyBorder="1"/>
    <xf numFmtId="0" fontId="0" fillId="3" borderId="22" xfId="0" applyNumberFormat="1" applyFill="1" applyBorder="1" applyAlignment="1">
      <alignment horizontal="center"/>
    </xf>
    <xf numFmtId="0" fontId="0" fillId="3" borderId="22" xfId="0" applyFill="1" applyBorder="1" applyAlignment="1">
      <alignment wrapText="1"/>
    </xf>
    <xf numFmtId="0" fontId="0" fillId="3" borderId="54" xfId="0" applyFill="1" applyBorder="1"/>
    <xf numFmtId="0" fontId="0" fillId="3" borderId="47" xfId="0" applyFill="1" applyBorder="1"/>
    <xf numFmtId="0" fontId="0" fillId="3" borderId="40" xfId="0" applyFill="1" applyBorder="1"/>
    <xf numFmtId="3" fontId="13" fillId="3" borderId="22" xfId="0" applyNumberFormat="1" applyFont="1" applyFill="1" applyBorder="1"/>
    <xf numFmtId="0" fontId="13" fillId="3" borderId="22" xfId="0" applyNumberFormat="1" applyFont="1" applyFill="1" applyBorder="1" applyAlignment="1">
      <alignment horizontal="center"/>
    </xf>
    <xf numFmtId="0" fontId="13" fillId="3" borderId="22" xfId="0" applyFont="1" applyFill="1" applyBorder="1" applyAlignment="1">
      <alignment vertical="center"/>
    </xf>
    <xf numFmtId="0" fontId="13" fillId="3" borderId="55" xfId="0" applyFont="1" applyFill="1" applyBorder="1"/>
    <xf numFmtId="0" fontId="13" fillId="3" borderId="3" xfId="0" applyFont="1" applyFill="1" applyBorder="1"/>
    <xf numFmtId="0" fontId="13" fillId="3" borderId="4" xfId="0" applyFont="1" applyFill="1" applyBorder="1"/>
    <xf numFmtId="0" fontId="13" fillId="0" borderId="0" xfId="0" applyFont="1"/>
    <xf numFmtId="0" fontId="13" fillId="3" borderId="32" xfId="0" applyFont="1" applyFill="1" applyBorder="1"/>
    <xf numFmtId="0" fontId="13" fillId="3" borderId="19" xfId="0" applyFont="1" applyFill="1" applyBorder="1"/>
    <xf numFmtId="0" fontId="12" fillId="3" borderId="22" xfId="0" applyFont="1" applyFill="1" applyBorder="1"/>
    <xf numFmtId="3" fontId="12" fillId="3" borderId="22" xfId="0" applyNumberFormat="1" applyFont="1" applyFill="1" applyBorder="1"/>
    <xf numFmtId="0" fontId="12" fillId="3" borderId="32" xfId="0" applyFont="1" applyFill="1" applyBorder="1"/>
    <xf numFmtId="0" fontId="12" fillId="3" borderId="19" xfId="0" applyFont="1" applyFill="1" applyBorder="1"/>
    <xf numFmtId="3" fontId="13" fillId="3" borderId="22" xfId="0" applyNumberFormat="1" applyFont="1" applyFill="1" applyBorder="1" applyAlignment="1">
      <alignment horizontal="center"/>
    </xf>
    <xf numFmtId="167" fontId="13" fillId="3" borderId="22" xfId="4" applyNumberFormat="1" applyFont="1" applyFill="1" applyBorder="1"/>
    <xf numFmtId="0" fontId="13" fillId="3" borderId="22" xfId="4" applyNumberFormat="1" applyFont="1" applyFill="1" applyBorder="1" applyAlignment="1">
      <alignment horizontal="center"/>
    </xf>
    <xf numFmtId="0" fontId="13" fillId="3" borderId="22" xfId="6" applyFont="1" applyFill="1" applyBorder="1"/>
    <xf numFmtId="168" fontId="13" fillId="3" borderId="22" xfId="4" applyNumberFormat="1" applyFont="1" applyFill="1" applyBorder="1"/>
    <xf numFmtId="0" fontId="0" fillId="3" borderId="19" xfId="0" applyFill="1" applyBorder="1"/>
    <xf numFmtId="169" fontId="13" fillId="3" borderId="22" xfId="4" applyNumberFormat="1" applyFont="1" applyFill="1" applyBorder="1"/>
    <xf numFmtId="167" fontId="12" fillId="3" borderId="22" xfId="4" applyNumberFormat="1" applyFont="1" applyFill="1" applyBorder="1"/>
    <xf numFmtId="0" fontId="12" fillId="3" borderId="22" xfId="6" applyFont="1" applyFill="1" applyBorder="1"/>
    <xf numFmtId="3" fontId="13" fillId="3" borderId="22" xfId="4" applyNumberFormat="1" applyFont="1" applyFill="1" applyBorder="1" applyAlignment="1">
      <alignment horizontal="center"/>
    </xf>
    <xf numFmtId="0" fontId="0" fillId="3" borderId="32" xfId="0" applyFill="1" applyBorder="1"/>
    <xf numFmtId="0" fontId="12" fillId="0" borderId="22" xfId="0" applyFont="1" applyFill="1" applyBorder="1"/>
    <xf numFmtId="0" fontId="13" fillId="0" borderId="22" xfId="0" applyFont="1" applyFill="1" applyBorder="1"/>
    <xf numFmtId="3" fontId="13" fillId="0" borderId="22" xfId="0" applyNumberFormat="1" applyFont="1" applyFill="1" applyBorder="1"/>
    <xf numFmtId="3" fontId="13" fillId="0" borderId="22" xfId="4" applyNumberFormat="1" applyFont="1" applyFill="1" applyBorder="1" applyAlignment="1">
      <alignment horizontal="center"/>
    </xf>
    <xf numFmtId="0" fontId="13" fillId="0" borderId="22" xfId="6" applyFont="1" applyFill="1" applyBorder="1"/>
    <xf numFmtId="0" fontId="0" fillId="0" borderId="32" xfId="0" applyFill="1" applyBorder="1"/>
    <xf numFmtId="0" fontId="0" fillId="0" borderId="0" xfId="0" applyFill="1"/>
    <xf numFmtId="0" fontId="2" fillId="4" borderId="22" xfId="0" applyFont="1" applyFill="1" applyBorder="1"/>
    <xf numFmtId="0" fontId="13" fillId="4" borderId="22" xfId="0" applyFont="1" applyFill="1" applyBorder="1"/>
    <xf numFmtId="0" fontId="12" fillId="4" borderId="22" xfId="0" applyFont="1" applyFill="1" applyBorder="1"/>
    <xf numFmtId="0" fontId="13" fillId="4" borderId="22" xfId="0" applyNumberFormat="1" applyFont="1" applyFill="1" applyBorder="1" applyAlignment="1">
      <alignment horizontal="center"/>
    </xf>
    <xf numFmtId="0" fontId="12" fillId="4" borderId="32" xfId="0" applyFont="1" applyFill="1" applyBorder="1"/>
    <xf numFmtId="0" fontId="12" fillId="4" borderId="19" xfId="0" applyFont="1" applyFill="1" applyBorder="1"/>
    <xf numFmtId="3" fontId="13" fillId="4" borderId="22" xfId="0" applyNumberFormat="1" applyFont="1" applyFill="1" applyBorder="1"/>
    <xf numFmtId="9" fontId="13" fillId="4" borderId="22" xfId="0" applyNumberFormat="1" applyFont="1" applyFill="1" applyBorder="1"/>
    <xf numFmtId="0" fontId="13" fillId="4" borderId="22" xfId="0" applyFont="1" applyFill="1" applyBorder="1" applyAlignment="1">
      <alignment vertical="center"/>
    </xf>
    <xf numFmtId="0" fontId="13" fillId="0" borderId="55" xfId="0" applyFont="1" applyFill="1" applyBorder="1"/>
    <xf numFmtId="0" fontId="13" fillId="0" borderId="3" xfId="0" applyFont="1" applyFill="1" applyBorder="1"/>
    <xf numFmtId="0" fontId="13" fillId="0" borderId="4" xfId="0" applyFont="1" applyFill="1" applyBorder="1"/>
    <xf numFmtId="0" fontId="13" fillId="0" borderId="0" xfId="0" applyFont="1" applyFill="1"/>
    <xf numFmtId="0" fontId="13" fillId="0" borderId="32" xfId="0" applyFont="1" applyFill="1" applyBorder="1"/>
    <xf numFmtId="0" fontId="13" fillId="0" borderId="19" xfId="0" applyFont="1" applyFill="1" applyBorder="1"/>
    <xf numFmtId="3" fontId="12" fillId="4" borderId="22" xfId="0" applyNumberFormat="1" applyFont="1" applyFill="1" applyBorder="1"/>
    <xf numFmtId="9" fontId="12" fillId="4" borderId="22" xfId="0" applyNumberFormat="1" applyFont="1" applyFill="1" applyBorder="1"/>
    <xf numFmtId="0" fontId="12" fillId="0" borderId="32" xfId="0" applyFont="1" applyFill="1" applyBorder="1"/>
    <xf numFmtId="0" fontId="12" fillId="0" borderId="19" xfId="0" applyFont="1" applyFill="1" applyBorder="1"/>
    <xf numFmtId="0" fontId="13" fillId="4" borderId="32" xfId="0" applyFont="1" applyFill="1" applyBorder="1"/>
    <xf numFmtId="0" fontId="13" fillId="4" borderId="19" xfId="0" applyFont="1" applyFill="1" applyBorder="1"/>
    <xf numFmtId="0" fontId="13" fillId="4" borderId="22" xfId="6" applyFont="1" applyFill="1" applyBorder="1"/>
    <xf numFmtId="0" fontId="13" fillId="4" borderId="22" xfId="4" applyNumberFormat="1" applyFont="1" applyFill="1" applyBorder="1" applyAlignment="1">
      <alignment horizontal="center"/>
    </xf>
    <xf numFmtId="169" fontId="13" fillId="4" borderId="22" xfId="4" applyNumberFormat="1" applyFont="1" applyFill="1" applyBorder="1"/>
    <xf numFmtId="0" fontId="13" fillId="4" borderId="22" xfId="6" applyNumberFormat="1" applyFont="1" applyFill="1" applyBorder="1" applyAlignment="1">
      <alignment horizontal="center"/>
    </xf>
    <xf numFmtId="1" fontId="13" fillId="4" borderId="22" xfId="0" applyNumberFormat="1" applyFont="1" applyFill="1" applyBorder="1"/>
    <xf numFmtId="0" fontId="15" fillId="4" borderId="22" xfId="0" applyFont="1" applyFill="1" applyBorder="1" applyAlignment="1"/>
    <xf numFmtId="168" fontId="13" fillId="4" borderId="22" xfId="4" applyNumberFormat="1" applyFont="1" applyFill="1" applyBorder="1"/>
    <xf numFmtId="0" fontId="13" fillId="4" borderId="28" xfId="0" applyFont="1" applyFill="1" applyBorder="1"/>
    <xf numFmtId="9" fontId="13" fillId="4" borderId="22" xfId="4" applyNumberFormat="1" applyFont="1" applyFill="1" applyBorder="1"/>
    <xf numFmtId="43" fontId="13" fillId="4" borderId="22" xfId="4" applyNumberFormat="1" applyFont="1" applyFill="1" applyBorder="1"/>
    <xf numFmtId="166" fontId="13" fillId="4" borderId="22" xfId="0" applyNumberFormat="1" applyFont="1" applyFill="1" applyBorder="1"/>
    <xf numFmtId="0" fontId="0" fillId="4" borderId="22" xfId="0" applyFill="1" applyBorder="1"/>
    <xf numFmtId="9" fontId="12" fillId="4" borderId="22" xfId="4" applyNumberFormat="1" applyFont="1" applyFill="1" applyBorder="1"/>
    <xf numFmtId="167" fontId="12" fillId="4" borderId="22" xfId="4" applyNumberFormat="1" applyFont="1" applyFill="1" applyBorder="1"/>
    <xf numFmtId="167" fontId="13" fillId="4" borderId="22" xfId="4" applyNumberFormat="1" applyFont="1" applyFill="1" applyBorder="1"/>
    <xf numFmtId="0" fontId="13" fillId="4" borderId="2" xfId="6" applyFont="1" applyFill="1" applyBorder="1"/>
    <xf numFmtId="0" fontId="12" fillId="4" borderId="22" xfId="4" applyNumberFormat="1" applyFont="1" applyFill="1" applyBorder="1" applyAlignment="1">
      <alignment horizontal="center"/>
    </xf>
    <xf numFmtId="9" fontId="0" fillId="4" borderId="22" xfId="0" applyNumberFormat="1" applyFill="1" applyBorder="1"/>
    <xf numFmtId="0" fontId="13" fillId="4" borderId="13" xfId="0" applyFont="1" applyFill="1" applyBorder="1"/>
    <xf numFmtId="1" fontId="12" fillId="4" borderId="13" xfId="0" applyNumberFormat="1" applyFont="1" applyFill="1" applyBorder="1"/>
    <xf numFmtId="9" fontId="12" fillId="4" borderId="13" xfId="0" applyNumberFormat="1" applyFont="1" applyFill="1" applyBorder="1"/>
    <xf numFmtId="3" fontId="13" fillId="4" borderId="13" xfId="0" applyNumberFormat="1" applyFont="1" applyFill="1" applyBorder="1"/>
    <xf numFmtId="0" fontId="13" fillId="4" borderId="56" xfId="0" applyFont="1" applyFill="1" applyBorder="1"/>
    <xf numFmtId="0" fontId="13" fillId="4" borderId="36" xfId="0" applyFont="1" applyFill="1" applyBorder="1"/>
    <xf numFmtId="0" fontId="13" fillId="0" borderId="22" xfId="0" applyFont="1" applyBorder="1"/>
    <xf numFmtId="1" fontId="13" fillId="0" borderId="22" xfId="0" applyNumberFormat="1" applyFont="1" applyBorder="1"/>
    <xf numFmtId="0" fontId="13" fillId="0" borderId="22" xfId="0" applyNumberFormat="1" applyFont="1" applyBorder="1" applyAlignment="1">
      <alignment horizontal="center"/>
    </xf>
    <xf numFmtId="0" fontId="13" fillId="0" borderId="19" xfId="0" applyFont="1" applyBorder="1"/>
    <xf numFmtId="0" fontId="12" fillId="5" borderId="22" xfId="0" applyFont="1" applyFill="1" applyBorder="1"/>
    <xf numFmtId="0" fontId="13" fillId="5" borderId="22" xfId="0" applyFont="1" applyFill="1" applyBorder="1"/>
    <xf numFmtId="0" fontId="13" fillId="5" borderId="22" xfId="0" applyNumberFormat="1" applyFont="1" applyFill="1" applyBorder="1" applyAlignment="1">
      <alignment horizontal="center"/>
    </xf>
    <xf numFmtId="0" fontId="13" fillId="5" borderId="22" xfId="6" applyFont="1" applyFill="1" applyBorder="1"/>
    <xf numFmtId="0" fontId="13" fillId="5" borderId="57" xfId="0" applyFont="1" applyFill="1" applyBorder="1"/>
    <xf numFmtId="0" fontId="13" fillId="5" borderId="30" xfId="0" applyFont="1" applyFill="1" applyBorder="1"/>
    <xf numFmtId="3" fontId="13" fillId="5" borderId="22" xfId="0" applyNumberFormat="1" applyFont="1" applyFill="1" applyBorder="1"/>
    <xf numFmtId="9" fontId="13" fillId="5" borderId="22" xfId="0" applyNumberFormat="1" applyFont="1" applyFill="1" applyBorder="1"/>
    <xf numFmtId="0" fontId="13" fillId="5" borderId="22" xfId="4" applyNumberFormat="1" applyFont="1" applyFill="1" applyBorder="1" applyAlignment="1">
      <alignment horizontal="center"/>
    </xf>
    <xf numFmtId="3" fontId="13" fillId="5" borderId="22" xfId="0" applyNumberFormat="1" applyFont="1" applyFill="1" applyBorder="1" applyAlignment="1">
      <alignment horizontal="center"/>
    </xf>
    <xf numFmtId="168" fontId="13" fillId="5" borderId="22" xfId="4" applyNumberFormat="1" applyFont="1" applyFill="1" applyBorder="1"/>
    <xf numFmtId="43" fontId="13" fillId="5" borderId="22" xfId="4" applyFont="1" applyFill="1" applyBorder="1"/>
    <xf numFmtId="0" fontId="0" fillId="0" borderId="0" xfId="0" applyFill="1" applyBorder="1"/>
    <xf numFmtId="169" fontId="13" fillId="5" borderId="22" xfId="4" applyNumberFormat="1" applyFont="1" applyFill="1" applyBorder="1"/>
    <xf numFmtId="3" fontId="12" fillId="5" borderId="22" xfId="0" applyNumberFormat="1" applyFont="1" applyFill="1" applyBorder="1"/>
    <xf numFmtId="9" fontId="12" fillId="5" borderId="22" xfId="0" applyNumberFormat="1" applyFont="1" applyFill="1" applyBorder="1"/>
    <xf numFmtId="0" fontId="0" fillId="5" borderId="22" xfId="0" applyFill="1" applyBorder="1"/>
    <xf numFmtId="0" fontId="13" fillId="0" borderId="0" xfId="0" applyFont="1" applyFill="1" applyBorder="1"/>
    <xf numFmtId="170" fontId="13" fillId="5" borderId="22" xfId="4" applyNumberFormat="1" applyFont="1" applyFill="1" applyBorder="1" applyAlignment="1"/>
    <xf numFmtId="0" fontId="13" fillId="5" borderId="13" xfId="0" applyFont="1" applyFill="1" applyBorder="1"/>
    <xf numFmtId="3" fontId="13" fillId="5" borderId="13" xfId="0" applyNumberFormat="1" applyFont="1" applyFill="1" applyBorder="1"/>
    <xf numFmtId="9" fontId="13" fillId="5" borderId="13" xfId="4" applyNumberFormat="1" applyFont="1" applyFill="1" applyBorder="1"/>
    <xf numFmtId="0" fontId="13" fillId="5" borderId="13" xfId="4" applyNumberFormat="1" applyFont="1" applyFill="1" applyBorder="1" applyAlignment="1">
      <alignment horizontal="center"/>
    </xf>
    <xf numFmtId="0" fontId="13" fillId="5" borderId="13" xfId="6" applyFont="1" applyFill="1" applyBorder="1"/>
    <xf numFmtId="168" fontId="13" fillId="5" borderId="13" xfId="4" applyNumberFormat="1" applyFont="1" applyFill="1" applyBorder="1"/>
    <xf numFmtId="0" fontId="0" fillId="5" borderId="13" xfId="0" applyFill="1" applyBorder="1"/>
    <xf numFmtId="0" fontId="0" fillId="5" borderId="36" xfId="0" applyFill="1" applyBorder="1"/>
    <xf numFmtId="0" fontId="0" fillId="5" borderId="19" xfId="0" applyFill="1" applyBorder="1"/>
    <xf numFmtId="9" fontId="12" fillId="5" borderId="13" xfId="4" applyNumberFormat="1" applyFont="1" applyFill="1" applyBorder="1"/>
    <xf numFmtId="9" fontId="13" fillId="5" borderId="22" xfId="4" applyNumberFormat="1" applyFont="1" applyFill="1" applyBorder="1"/>
    <xf numFmtId="9" fontId="12" fillId="5" borderId="22" xfId="4" applyNumberFormat="1" applyFont="1" applyFill="1" applyBorder="1"/>
    <xf numFmtId="0" fontId="0" fillId="5" borderId="32" xfId="0" applyFill="1" applyBorder="1"/>
    <xf numFmtId="0" fontId="12" fillId="5" borderId="32" xfId="0" applyFont="1" applyFill="1" applyBorder="1"/>
    <xf numFmtId="0" fontId="12" fillId="5" borderId="19" xfId="0" applyFont="1" applyFill="1" applyBorder="1"/>
    <xf numFmtId="0" fontId="0" fillId="5" borderId="58" xfId="0" applyFill="1" applyBorder="1"/>
    <xf numFmtId="0" fontId="13" fillId="5" borderId="22" xfId="6" applyNumberFormat="1" applyFont="1" applyFill="1" applyBorder="1" applyAlignment="1">
      <alignment horizontal="center"/>
    </xf>
    <xf numFmtId="1" fontId="13" fillId="5" borderId="22" xfId="0" applyNumberFormat="1" applyFont="1" applyFill="1" applyBorder="1"/>
    <xf numFmtId="1" fontId="13" fillId="5" borderId="22" xfId="4" applyNumberFormat="1" applyFont="1" applyFill="1" applyBorder="1"/>
    <xf numFmtId="167" fontId="13" fillId="5" borderId="22" xfId="6" applyNumberFormat="1" applyFont="1" applyFill="1" applyBorder="1"/>
    <xf numFmtId="0" fontId="0" fillId="0" borderId="58" xfId="0" applyFill="1" applyBorder="1"/>
    <xf numFmtId="3" fontId="13" fillId="5" borderId="26" xfId="0" applyNumberFormat="1" applyFont="1" applyFill="1" applyBorder="1"/>
    <xf numFmtId="9" fontId="13" fillId="5" borderId="26" xfId="0" applyNumberFormat="1" applyFont="1" applyFill="1" applyBorder="1"/>
    <xf numFmtId="0" fontId="13" fillId="5" borderId="0" xfId="6" applyFont="1" applyFill="1" applyBorder="1"/>
    <xf numFmtId="0" fontId="0" fillId="0" borderId="32" xfId="0" applyBorder="1"/>
    <xf numFmtId="0" fontId="0" fillId="0" borderId="58" xfId="0" applyBorder="1"/>
    <xf numFmtId="2" fontId="12" fillId="3" borderId="26" xfId="0" applyNumberFormat="1" applyFont="1" applyFill="1" applyBorder="1"/>
    <xf numFmtId="4" fontId="12" fillId="4" borderId="26" xfId="0" applyNumberFormat="1" applyFont="1" applyFill="1" applyBorder="1"/>
    <xf numFmtId="2" fontId="12" fillId="5" borderId="26" xfId="0" applyNumberFormat="1" applyFont="1" applyFill="1" applyBorder="1"/>
    <xf numFmtId="2" fontId="2" fillId="0" borderId="23" xfId="0" applyNumberFormat="1" applyFont="1" applyBorder="1"/>
    <xf numFmtId="0" fontId="8" fillId="2" borderId="10" xfId="2" applyFont="1" applyFill="1" applyBorder="1" applyAlignment="1">
      <alignment horizontal="center"/>
    </xf>
    <xf numFmtId="0" fontId="8" fillId="0" borderId="3" xfId="2" applyFont="1" applyFill="1" applyBorder="1" applyAlignment="1">
      <alignment wrapText="1"/>
    </xf>
    <xf numFmtId="164" fontId="0" fillId="0" borderId="22" xfId="0" applyNumberFormat="1" applyBorder="1"/>
    <xf numFmtId="164" fontId="0" fillId="0" borderId="23" xfId="0" applyNumberFormat="1" applyBorder="1"/>
    <xf numFmtId="164" fontId="4" fillId="0" borderId="21" xfId="0" applyNumberFormat="1" applyFont="1" applyBorder="1"/>
    <xf numFmtId="0" fontId="8" fillId="0" borderId="31" xfId="3" applyFont="1" applyFill="1" applyBorder="1" applyAlignment="1">
      <alignment wrapText="1"/>
    </xf>
    <xf numFmtId="164" fontId="4" fillId="0" borderId="30" xfId="0" applyNumberFormat="1" applyFont="1" applyBorder="1"/>
    <xf numFmtId="164" fontId="0" fillId="0" borderId="13" xfId="0" applyNumberFormat="1" applyBorder="1"/>
    <xf numFmtId="0" fontId="0" fillId="0" borderId="51" xfId="0" applyFill="1" applyBorder="1"/>
    <xf numFmtId="1" fontId="0" fillId="0" borderId="52" xfId="0" applyNumberFormat="1" applyBorder="1"/>
    <xf numFmtId="0" fontId="0" fillId="0" borderId="53" xfId="0" applyBorder="1"/>
    <xf numFmtId="1" fontId="0" fillId="0" borderId="51" xfId="0" applyNumberFormat="1" applyBorder="1"/>
    <xf numFmtId="2" fontId="0" fillId="0" borderId="52" xfId="0" applyNumberFormat="1" applyBorder="1"/>
    <xf numFmtId="165" fontId="0" fillId="0" borderId="52" xfId="0" applyNumberFormat="1" applyBorder="1"/>
    <xf numFmtId="1" fontId="4" fillId="0" borderId="33" xfId="0" applyNumberFormat="1" applyFont="1" applyBorder="1"/>
    <xf numFmtId="1" fontId="4" fillId="0" borderId="51" xfId="0" applyNumberFormat="1" applyFont="1" applyBorder="1"/>
    <xf numFmtId="1" fontId="0" fillId="0" borderId="38" xfId="0" applyNumberFormat="1" applyBorder="1"/>
    <xf numFmtId="1" fontId="0" fillId="0" borderId="41" xfId="0" applyNumberFormat="1" applyBorder="1"/>
    <xf numFmtId="1" fontId="4" fillId="0" borderId="41" xfId="0" applyNumberFormat="1" applyFont="1" applyBorder="1"/>
    <xf numFmtId="1" fontId="4" fillId="0" borderId="44" xfId="0" applyNumberFormat="1" applyFont="1" applyBorder="1"/>
    <xf numFmtId="1" fontId="0" fillId="0" borderId="31" xfId="0" applyNumberFormat="1" applyBorder="1"/>
    <xf numFmtId="1" fontId="0" fillId="0" borderId="48" xfId="0" applyNumberFormat="1" applyBorder="1"/>
    <xf numFmtId="1" fontId="0" fillId="0" borderId="49" xfId="0" applyNumberFormat="1" applyBorder="1"/>
    <xf numFmtId="0" fontId="0" fillId="0" borderId="59" xfId="0" applyBorder="1"/>
    <xf numFmtId="1" fontId="4" fillId="0" borderId="50" xfId="0" applyNumberFormat="1" applyFont="1" applyBorder="1"/>
    <xf numFmtId="0" fontId="0" fillId="0" borderId="45" xfId="0" applyFill="1" applyBorder="1"/>
    <xf numFmtId="0" fontId="4" fillId="0" borderId="33" xfId="0" applyFont="1" applyBorder="1"/>
    <xf numFmtId="0" fontId="8" fillId="0" borderId="10" xfId="3" applyFont="1" applyFill="1" applyBorder="1" applyAlignment="1">
      <alignment wrapText="1"/>
    </xf>
    <xf numFmtId="0" fontId="11" fillId="0" borderId="45" xfId="3" applyFont="1" applyFill="1" applyBorder="1" applyAlignment="1">
      <alignment wrapText="1"/>
    </xf>
    <xf numFmtId="1" fontId="4" fillId="0" borderId="42" xfId="0" applyNumberFormat="1" applyFont="1" applyBorder="1"/>
    <xf numFmtId="0" fontId="0" fillId="0" borderId="17" xfId="0" applyBorder="1"/>
    <xf numFmtId="1" fontId="0" fillId="0" borderId="17" xfId="0" applyNumberFormat="1" applyBorder="1"/>
    <xf numFmtId="1" fontId="0" fillId="0" borderId="15" xfId="0" applyNumberFormat="1" applyBorder="1"/>
    <xf numFmtId="1" fontId="4" fillId="0" borderId="11" xfId="0" applyNumberFormat="1" applyFont="1" applyBorder="1"/>
    <xf numFmtId="0" fontId="0" fillId="0" borderId="3" xfId="0" quotePrefix="1" applyBorder="1"/>
    <xf numFmtId="2" fontId="0" fillId="0" borderId="4" xfId="0" applyNumberFormat="1" applyBorder="1"/>
    <xf numFmtId="0" fontId="0" fillId="0" borderId="22" xfId="0" quotePrefix="1" applyFill="1" applyBorder="1"/>
    <xf numFmtId="0" fontId="0" fillId="0" borderId="23" xfId="0" quotePrefix="1" applyBorder="1"/>
    <xf numFmtId="0" fontId="3" fillId="0" borderId="37" xfId="0" applyFont="1" applyFill="1" applyBorder="1"/>
    <xf numFmtId="0" fontId="3" fillId="0" borderId="0" xfId="0" applyFont="1" applyBorder="1"/>
    <xf numFmtId="0" fontId="0" fillId="0" borderId="0" xfId="0" applyBorder="1" applyAlignment="1">
      <alignment wrapText="1"/>
    </xf>
    <xf numFmtId="0" fontId="2" fillId="0" borderId="10" xfId="0" applyFont="1" applyBorder="1" applyAlignment="1">
      <alignment wrapText="1"/>
    </xf>
    <xf numFmtId="0" fontId="4" fillId="0" borderId="4" xfId="0" applyFont="1" applyBorder="1"/>
    <xf numFmtId="0" fontId="0" fillId="0" borderId="21" xfId="0" applyFill="1" applyBorder="1"/>
    <xf numFmtId="0" fontId="1" fillId="0" borderId="37" xfId="0" applyFont="1" applyFill="1" applyBorder="1"/>
    <xf numFmtId="0" fontId="2" fillId="0" borderId="0" xfId="0" applyFont="1" applyAlignment="1">
      <alignment horizontal="center"/>
    </xf>
    <xf numFmtId="15" fontId="2" fillId="0" borderId="0" xfId="0" applyNumberFormat="1" applyFont="1" applyAlignment="1">
      <alignment horizontal="center"/>
    </xf>
    <xf numFmtId="0" fontId="2" fillId="0" borderId="0" xfId="0" applyFont="1" applyAlignment="1">
      <alignment horizontal="center" wrapText="1"/>
    </xf>
    <xf numFmtId="0" fontId="2" fillId="0" borderId="0" xfId="0" applyFont="1" applyAlignment="1">
      <alignment horizontal="center" wrapText="1"/>
    </xf>
    <xf numFmtId="0" fontId="2" fillId="0" borderId="0" xfId="0" applyFont="1" applyAlignment="1">
      <alignment wrapText="1"/>
    </xf>
    <xf numFmtId="0" fontId="0" fillId="0" borderId="0" xfId="0" applyAlignment="1">
      <alignment wrapText="1"/>
    </xf>
    <xf numFmtId="0" fontId="5" fillId="0" borderId="12" xfId="0" applyFont="1" applyBorder="1" applyAlignment="1">
      <alignment horizontal="left" wrapText="1"/>
    </xf>
    <xf numFmtId="0" fontId="0" fillId="0" borderId="12" xfId="0" applyBorder="1" applyAlignment="1">
      <alignment horizontal="left" wrapText="1"/>
    </xf>
    <xf numFmtId="0" fontId="7" fillId="0" borderId="0" xfId="0" applyFont="1" applyAlignment="1">
      <alignment wrapText="1"/>
    </xf>
    <xf numFmtId="0" fontId="5" fillId="0" borderId="0" xfId="0" applyFont="1" applyAlignment="1">
      <alignment horizontal="center" wrapText="1"/>
    </xf>
    <xf numFmtId="0" fontId="5" fillId="0" borderId="12" xfId="0" applyFont="1" applyBorder="1" applyAlignment="1">
      <alignment horizontal="center" wrapText="1"/>
    </xf>
    <xf numFmtId="0" fontId="0" fillId="0" borderId="12" xfId="0" applyBorder="1" applyAlignment="1">
      <alignment horizontal="center" wrapText="1"/>
    </xf>
    <xf numFmtId="0" fontId="4" fillId="0" borderId="51" xfId="0" applyFont="1" applyBorder="1" applyAlignment="1">
      <alignment wrapText="1"/>
    </xf>
    <xf numFmtId="0" fontId="0" fillId="0" borderId="53" xfId="0" applyBorder="1" applyAlignment="1">
      <alignment wrapText="1"/>
    </xf>
    <xf numFmtId="1" fontId="0" fillId="0" borderId="0" xfId="0" applyNumberFormat="1" applyFill="1" applyBorder="1" applyAlignment="1">
      <alignment wrapText="1"/>
    </xf>
  </cellXfs>
  <cellStyles count="7">
    <cellStyle name="Comma" xfId="4" builtinId="3"/>
    <cellStyle name="Normal" xfId="0" builtinId="0"/>
    <cellStyle name="Normal 2" xfId="1"/>
    <cellStyle name="Normal_Projmd10_no_ODS" xfId="6"/>
    <cellStyle name="Normal_Sheet13" xfId="2"/>
    <cellStyle name="Normal_Sheet3" xfId="3"/>
    <cellStyle name="Normal_Sheet6"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abSelected="1" workbookViewId="0">
      <selection activeCell="F4" sqref="F4"/>
    </sheetView>
  </sheetViews>
  <sheetFormatPr defaultRowHeight="15" x14ac:dyDescent="0.25"/>
  <cols>
    <col min="1" max="1" width="25.85546875" customWidth="1"/>
  </cols>
  <sheetData>
    <row r="1" spans="1:1" x14ac:dyDescent="0.25">
      <c r="A1" s="425" t="s">
        <v>1576</v>
      </c>
    </row>
    <row r="2" spans="1:1" ht="27" customHeight="1" x14ac:dyDescent="0.25">
      <c r="A2" s="219" t="s">
        <v>1577</v>
      </c>
    </row>
    <row r="3" spans="1:1" ht="79.5" customHeight="1" x14ac:dyDescent="0.25">
      <c r="A3" s="427" t="s">
        <v>1582</v>
      </c>
    </row>
    <row r="4" spans="1:1" ht="41.25" customHeight="1" x14ac:dyDescent="0.25">
      <c r="A4" s="219" t="s">
        <v>1585</v>
      </c>
    </row>
    <row r="5" spans="1:1" ht="29.25" customHeight="1" x14ac:dyDescent="0.25">
      <c r="A5" s="219"/>
    </row>
    <row r="6" spans="1:1" ht="29.25" customHeight="1" x14ac:dyDescent="0.25">
      <c r="A6" s="427" t="s">
        <v>1583</v>
      </c>
    </row>
    <row r="7" spans="1:1" ht="15" customHeight="1" x14ac:dyDescent="0.25">
      <c r="A7" s="219"/>
    </row>
    <row r="8" spans="1:1" s="1" customFormat="1" ht="15" customHeight="1" x14ac:dyDescent="0.25">
      <c r="A8" s="219" t="s">
        <v>1584</v>
      </c>
    </row>
    <row r="9" spans="1:1" ht="28.5" customHeight="1" x14ac:dyDescent="0.25">
      <c r="A9" s="428" t="s">
        <v>1578</v>
      </c>
    </row>
    <row r="10" spans="1:1" hidden="1" x14ac:dyDescent="0.25">
      <c r="A10" s="428"/>
    </row>
    <row r="11" spans="1:1" ht="16.5" customHeight="1" x14ac:dyDescent="0.25">
      <c r="A11" s="425" t="s">
        <v>1579</v>
      </c>
    </row>
    <row r="12" spans="1:1" ht="15" customHeight="1" x14ac:dyDescent="0.25">
      <c r="A12" s="426">
        <v>41790</v>
      </c>
    </row>
  </sheetData>
  <mergeCells count="1">
    <mergeCell ref="A9:A10"/>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56"/>
  <sheetViews>
    <sheetView workbookViewId="0">
      <selection activeCell="G25" sqref="G25"/>
    </sheetView>
  </sheetViews>
  <sheetFormatPr defaultRowHeight="15" x14ac:dyDescent="0.25"/>
  <cols>
    <col min="1" max="1" width="11" style="1" bestFit="1" customWidth="1"/>
    <col min="15" max="15" width="11.28515625" customWidth="1"/>
    <col min="16" max="16" width="14.42578125" customWidth="1"/>
    <col min="17" max="17" width="14" customWidth="1"/>
    <col min="18" max="18" width="13.5703125" customWidth="1"/>
  </cols>
  <sheetData>
    <row r="1" spans="1:25" ht="15.75" thickBot="1" x14ac:dyDescent="0.3">
      <c r="A1" s="40" t="s">
        <v>1550</v>
      </c>
    </row>
    <row r="2" spans="1:25" ht="30" x14ac:dyDescent="0.25">
      <c r="A2" s="16" t="s">
        <v>217</v>
      </c>
      <c r="B2" s="61"/>
      <c r="C2" s="61" t="s">
        <v>221</v>
      </c>
      <c r="D2" s="61" t="s">
        <v>334</v>
      </c>
      <c r="E2" s="61" t="s">
        <v>222</v>
      </c>
      <c r="F2" s="61" t="s">
        <v>223</v>
      </c>
      <c r="G2" s="61" t="s">
        <v>224</v>
      </c>
      <c r="H2" s="61" t="s">
        <v>226</v>
      </c>
      <c r="I2" s="61" t="s">
        <v>416</v>
      </c>
      <c r="J2" s="61" t="s">
        <v>220</v>
      </c>
      <c r="K2" s="61" t="s">
        <v>334</v>
      </c>
      <c r="L2" s="61" t="s">
        <v>221</v>
      </c>
      <c r="M2" s="62" t="s">
        <v>335</v>
      </c>
      <c r="N2" s="62" t="s">
        <v>336</v>
      </c>
      <c r="O2" s="63" t="s">
        <v>337</v>
      </c>
      <c r="P2" s="63" t="s">
        <v>338</v>
      </c>
      <c r="Q2" s="94" t="s">
        <v>339</v>
      </c>
      <c r="R2" s="199" t="s">
        <v>1346</v>
      </c>
      <c r="S2" s="7"/>
      <c r="T2" s="42"/>
      <c r="U2" s="7"/>
      <c r="X2" s="7"/>
      <c r="Y2" s="7"/>
    </row>
    <row r="3" spans="1:25" s="1" customFormat="1" ht="15.75" thickBot="1" x14ac:dyDescent="0.3">
      <c r="A3" s="184" t="s">
        <v>410</v>
      </c>
      <c r="B3" s="106" t="s">
        <v>411</v>
      </c>
      <c r="C3" s="106">
        <v>2007</v>
      </c>
      <c r="D3" s="106">
        <v>5</v>
      </c>
      <c r="E3" s="106" t="s">
        <v>425</v>
      </c>
      <c r="F3" s="106" t="s">
        <v>333</v>
      </c>
      <c r="G3" s="106" t="s">
        <v>232</v>
      </c>
      <c r="H3" s="106" t="s">
        <v>312</v>
      </c>
      <c r="I3" s="106" t="s">
        <v>418</v>
      </c>
      <c r="J3" s="106">
        <v>1</v>
      </c>
      <c r="K3" s="106">
        <v>5</v>
      </c>
      <c r="L3" s="106">
        <v>2007</v>
      </c>
      <c r="M3" s="179">
        <v>19</v>
      </c>
      <c r="N3" s="179">
        <v>7</v>
      </c>
      <c r="O3" s="106">
        <v>235</v>
      </c>
      <c r="P3" s="106">
        <v>235</v>
      </c>
      <c r="Q3" s="185">
        <f>SUM(O3:P3)/2</f>
        <v>235</v>
      </c>
      <c r="R3" s="399">
        <f>Q3</f>
        <v>235</v>
      </c>
      <c r="S3" s="7"/>
      <c r="T3" s="42"/>
      <c r="U3" s="7"/>
      <c r="X3" s="7"/>
      <c r="Y3" s="7"/>
    </row>
    <row r="4" spans="1:25" x14ac:dyDescent="0.25">
      <c r="A4" s="16" t="s">
        <v>340</v>
      </c>
      <c r="B4" s="61" t="s">
        <v>341</v>
      </c>
      <c r="C4" s="61">
        <v>2007</v>
      </c>
      <c r="D4" s="61">
        <v>1</v>
      </c>
      <c r="E4" s="61" t="s">
        <v>353</v>
      </c>
      <c r="F4" s="61" t="s">
        <v>354</v>
      </c>
      <c r="G4" s="61" t="s">
        <v>232</v>
      </c>
      <c r="H4" s="61" t="s">
        <v>355</v>
      </c>
      <c r="I4" s="61" t="s">
        <v>418</v>
      </c>
      <c r="J4" s="61">
        <v>1</v>
      </c>
      <c r="K4" s="61">
        <v>1</v>
      </c>
      <c r="L4" s="61">
        <v>2007</v>
      </c>
      <c r="M4" s="62">
        <v>19</v>
      </c>
      <c r="N4" s="62">
        <v>7</v>
      </c>
      <c r="O4" s="61">
        <v>2168</v>
      </c>
      <c r="P4" s="61">
        <v>2168</v>
      </c>
      <c r="Q4" s="94">
        <f>SUM(O4:P4)/2</f>
        <v>2168</v>
      </c>
      <c r="R4" s="397"/>
      <c r="S4" s="7"/>
      <c r="T4" s="42"/>
      <c r="U4" s="7"/>
      <c r="X4" s="7"/>
      <c r="Y4" s="7"/>
    </row>
    <row r="5" spans="1:25" x14ac:dyDescent="0.25">
      <c r="A5" s="19">
        <v>2275050011</v>
      </c>
      <c r="B5" s="66" t="s">
        <v>341</v>
      </c>
      <c r="C5" s="66">
        <v>2007</v>
      </c>
      <c r="D5" s="66">
        <v>2</v>
      </c>
      <c r="E5" s="66" t="s">
        <v>385</v>
      </c>
      <c r="F5" s="66" t="s">
        <v>379</v>
      </c>
      <c r="G5" s="66" t="s">
        <v>232</v>
      </c>
      <c r="H5" s="66" t="s">
        <v>355</v>
      </c>
      <c r="I5" s="66" t="s">
        <v>418</v>
      </c>
      <c r="J5" s="66">
        <v>1</v>
      </c>
      <c r="K5" s="66">
        <v>2</v>
      </c>
      <c r="L5" s="66">
        <v>2007</v>
      </c>
      <c r="M5" s="67">
        <v>19</v>
      </c>
      <c r="N5" s="67">
        <v>7</v>
      </c>
      <c r="O5" s="66">
        <v>4027</v>
      </c>
      <c r="P5" s="66">
        <v>4027</v>
      </c>
      <c r="Q5" s="58">
        <f t="shared" ref="Q5:Q21" si="0">SUM(O5:P5)/2</f>
        <v>4027</v>
      </c>
      <c r="R5" s="171"/>
      <c r="S5" s="7"/>
      <c r="T5" s="42"/>
      <c r="U5" s="7"/>
      <c r="X5" s="7"/>
      <c r="Y5" s="7"/>
    </row>
    <row r="6" spans="1:25" x14ac:dyDescent="0.25">
      <c r="A6" s="19">
        <v>2275050011</v>
      </c>
      <c r="B6" s="66" t="s">
        <v>341</v>
      </c>
      <c r="C6" s="66">
        <v>2007</v>
      </c>
      <c r="D6" s="66">
        <v>3</v>
      </c>
      <c r="E6" s="66" t="s">
        <v>15</v>
      </c>
      <c r="F6" s="66" t="s">
        <v>382</v>
      </c>
      <c r="G6" s="66" t="s">
        <v>232</v>
      </c>
      <c r="H6" s="66" t="s">
        <v>355</v>
      </c>
      <c r="I6" s="66" t="s">
        <v>418</v>
      </c>
      <c r="J6" s="66">
        <v>1</v>
      </c>
      <c r="K6" s="66">
        <v>3</v>
      </c>
      <c r="L6" s="66">
        <v>2007</v>
      </c>
      <c r="M6" s="67">
        <v>19</v>
      </c>
      <c r="N6" s="67">
        <v>7</v>
      </c>
      <c r="O6" s="66">
        <v>620</v>
      </c>
      <c r="P6" s="66">
        <v>620</v>
      </c>
      <c r="Q6" s="58">
        <f t="shared" si="0"/>
        <v>620</v>
      </c>
      <c r="R6" s="171"/>
      <c r="S6" s="7"/>
      <c r="T6" s="42"/>
      <c r="U6" s="7"/>
      <c r="X6" s="7"/>
      <c r="Y6" s="7"/>
    </row>
    <row r="7" spans="1:25" x14ac:dyDescent="0.25">
      <c r="A7" s="19">
        <v>2275050011</v>
      </c>
      <c r="B7" s="66" t="s">
        <v>341</v>
      </c>
      <c r="C7" s="66">
        <v>2007</v>
      </c>
      <c r="D7" s="66">
        <v>4</v>
      </c>
      <c r="E7" s="66" t="s">
        <v>16</v>
      </c>
      <c r="F7" s="66" t="s">
        <v>382</v>
      </c>
      <c r="G7" s="66" t="s">
        <v>232</v>
      </c>
      <c r="H7" s="66" t="s">
        <v>355</v>
      </c>
      <c r="I7" s="66" t="s">
        <v>418</v>
      </c>
      <c r="J7" s="66">
        <v>1</v>
      </c>
      <c r="K7" s="66">
        <v>4</v>
      </c>
      <c r="L7" s="66">
        <v>2007</v>
      </c>
      <c r="M7" s="67">
        <v>19</v>
      </c>
      <c r="N7" s="67">
        <v>7</v>
      </c>
      <c r="O7" s="66">
        <v>620</v>
      </c>
      <c r="P7" s="66">
        <v>620</v>
      </c>
      <c r="Q7" s="58">
        <f t="shared" si="0"/>
        <v>620</v>
      </c>
      <c r="R7" s="171"/>
      <c r="S7" s="7"/>
      <c r="T7" s="42"/>
      <c r="U7" s="7"/>
      <c r="X7" s="7"/>
      <c r="Y7" s="7"/>
    </row>
    <row r="8" spans="1:25" x14ac:dyDescent="0.25">
      <c r="A8" s="19" t="s">
        <v>340</v>
      </c>
      <c r="B8" s="66" t="s">
        <v>341</v>
      </c>
      <c r="C8" s="66">
        <v>2007</v>
      </c>
      <c r="D8" s="66">
        <v>6</v>
      </c>
      <c r="E8" s="66" t="s">
        <v>578</v>
      </c>
      <c r="F8" s="66" t="s">
        <v>579</v>
      </c>
      <c r="G8" s="66" t="s">
        <v>232</v>
      </c>
      <c r="H8" s="66" t="s">
        <v>290</v>
      </c>
      <c r="I8" s="66" t="s">
        <v>418</v>
      </c>
      <c r="J8" s="66">
        <v>1</v>
      </c>
      <c r="K8" s="66">
        <v>6</v>
      </c>
      <c r="L8" s="66">
        <v>2007</v>
      </c>
      <c r="M8" s="67">
        <v>19</v>
      </c>
      <c r="N8" s="67">
        <v>7</v>
      </c>
      <c r="O8" s="66">
        <v>310</v>
      </c>
      <c r="P8" s="66">
        <v>310</v>
      </c>
      <c r="Q8" s="58">
        <f t="shared" si="0"/>
        <v>310</v>
      </c>
      <c r="R8" s="171"/>
      <c r="S8" s="7"/>
      <c r="T8" s="42"/>
      <c r="U8" s="7"/>
      <c r="X8" s="7"/>
      <c r="Y8" s="7"/>
    </row>
    <row r="9" spans="1:25" x14ac:dyDescent="0.25">
      <c r="A9" s="19" t="s">
        <v>340</v>
      </c>
      <c r="B9" s="66" t="s">
        <v>341</v>
      </c>
      <c r="C9" s="66">
        <v>2007</v>
      </c>
      <c r="D9" s="66">
        <v>7</v>
      </c>
      <c r="E9" s="66" t="s">
        <v>506</v>
      </c>
      <c r="F9" s="66" t="s">
        <v>487</v>
      </c>
      <c r="G9" s="66" t="s">
        <v>232</v>
      </c>
      <c r="H9" s="66" t="s">
        <v>290</v>
      </c>
      <c r="I9" s="66" t="s">
        <v>418</v>
      </c>
      <c r="J9" s="66">
        <v>1</v>
      </c>
      <c r="K9" s="66">
        <v>7</v>
      </c>
      <c r="L9" s="66">
        <v>2007</v>
      </c>
      <c r="M9" s="67">
        <v>19</v>
      </c>
      <c r="N9" s="67">
        <v>7</v>
      </c>
      <c r="O9" s="66">
        <v>310</v>
      </c>
      <c r="P9" s="66">
        <v>310</v>
      </c>
      <c r="Q9" s="58">
        <f t="shared" si="0"/>
        <v>310</v>
      </c>
      <c r="R9" s="171"/>
      <c r="S9" s="7"/>
      <c r="T9" s="42"/>
      <c r="U9" s="7"/>
      <c r="X9" s="7"/>
      <c r="Y9" s="7"/>
    </row>
    <row r="10" spans="1:25" x14ac:dyDescent="0.25">
      <c r="A10" s="19">
        <v>2275050011</v>
      </c>
      <c r="B10" s="66" t="s">
        <v>341</v>
      </c>
      <c r="C10" s="66">
        <v>2007</v>
      </c>
      <c r="D10" s="66">
        <v>8</v>
      </c>
      <c r="E10" s="66" t="s">
        <v>559</v>
      </c>
      <c r="F10" s="66" t="s">
        <v>382</v>
      </c>
      <c r="G10" s="66" t="s">
        <v>232</v>
      </c>
      <c r="H10" s="66" t="s">
        <v>355</v>
      </c>
      <c r="I10" s="66" t="s">
        <v>418</v>
      </c>
      <c r="J10" s="66">
        <v>1</v>
      </c>
      <c r="K10" s="66">
        <v>8</v>
      </c>
      <c r="L10" s="66">
        <v>2007</v>
      </c>
      <c r="M10" s="67">
        <v>19</v>
      </c>
      <c r="N10" s="67">
        <v>7</v>
      </c>
      <c r="O10" s="66">
        <v>310</v>
      </c>
      <c r="P10" s="66">
        <v>310</v>
      </c>
      <c r="Q10" s="58">
        <f t="shared" si="0"/>
        <v>310</v>
      </c>
      <c r="R10" s="171"/>
      <c r="S10" s="7"/>
      <c r="T10" s="42"/>
      <c r="U10" s="7"/>
      <c r="X10" s="7"/>
      <c r="Y10" s="7"/>
    </row>
    <row r="11" spans="1:25" x14ac:dyDescent="0.25">
      <c r="A11" s="19">
        <v>2275050011</v>
      </c>
      <c r="B11" s="66" t="s">
        <v>341</v>
      </c>
      <c r="C11" s="66">
        <v>2007</v>
      </c>
      <c r="D11" s="66">
        <v>9</v>
      </c>
      <c r="E11" s="66" t="s">
        <v>381</v>
      </c>
      <c r="F11" s="66" t="s">
        <v>382</v>
      </c>
      <c r="G11" s="66" t="s">
        <v>232</v>
      </c>
      <c r="H11" s="66" t="s">
        <v>355</v>
      </c>
      <c r="I11" s="66" t="s">
        <v>418</v>
      </c>
      <c r="J11" s="66">
        <v>1</v>
      </c>
      <c r="K11" s="66">
        <v>9</v>
      </c>
      <c r="L11" s="66">
        <v>2007</v>
      </c>
      <c r="M11" s="67">
        <v>19</v>
      </c>
      <c r="N11" s="67">
        <v>7</v>
      </c>
      <c r="O11" s="66">
        <v>620</v>
      </c>
      <c r="P11" s="66">
        <v>620</v>
      </c>
      <c r="Q11" s="58">
        <f t="shared" si="0"/>
        <v>620</v>
      </c>
      <c r="R11" s="171"/>
      <c r="S11" s="7"/>
      <c r="T11" s="42"/>
      <c r="U11" s="7"/>
      <c r="X11" s="7"/>
      <c r="Y11" s="7"/>
    </row>
    <row r="12" spans="1:25" x14ac:dyDescent="0.25">
      <c r="A12" s="19">
        <v>2275050011</v>
      </c>
      <c r="B12" s="66" t="s">
        <v>341</v>
      </c>
      <c r="C12" s="66">
        <v>2007</v>
      </c>
      <c r="D12" s="66">
        <v>10</v>
      </c>
      <c r="E12" s="66" t="s">
        <v>12</v>
      </c>
      <c r="F12" s="66" t="s">
        <v>356</v>
      </c>
      <c r="G12" s="66" t="s">
        <v>232</v>
      </c>
      <c r="H12" s="66" t="s">
        <v>355</v>
      </c>
      <c r="I12" s="66" t="s">
        <v>418</v>
      </c>
      <c r="J12" s="66">
        <v>1</v>
      </c>
      <c r="K12" s="66">
        <v>10</v>
      </c>
      <c r="L12" s="66">
        <v>2007</v>
      </c>
      <c r="M12" s="67">
        <v>19</v>
      </c>
      <c r="N12" s="67">
        <v>7</v>
      </c>
      <c r="O12" s="66">
        <v>620</v>
      </c>
      <c r="P12" s="66">
        <v>620</v>
      </c>
      <c r="Q12" s="58">
        <f t="shared" si="0"/>
        <v>620</v>
      </c>
      <c r="R12" s="171"/>
      <c r="S12" s="7"/>
      <c r="T12" s="42"/>
      <c r="U12" s="7"/>
      <c r="X12" s="7"/>
      <c r="Y12" s="7"/>
    </row>
    <row r="13" spans="1:25" x14ac:dyDescent="0.25">
      <c r="A13" s="19">
        <v>2275050011</v>
      </c>
      <c r="B13" s="66" t="s">
        <v>341</v>
      </c>
      <c r="C13" s="66">
        <v>2007</v>
      </c>
      <c r="D13" s="66">
        <v>11</v>
      </c>
      <c r="E13" s="66" t="s">
        <v>469</v>
      </c>
      <c r="F13" s="66" t="s">
        <v>382</v>
      </c>
      <c r="G13" s="66" t="s">
        <v>232</v>
      </c>
      <c r="H13" s="66" t="s">
        <v>355</v>
      </c>
      <c r="I13" s="66" t="s">
        <v>418</v>
      </c>
      <c r="J13" s="66">
        <v>1</v>
      </c>
      <c r="K13" s="66">
        <v>11</v>
      </c>
      <c r="L13" s="66">
        <v>2007</v>
      </c>
      <c r="M13" s="67">
        <v>19</v>
      </c>
      <c r="N13" s="67">
        <v>7</v>
      </c>
      <c r="O13" s="66">
        <v>620</v>
      </c>
      <c r="P13" s="66">
        <v>620</v>
      </c>
      <c r="Q13" s="58">
        <f t="shared" si="0"/>
        <v>620</v>
      </c>
      <c r="R13" s="171"/>
      <c r="S13" s="7"/>
      <c r="T13" s="42"/>
      <c r="U13" s="7"/>
      <c r="X13" s="7"/>
      <c r="Y13" s="7"/>
    </row>
    <row r="14" spans="1:25" x14ac:dyDescent="0.25">
      <c r="A14" s="19">
        <v>2275050011</v>
      </c>
      <c r="B14" s="66" t="s">
        <v>341</v>
      </c>
      <c r="C14" s="66">
        <v>2007</v>
      </c>
      <c r="D14" s="66">
        <v>12</v>
      </c>
      <c r="E14" s="66" t="s">
        <v>580</v>
      </c>
      <c r="F14" s="66" t="s">
        <v>382</v>
      </c>
      <c r="G14" s="66" t="s">
        <v>232</v>
      </c>
      <c r="H14" s="66" t="s">
        <v>355</v>
      </c>
      <c r="I14" s="66" t="s">
        <v>418</v>
      </c>
      <c r="J14" s="66">
        <v>1</v>
      </c>
      <c r="K14" s="66">
        <v>12</v>
      </c>
      <c r="L14" s="66">
        <v>2007</v>
      </c>
      <c r="M14" s="67">
        <v>19</v>
      </c>
      <c r="N14" s="67">
        <v>7</v>
      </c>
      <c r="O14" s="66">
        <v>620</v>
      </c>
      <c r="P14" s="66">
        <v>620</v>
      </c>
      <c r="Q14" s="58">
        <f t="shared" si="0"/>
        <v>620</v>
      </c>
      <c r="R14" s="171"/>
      <c r="S14" s="7"/>
      <c r="T14" s="42"/>
      <c r="U14" s="7"/>
      <c r="X14" s="7"/>
      <c r="Y14" s="7"/>
    </row>
    <row r="15" spans="1:25" x14ac:dyDescent="0.25">
      <c r="A15" s="19">
        <v>2275050011</v>
      </c>
      <c r="B15" s="66" t="s">
        <v>341</v>
      </c>
      <c r="C15" s="66">
        <v>2007</v>
      </c>
      <c r="D15" s="66">
        <v>13</v>
      </c>
      <c r="E15" s="66" t="s">
        <v>446</v>
      </c>
      <c r="F15" s="66" t="s">
        <v>382</v>
      </c>
      <c r="G15" s="66" t="s">
        <v>232</v>
      </c>
      <c r="H15" s="66" t="s">
        <v>355</v>
      </c>
      <c r="I15" s="66" t="s">
        <v>418</v>
      </c>
      <c r="J15" s="66">
        <v>1</v>
      </c>
      <c r="K15" s="66">
        <v>13</v>
      </c>
      <c r="L15" s="66">
        <v>2007</v>
      </c>
      <c r="M15" s="67">
        <v>19</v>
      </c>
      <c r="N15" s="67">
        <v>7</v>
      </c>
      <c r="O15" s="66">
        <v>1550</v>
      </c>
      <c r="P15" s="66">
        <v>1550</v>
      </c>
      <c r="Q15" s="58">
        <f t="shared" si="0"/>
        <v>1550</v>
      </c>
      <c r="R15" s="171"/>
      <c r="S15" s="7"/>
      <c r="T15" s="42"/>
      <c r="U15" s="7"/>
      <c r="X15" s="7"/>
      <c r="Y15" s="7"/>
    </row>
    <row r="16" spans="1:25" x14ac:dyDescent="0.25">
      <c r="A16" s="19">
        <v>2275050011</v>
      </c>
      <c r="B16" s="66" t="s">
        <v>341</v>
      </c>
      <c r="C16" s="66">
        <v>2007</v>
      </c>
      <c r="D16" s="66">
        <v>14</v>
      </c>
      <c r="E16" s="66" t="s">
        <v>385</v>
      </c>
      <c r="F16" s="66" t="s">
        <v>379</v>
      </c>
      <c r="G16" s="66" t="s">
        <v>287</v>
      </c>
      <c r="H16" s="66" t="s">
        <v>355</v>
      </c>
      <c r="I16" s="66" t="s">
        <v>418</v>
      </c>
      <c r="J16" s="66">
        <v>1</v>
      </c>
      <c r="K16" s="66">
        <v>14</v>
      </c>
      <c r="L16" s="66">
        <v>2007</v>
      </c>
      <c r="M16" s="67">
        <v>19</v>
      </c>
      <c r="N16" s="67">
        <v>7</v>
      </c>
      <c r="O16" s="66">
        <v>620</v>
      </c>
      <c r="P16" s="66">
        <v>620</v>
      </c>
      <c r="Q16" s="58">
        <f t="shared" si="0"/>
        <v>620</v>
      </c>
      <c r="R16" s="171"/>
      <c r="S16" s="7"/>
      <c r="T16" s="42"/>
      <c r="U16" s="7"/>
      <c r="X16" s="7"/>
      <c r="Y16" s="7"/>
    </row>
    <row r="17" spans="1:25" x14ac:dyDescent="0.25">
      <c r="A17" s="19" t="s">
        <v>340</v>
      </c>
      <c r="B17" s="66" t="s">
        <v>341</v>
      </c>
      <c r="C17" s="66">
        <v>2007</v>
      </c>
      <c r="D17" s="66">
        <v>15</v>
      </c>
      <c r="E17" s="66" t="s">
        <v>394</v>
      </c>
      <c r="F17" s="66" t="s">
        <v>395</v>
      </c>
      <c r="G17" s="66" t="s">
        <v>232</v>
      </c>
      <c r="H17" s="66" t="s">
        <v>396</v>
      </c>
      <c r="I17" s="66" t="s">
        <v>418</v>
      </c>
      <c r="J17" s="66">
        <v>1</v>
      </c>
      <c r="K17" s="66">
        <v>15</v>
      </c>
      <c r="L17" s="66">
        <v>2007</v>
      </c>
      <c r="M17" s="67">
        <v>19</v>
      </c>
      <c r="N17" s="67">
        <v>7</v>
      </c>
      <c r="O17" s="66">
        <v>310</v>
      </c>
      <c r="P17" s="66">
        <v>310</v>
      </c>
      <c r="Q17" s="58">
        <f t="shared" si="0"/>
        <v>310</v>
      </c>
      <c r="R17" s="171"/>
      <c r="S17" s="7"/>
      <c r="T17" s="42"/>
      <c r="U17" s="7"/>
      <c r="X17" s="7"/>
      <c r="Y17" s="7"/>
    </row>
    <row r="18" spans="1:25" x14ac:dyDescent="0.25">
      <c r="A18" s="19">
        <v>2275050011</v>
      </c>
      <c r="B18" s="66" t="s">
        <v>341</v>
      </c>
      <c r="C18" s="66">
        <v>2007</v>
      </c>
      <c r="D18" s="66">
        <v>16</v>
      </c>
      <c r="E18" s="66" t="s">
        <v>550</v>
      </c>
      <c r="F18" s="66" t="s">
        <v>356</v>
      </c>
      <c r="G18" s="66" t="s">
        <v>232</v>
      </c>
      <c r="H18" s="66" t="s">
        <v>355</v>
      </c>
      <c r="I18" s="66" t="s">
        <v>418</v>
      </c>
      <c r="J18" s="66">
        <v>1</v>
      </c>
      <c r="K18" s="66">
        <v>16</v>
      </c>
      <c r="L18" s="66">
        <v>2007</v>
      </c>
      <c r="M18" s="67">
        <v>19</v>
      </c>
      <c r="N18" s="67">
        <v>7</v>
      </c>
      <c r="O18" s="66">
        <v>620</v>
      </c>
      <c r="P18" s="66">
        <v>620</v>
      </c>
      <c r="Q18" s="58">
        <f t="shared" si="0"/>
        <v>620</v>
      </c>
      <c r="R18" s="171"/>
      <c r="S18" s="7"/>
      <c r="T18" s="42"/>
      <c r="U18" s="7"/>
      <c r="X18" s="7"/>
      <c r="Y18" s="7"/>
    </row>
    <row r="19" spans="1:25" x14ac:dyDescent="0.25">
      <c r="A19" s="19">
        <v>2275050011</v>
      </c>
      <c r="B19" s="66" t="s">
        <v>341</v>
      </c>
      <c r="C19" s="66">
        <v>2007</v>
      </c>
      <c r="D19" s="66">
        <v>17</v>
      </c>
      <c r="E19" s="66" t="s">
        <v>447</v>
      </c>
      <c r="F19" s="66" t="s">
        <v>382</v>
      </c>
      <c r="G19" s="66" t="s">
        <v>232</v>
      </c>
      <c r="H19" s="66" t="s">
        <v>355</v>
      </c>
      <c r="I19" s="66" t="s">
        <v>418</v>
      </c>
      <c r="J19" s="66">
        <v>1</v>
      </c>
      <c r="K19" s="66">
        <v>17</v>
      </c>
      <c r="L19" s="66">
        <v>2007</v>
      </c>
      <c r="M19" s="67">
        <v>19</v>
      </c>
      <c r="N19" s="67">
        <v>7</v>
      </c>
      <c r="O19" s="66">
        <v>620</v>
      </c>
      <c r="P19" s="66">
        <v>620</v>
      </c>
      <c r="Q19" s="58">
        <f t="shared" si="0"/>
        <v>620</v>
      </c>
      <c r="R19" s="171"/>
      <c r="S19" s="7"/>
      <c r="T19" s="42"/>
      <c r="U19" s="7"/>
      <c r="X19" s="7"/>
      <c r="Y19" s="7"/>
    </row>
    <row r="20" spans="1:25" x14ac:dyDescent="0.25">
      <c r="A20" s="19">
        <v>2275050011</v>
      </c>
      <c r="B20" s="66" t="s">
        <v>341</v>
      </c>
      <c r="C20" s="66">
        <v>2007</v>
      </c>
      <c r="D20" s="66">
        <v>18</v>
      </c>
      <c r="E20" s="66" t="s">
        <v>479</v>
      </c>
      <c r="F20" s="66" t="s">
        <v>480</v>
      </c>
      <c r="G20" s="66" t="s">
        <v>232</v>
      </c>
      <c r="H20" s="66" t="s">
        <v>355</v>
      </c>
      <c r="I20" s="66" t="s">
        <v>418</v>
      </c>
      <c r="J20" s="66">
        <v>1</v>
      </c>
      <c r="K20" s="66">
        <v>18</v>
      </c>
      <c r="L20" s="66">
        <v>2007</v>
      </c>
      <c r="M20" s="67">
        <v>19</v>
      </c>
      <c r="N20" s="67">
        <v>7</v>
      </c>
      <c r="O20" s="66">
        <v>620</v>
      </c>
      <c r="P20" s="66">
        <v>620</v>
      </c>
      <c r="Q20" s="58">
        <f t="shared" si="0"/>
        <v>620</v>
      </c>
      <c r="R20" s="171"/>
      <c r="S20" s="7"/>
      <c r="T20" s="42"/>
      <c r="U20" s="7"/>
      <c r="X20" s="7"/>
      <c r="Y20" s="7"/>
    </row>
    <row r="21" spans="1:25" ht="15.75" thickBot="1" x14ac:dyDescent="0.3">
      <c r="A21" s="90">
        <v>2275050011</v>
      </c>
      <c r="B21" s="70" t="s">
        <v>341</v>
      </c>
      <c r="C21" s="70">
        <v>2007</v>
      </c>
      <c r="D21" s="70">
        <v>19</v>
      </c>
      <c r="E21" s="70" t="s">
        <v>378</v>
      </c>
      <c r="F21" s="70" t="s">
        <v>379</v>
      </c>
      <c r="G21" s="70" t="s">
        <v>232</v>
      </c>
      <c r="H21" s="70" t="s">
        <v>355</v>
      </c>
      <c r="I21" s="70" t="s">
        <v>418</v>
      </c>
      <c r="J21" s="70">
        <v>1</v>
      </c>
      <c r="K21" s="70">
        <v>19</v>
      </c>
      <c r="L21" s="70">
        <v>2007</v>
      </c>
      <c r="M21" s="71">
        <v>19</v>
      </c>
      <c r="N21" s="71">
        <v>7</v>
      </c>
      <c r="O21" s="70">
        <v>5885</v>
      </c>
      <c r="P21" s="70">
        <v>5885</v>
      </c>
      <c r="Q21" s="93">
        <f t="shared" si="0"/>
        <v>5885</v>
      </c>
      <c r="R21" s="176">
        <f>SUM(Q4:Q21)</f>
        <v>21070</v>
      </c>
      <c r="S21" s="7"/>
      <c r="T21" s="42"/>
      <c r="U21" s="7"/>
      <c r="X21" s="7"/>
      <c r="Y21" s="7"/>
    </row>
    <row r="22" spans="1:25" ht="15.75" thickBot="1" x14ac:dyDescent="0.3">
      <c r="A22" s="207" t="s">
        <v>1419</v>
      </c>
      <c r="B22" s="208"/>
      <c r="C22" s="208"/>
      <c r="D22" s="389"/>
      <c r="E22" s="389"/>
      <c r="F22" s="389"/>
      <c r="G22" s="389"/>
      <c r="H22" s="389"/>
      <c r="I22" s="389"/>
      <c r="J22" s="389"/>
      <c r="K22" s="389"/>
      <c r="L22" s="389"/>
      <c r="M22" s="389"/>
      <c r="N22" s="389"/>
      <c r="O22" s="392"/>
      <c r="P22" s="392"/>
      <c r="Q22" s="393"/>
      <c r="R22" s="394">
        <f>SUM(R3:R21)</f>
        <v>21305</v>
      </c>
      <c r="S22" s="7"/>
      <c r="T22" s="7"/>
      <c r="U22" s="7"/>
      <c r="V22" s="42"/>
      <c r="W22" s="7"/>
      <c r="X22" s="7"/>
      <c r="Y22" s="7"/>
    </row>
    <row r="23" spans="1:25" x14ac:dyDescent="0.25">
      <c r="D23" s="7"/>
      <c r="E23" s="7"/>
      <c r="F23" s="7"/>
      <c r="G23" s="7"/>
      <c r="H23" s="7"/>
      <c r="I23" s="7"/>
      <c r="J23" s="7"/>
      <c r="K23" s="7"/>
      <c r="L23" s="42"/>
    </row>
    <row r="24" spans="1:25" x14ac:dyDescent="0.25">
      <c r="D24" s="7"/>
      <c r="E24" s="7"/>
      <c r="F24" s="7"/>
      <c r="G24" s="7"/>
      <c r="H24" s="7"/>
      <c r="I24" s="7"/>
      <c r="J24" s="7"/>
      <c r="K24" s="7"/>
      <c r="L24" s="42"/>
    </row>
    <row r="25" spans="1:25" x14ac:dyDescent="0.25">
      <c r="D25" s="7"/>
      <c r="E25" s="7"/>
      <c r="F25" s="7"/>
      <c r="G25" s="7"/>
      <c r="H25" s="7"/>
      <c r="I25" s="7"/>
      <c r="J25" s="7"/>
      <c r="K25" s="7"/>
      <c r="L25" s="42"/>
    </row>
    <row r="26" spans="1:25" x14ac:dyDescent="0.25">
      <c r="D26" s="7"/>
      <c r="E26" s="7"/>
      <c r="F26" s="7"/>
      <c r="G26" s="7"/>
      <c r="H26" s="7"/>
      <c r="I26" s="7"/>
      <c r="J26" s="7"/>
      <c r="K26" s="7"/>
      <c r="L26" s="42"/>
    </row>
    <row r="27" spans="1:25" x14ac:dyDescent="0.25">
      <c r="D27" s="7"/>
      <c r="E27" s="7"/>
      <c r="F27" s="7"/>
      <c r="G27" s="7"/>
      <c r="H27" s="7"/>
      <c r="I27" s="7"/>
      <c r="J27" s="7"/>
      <c r="K27" s="7"/>
      <c r="L27" s="42"/>
    </row>
    <row r="28" spans="1:25" x14ac:dyDescent="0.25">
      <c r="D28" s="7"/>
      <c r="E28" s="7"/>
      <c r="F28" s="7"/>
      <c r="G28" s="7"/>
      <c r="H28" s="7"/>
      <c r="I28" s="7"/>
      <c r="J28" s="7"/>
      <c r="K28" s="7"/>
      <c r="L28" s="42"/>
    </row>
    <row r="29" spans="1:25" x14ac:dyDescent="0.25">
      <c r="D29" s="7"/>
      <c r="E29" s="7"/>
      <c r="F29" s="7"/>
      <c r="G29" s="7"/>
      <c r="H29" s="7"/>
      <c r="I29" s="7"/>
      <c r="J29" s="7"/>
      <c r="K29" s="7"/>
      <c r="L29" s="42"/>
    </row>
    <row r="30" spans="1:25" x14ac:dyDescent="0.25">
      <c r="D30" s="7"/>
      <c r="E30" s="7"/>
      <c r="F30" s="7"/>
      <c r="G30" s="7"/>
      <c r="H30" s="7"/>
      <c r="I30" s="7"/>
      <c r="J30" s="7"/>
      <c r="K30" s="7"/>
      <c r="L30" s="42"/>
    </row>
    <row r="31" spans="1:25" x14ac:dyDescent="0.25">
      <c r="D31" s="7"/>
      <c r="E31" s="7"/>
      <c r="F31" s="7"/>
      <c r="G31" s="7"/>
      <c r="H31" s="7"/>
      <c r="I31" s="7"/>
      <c r="J31" s="7"/>
      <c r="K31" s="7"/>
      <c r="L31" s="42"/>
    </row>
    <row r="32" spans="1:25" x14ac:dyDescent="0.25">
      <c r="D32" s="7"/>
      <c r="E32" s="7"/>
      <c r="F32" s="7"/>
      <c r="G32" s="7"/>
      <c r="H32" s="7"/>
      <c r="I32" s="7"/>
      <c r="J32" s="7"/>
      <c r="K32" s="7"/>
      <c r="L32" s="42"/>
    </row>
    <row r="33" spans="4:12" x14ac:dyDescent="0.25">
      <c r="D33" s="7"/>
      <c r="E33" s="7"/>
      <c r="F33" s="7"/>
      <c r="G33" s="7"/>
      <c r="H33" s="7"/>
      <c r="I33" s="7"/>
      <c r="J33" s="7"/>
      <c r="K33" s="7"/>
      <c r="L33" s="42"/>
    </row>
    <row r="34" spans="4:12" x14ac:dyDescent="0.25">
      <c r="D34" s="7"/>
      <c r="E34" s="7"/>
      <c r="F34" s="7"/>
      <c r="G34" s="7"/>
      <c r="H34" s="7"/>
      <c r="I34" s="7"/>
      <c r="J34" s="7"/>
      <c r="K34" s="7"/>
      <c r="L34" s="42"/>
    </row>
    <row r="35" spans="4:12" x14ac:dyDescent="0.25">
      <c r="D35" s="7"/>
      <c r="E35" s="7"/>
      <c r="F35" s="7"/>
      <c r="G35" s="7"/>
      <c r="H35" s="7"/>
      <c r="I35" s="7"/>
      <c r="J35" s="7"/>
      <c r="K35" s="7"/>
      <c r="L35" s="42"/>
    </row>
    <row r="36" spans="4:12" x14ac:dyDescent="0.25">
      <c r="D36" s="7"/>
      <c r="E36" s="7"/>
      <c r="F36" s="7"/>
      <c r="G36" s="7"/>
      <c r="H36" s="7"/>
      <c r="I36" s="7"/>
      <c r="J36" s="7"/>
      <c r="K36" s="7"/>
      <c r="L36" s="42"/>
    </row>
    <row r="37" spans="4:12" x14ac:dyDescent="0.25">
      <c r="D37" s="7"/>
      <c r="E37" s="7"/>
      <c r="F37" s="7"/>
      <c r="G37" s="7"/>
      <c r="H37" s="7"/>
      <c r="I37" s="7"/>
      <c r="J37" s="7"/>
      <c r="K37" s="7"/>
      <c r="L37" s="42"/>
    </row>
    <row r="38" spans="4:12" x14ac:dyDescent="0.25">
      <c r="D38" s="7"/>
      <c r="E38" s="7"/>
      <c r="F38" s="7"/>
      <c r="G38" s="7"/>
      <c r="H38" s="7"/>
      <c r="I38" s="7"/>
      <c r="J38" s="7"/>
      <c r="K38" s="7"/>
      <c r="L38" s="42"/>
    </row>
    <row r="39" spans="4:12" x14ac:dyDescent="0.25">
      <c r="D39" s="7"/>
      <c r="E39" s="7"/>
      <c r="F39" s="7"/>
      <c r="G39" s="7"/>
      <c r="H39" s="7"/>
      <c r="I39" s="7"/>
      <c r="J39" s="7"/>
      <c r="K39" s="7"/>
      <c r="L39" s="42"/>
    </row>
    <row r="40" spans="4:12" x14ac:dyDescent="0.25">
      <c r="D40" s="7"/>
      <c r="E40" s="7"/>
      <c r="F40" s="7"/>
      <c r="G40" s="7"/>
      <c r="H40" s="7"/>
      <c r="I40" s="7"/>
      <c r="J40" s="7"/>
      <c r="K40" s="7"/>
      <c r="L40" s="42"/>
    </row>
    <row r="41" spans="4:12" x14ac:dyDescent="0.25">
      <c r="D41" s="7"/>
      <c r="E41" s="7"/>
      <c r="F41" s="7"/>
      <c r="G41" s="7"/>
      <c r="H41" s="7"/>
      <c r="I41" s="7"/>
      <c r="J41" s="7"/>
      <c r="K41" s="7"/>
      <c r="L41" s="42"/>
    </row>
    <row r="42" spans="4:12" x14ac:dyDescent="0.25">
      <c r="D42" s="7"/>
      <c r="E42" s="7"/>
      <c r="F42" s="7"/>
      <c r="G42" s="7"/>
      <c r="H42" s="7"/>
      <c r="I42" s="7"/>
      <c r="J42" s="7"/>
      <c r="K42" s="7"/>
      <c r="L42" s="42"/>
    </row>
    <row r="43" spans="4:12" x14ac:dyDescent="0.25">
      <c r="D43" s="7"/>
      <c r="E43" s="7"/>
      <c r="F43" s="7"/>
      <c r="G43" s="7"/>
      <c r="H43" s="7"/>
      <c r="I43" s="7"/>
      <c r="J43" s="7"/>
      <c r="K43" s="7"/>
      <c r="L43" s="42"/>
    </row>
    <row r="44" spans="4:12" x14ac:dyDescent="0.25">
      <c r="D44" s="7"/>
      <c r="E44" s="7"/>
      <c r="F44" s="7"/>
      <c r="G44" s="7"/>
      <c r="H44" s="7"/>
      <c r="I44" s="7"/>
      <c r="J44" s="7"/>
      <c r="K44" s="7"/>
      <c r="L44" s="42"/>
    </row>
    <row r="45" spans="4:12" x14ac:dyDescent="0.25">
      <c r="D45" s="7"/>
      <c r="E45" s="7"/>
      <c r="F45" s="7"/>
      <c r="G45" s="7"/>
      <c r="H45" s="7"/>
      <c r="I45" s="7"/>
      <c r="J45" s="7"/>
      <c r="K45" s="7"/>
      <c r="L45" s="42"/>
    </row>
    <row r="46" spans="4:12" x14ac:dyDescent="0.25">
      <c r="D46" s="7"/>
      <c r="E46" s="7"/>
      <c r="F46" s="7"/>
      <c r="G46" s="7"/>
      <c r="H46" s="7"/>
      <c r="I46" s="7"/>
      <c r="J46" s="7"/>
      <c r="K46" s="7"/>
      <c r="L46" s="42"/>
    </row>
    <row r="47" spans="4:12" x14ac:dyDescent="0.25">
      <c r="D47" s="7"/>
      <c r="E47" s="7"/>
      <c r="F47" s="7"/>
      <c r="G47" s="7"/>
      <c r="H47" s="7"/>
      <c r="I47" s="7"/>
      <c r="J47" s="7"/>
      <c r="K47" s="7"/>
      <c r="L47" s="42"/>
    </row>
    <row r="48" spans="4:12" x14ac:dyDescent="0.25">
      <c r="D48" s="7"/>
      <c r="E48" s="7"/>
      <c r="F48" s="7"/>
      <c r="G48" s="7"/>
      <c r="H48" s="7"/>
      <c r="I48" s="7"/>
      <c r="J48" s="7"/>
      <c r="K48" s="7"/>
      <c r="L48" s="42"/>
    </row>
    <row r="49" spans="4:12" x14ac:dyDescent="0.25">
      <c r="D49" s="7"/>
      <c r="E49" s="7"/>
      <c r="F49" s="7"/>
      <c r="G49" s="7"/>
      <c r="H49" s="7"/>
      <c r="I49" s="7"/>
      <c r="J49" s="7"/>
      <c r="K49" s="7"/>
      <c r="L49" s="42"/>
    </row>
    <row r="50" spans="4:12" x14ac:dyDescent="0.25">
      <c r="D50" s="7"/>
      <c r="E50" s="7"/>
      <c r="F50" s="7"/>
      <c r="G50" s="7"/>
      <c r="H50" s="7"/>
      <c r="I50" s="7"/>
      <c r="J50" s="7"/>
      <c r="K50" s="7"/>
      <c r="L50" s="42"/>
    </row>
    <row r="51" spans="4:12" x14ac:dyDescent="0.25">
      <c r="D51" s="7"/>
      <c r="E51" s="7"/>
      <c r="F51" s="7"/>
      <c r="G51" s="7"/>
      <c r="H51" s="7"/>
      <c r="I51" s="7"/>
      <c r="J51" s="7"/>
      <c r="K51" s="7"/>
      <c r="L51" s="42"/>
    </row>
    <row r="52" spans="4:12" x14ac:dyDescent="0.25">
      <c r="D52" s="7"/>
      <c r="E52" s="7"/>
      <c r="F52" s="7"/>
      <c r="G52" s="7"/>
      <c r="H52" s="7"/>
      <c r="I52" s="7"/>
      <c r="J52" s="7"/>
      <c r="K52" s="7"/>
      <c r="L52" s="42"/>
    </row>
    <row r="53" spans="4:12" x14ac:dyDescent="0.25">
      <c r="D53" s="7"/>
      <c r="E53" s="7"/>
      <c r="F53" s="7"/>
      <c r="G53" s="7"/>
      <c r="H53" s="7"/>
      <c r="I53" s="7"/>
      <c r="J53" s="7"/>
      <c r="K53" s="7"/>
      <c r="L53" s="42"/>
    </row>
    <row r="54" spans="4:12" x14ac:dyDescent="0.25">
      <c r="D54" s="7"/>
      <c r="E54" s="7"/>
      <c r="F54" s="7"/>
      <c r="G54" s="7"/>
      <c r="H54" s="7"/>
      <c r="I54" s="7"/>
      <c r="J54" s="7"/>
      <c r="K54" s="7"/>
      <c r="L54" s="42"/>
    </row>
    <row r="55" spans="4:12" x14ac:dyDescent="0.25">
      <c r="D55" s="7"/>
      <c r="E55" s="7"/>
      <c r="F55" s="7"/>
      <c r="G55" s="7"/>
      <c r="H55" s="7"/>
      <c r="I55" s="7"/>
      <c r="J55" s="7"/>
      <c r="K55" s="7"/>
      <c r="L55" s="42"/>
    </row>
    <row r="56" spans="4:12" x14ac:dyDescent="0.25">
      <c r="D56" s="7"/>
      <c r="E56" s="7"/>
      <c r="F56" s="7"/>
      <c r="G56" s="7"/>
      <c r="H56" s="7"/>
      <c r="I56" s="7"/>
      <c r="J56" s="7"/>
      <c r="K56" s="7"/>
      <c r="L56" s="42"/>
    </row>
    <row r="57" spans="4:12" x14ac:dyDescent="0.25">
      <c r="D57" s="7"/>
      <c r="E57" s="7"/>
      <c r="F57" s="7"/>
      <c r="G57" s="7"/>
      <c r="H57" s="7"/>
      <c r="I57" s="7"/>
      <c r="J57" s="7"/>
      <c r="K57" s="7"/>
      <c r="L57" s="42"/>
    </row>
    <row r="58" spans="4:12" x14ac:dyDescent="0.25">
      <c r="D58" s="7"/>
      <c r="E58" s="7"/>
      <c r="F58" s="7"/>
      <c r="G58" s="7"/>
      <c r="H58" s="7"/>
      <c r="I58" s="7"/>
      <c r="J58" s="7"/>
      <c r="K58" s="7"/>
      <c r="L58" s="42"/>
    </row>
    <row r="59" spans="4:12" x14ac:dyDescent="0.25">
      <c r="D59" s="7"/>
      <c r="E59" s="7"/>
      <c r="F59" s="7"/>
      <c r="G59" s="7"/>
      <c r="H59" s="7"/>
      <c r="I59" s="7"/>
      <c r="J59" s="7"/>
      <c r="K59" s="7"/>
      <c r="L59" s="42"/>
    </row>
    <row r="60" spans="4:12" x14ac:dyDescent="0.25">
      <c r="D60" s="7"/>
      <c r="E60" s="7"/>
      <c r="F60" s="7"/>
      <c r="G60" s="7"/>
      <c r="H60" s="7"/>
      <c r="I60" s="7"/>
      <c r="J60" s="7"/>
      <c r="K60" s="7"/>
      <c r="L60" s="42"/>
    </row>
    <row r="61" spans="4:12" x14ac:dyDescent="0.25">
      <c r="D61" s="7"/>
      <c r="E61" s="7"/>
      <c r="F61" s="7"/>
      <c r="G61" s="7"/>
      <c r="H61" s="7"/>
      <c r="I61" s="7"/>
      <c r="J61" s="7"/>
      <c r="K61" s="7"/>
      <c r="L61" s="42"/>
    </row>
    <row r="62" spans="4:12" x14ac:dyDescent="0.25">
      <c r="D62" s="7"/>
      <c r="E62" s="7"/>
      <c r="F62" s="7"/>
      <c r="G62" s="7"/>
      <c r="H62" s="7"/>
      <c r="I62" s="7"/>
      <c r="J62" s="7"/>
      <c r="K62" s="7"/>
      <c r="L62" s="42"/>
    </row>
    <row r="63" spans="4:12" x14ac:dyDescent="0.25">
      <c r="D63" s="7"/>
      <c r="E63" s="7"/>
      <c r="F63" s="7"/>
      <c r="G63" s="7"/>
      <c r="H63" s="7"/>
      <c r="I63" s="7"/>
      <c r="J63" s="7"/>
      <c r="K63" s="7"/>
      <c r="L63" s="42"/>
    </row>
    <row r="64" spans="4:12" x14ac:dyDescent="0.25">
      <c r="D64" s="7"/>
      <c r="E64" s="7"/>
      <c r="F64" s="7"/>
      <c r="G64" s="7"/>
      <c r="H64" s="7"/>
      <c r="I64" s="7"/>
      <c r="J64" s="7"/>
      <c r="K64" s="7"/>
      <c r="L64" s="42"/>
    </row>
    <row r="65" spans="4:12" x14ac:dyDescent="0.25">
      <c r="D65" s="7"/>
      <c r="E65" s="7"/>
      <c r="F65" s="7"/>
      <c r="G65" s="7"/>
      <c r="H65" s="7"/>
      <c r="I65" s="7"/>
      <c r="J65" s="7"/>
      <c r="K65" s="7"/>
      <c r="L65" s="42"/>
    </row>
    <row r="66" spans="4:12" x14ac:dyDescent="0.25">
      <c r="D66" s="7"/>
      <c r="E66" s="7"/>
      <c r="F66" s="7"/>
      <c r="G66" s="7"/>
      <c r="H66" s="7"/>
      <c r="I66" s="7"/>
      <c r="J66" s="7"/>
      <c r="K66" s="7"/>
      <c r="L66" s="42"/>
    </row>
    <row r="67" spans="4:12" x14ac:dyDescent="0.25">
      <c r="D67" s="7"/>
      <c r="E67" s="7"/>
      <c r="F67" s="7"/>
      <c r="G67" s="7"/>
      <c r="H67" s="7"/>
      <c r="I67" s="7"/>
      <c r="J67" s="7"/>
      <c r="K67" s="7"/>
      <c r="L67" s="42"/>
    </row>
    <row r="68" spans="4:12" x14ac:dyDescent="0.25">
      <c r="D68" s="7"/>
      <c r="E68" s="7"/>
      <c r="F68" s="7"/>
      <c r="G68" s="7"/>
      <c r="H68" s="7"/>
      <c r="I68" s="7"/>
      <c r="J68" s="7"/>
      <c r="K68" s="7"/>
      <c r="L68" s="42"/>
    </row>
    <row r="69" spans="4:12" x14ac:dyDescent="0.25">
      <c r="D69" s="7"/>
      <c r="E69" s="7"/>
      <c r="F69" s="7"/>
      <c r="G69" s="7"/>
      <c r="H69" s="7"/>
      <c r="I69" s="7"/>
      <c r="J69" s="7"/>
      <c r="K69" s="7"/>
      <c r="L69" s="42"/>
    </row>
    <row r="70" spans="4:12" x14ac:dyDescent="0.25">
      <c r="D70" s="7"/>
      <c r="E70" s="7"/>
      <c r="F70" s="7"/>
      <c r="G70" s="7"/>
      <c r="H70" s="7"/>
      <c r="I70" s="7"/>
      <c r="J70" s="7"/>
      <c r="K70" s="7"/>
      <c r="L70" s="42"/>
    </row>
    <row r="71" spans="4:12" x14ac:dyDescent="0.25">
      <c r="D71" s="7"/>
      <c r="E71" s="7"/>
      <c r="F71" s="7"/>
      <c r="G71" s="7"/>
      <c r="H71" s="7"/>
      <c r="I71" s="7"/>
      <c r="J71" s="7"/>
      <c r="K71" s="7"/>
      <c r="L71" s="42"/>
    </row>
    <row r="72" spans="4:12" x14ac:dyDescent="0.25">
      <c r="D72" s="7"/>
      <c r="E72" s="7"/>
      <c r="F72" s="7"/>
      <c r="G72" s="7"/>
      <c r="H72" s="7"/>
      <c r="I72" s="7"/>
      <c r="J72" s="7"/>
      <c r="K72" s="7"/>
      <c r="L72" s="42"/>
    </row>
    <row r="73" spans="4:12" x14ac:dyDescent="0.25">
      <c r="D73" s="7"/>
      <c r="E73" s="7"/>
      <c r="F73" s="7"/>
      <c r="G73" s="7"/>
      <c r="H73" s="7"/>
      <c r="I73" s="7"/>
      <c r="J73" s="7"/>
      <c r="K73" s="7"/>
      <c r="L73" s="42"/>
    </row>
    <row r="74" spans="4:12" x14ac:dyDescent="0.25">
      <c r="D74" s="7"/>
      <c r="E74" s="7"/>
      <c r="F74" s="7"/>
      <c r="G74" s="7"/>
      <c r="H74" s="7"/>
      <c r="I74" s="7"/>
      <c r="J74" s="7"/>
      <c r="K74" s="7"/>
      <c r="L74" s="42"/>
    </row>
    <row r="75" spans="4:12" x14ac:dyDescent="0.25">
      <c r="D75" s="7"/>
      <c r="E75" s="7"/>
      <c r="F75" s="7"/>
      <c r="G75" s="7"/>
      <c r="H75" s="7"/>
      <c r="I75" s="7"/>
      <c r="J75" s="7"/>
      <c r="K75" s="7"/>
      <c r="L75" s="42"/>
    </row>
    <row r="76" spans="4:12" x14ac:dyDescent="0.25">
      <c r="D76" s="7"/>
      <c r="E76" s="7"/>
      <c r="F76" s="7"/>
      <c r="G76" s="7"/>
      <c r="H76" s="7"/>
      <c r="I76" s="7"/>
      <c r="J76" s="7"/>
      <c r="K76" s="7"/>
      <c r="L76" s="42"/>
    </row>
    <row r="77" spans="4:12" x14ac:dyDescent="0.25">
      <c r="D77" s="7"/>
      <c r="E77" s="7"/>
      <c r="F77" s="7"/>
      <c r="G77" s="7"/>
      <c r="H77" s="7"/>
      <c r="I77" s="7"/>
      <c r="J77" s="7"/>
      <c r="K77" s="7"/>
      <c r="L77" s="42"/>
    </row>
    <row r="78" spans="4:12" x14ac:dyDescent="0.25">
      <c r="D78" s="7"/>
      <c r="E78" s="7"/>
      <c r="F78" s="7"/>
      <c r="G78" s="7"/>
      <c r="H78" s="7"/>
      <c r="I78" s="7"/>
      <c r="J78" s="7"/>
      <c r="K78" s="7"/>
      <c r="L78" s="42"/>
    </row>
    <row r="79" spans="4:12" x14ac:dyDescent="0.25">
      <c r="D79" s="7"/>
      <c r="E79" s="7"/>
      <c r="F79" s="7"/>
      <c r="G79" s="7"/>
      <c r="H79" s="7"/>
      <c r="I79" s="7"/>
      <c r="J79" s="7"/>
      <c r="K79" s="7"/>
      <c r="L79" s="42"/>
    </row>
    <row r="80" spans="4:12" x14ac:dyDescent="0.25">
      <c r="D80" s="7"/>
      <c r="E80" s="7"/>
      <c r="F80" s="7"/>
      <c r="G80" s="7"/>
      <c r="H80" s="7"/>
      <c r="I80" s="7"/>
      <c r="J80" s="7"/>
      <c r="K80" s="7"/>
      <c r="L80" s="42"/>
    </row>
    <row r="81" spans="4:12" x14ac:dyDescent="0.25">
      <c r="D81" s="7"/>
      <c r="E81" s="7"/>
      <c r="F81" s="7"/>
      <c r="G81" s="7"/>
      <c r="H81" s="7"/>
      <c r="I81" s="7"/>
      <c r="J81" s="7"/>
      <c r="K81" s="7"/>
      <c r="L81" s="42"/>
    </row>
    <row r="82" spans="4:12" x14ac:dyDescent="0.25">
      <c r="D82" s="7"/>
      <c r="E82" s="7"/>
      <c r="F82" s="7"/>
      <c r="G82" s="7"/>
      <c r="H82" s="7"/>
      <c r="I82" s="7"/>
      <c r="J82" s="7"/>
      <c r="K82" s="7"/>
      <c r="L82" s="42"/>
    </row>
    <row r="83" spans="4:12" x14ac:dyDescent="0.25">
      <c r="D83" s="7"/>
      <c r="E83" s="7"/>
      <c r="F83" s="7"/>
      <c r="G83" s="7"/>
      <c r="H83" s="7"/>
      <c r="I83" s="7"/>
      <c r="J83" s="7"/>
      <c r="K83" s="7"/>
      <c r="L83" s="42"/>
    </row>
    <row r="84" spans="4:12" x14ac:dyDescent="0.25">
      <c r="D84" s="7"/>
      <c r="E84" s="7"/>
      <c r="F84" s="7"/>
      <c r="G84" s="7"/>
      <c r="H84" s="7"/>
      <c r="I84" s="7"/>
      <c r="J84" s="7"/>
      <c r="K84" s="7"/>
      <c r="L84" s="42"/>
    </row>
    <row r="85" spans="4:12" x14ac:dyDescent="0.25">
      <c r="D85" s="7"/>
      <c r="E85" s="7"/>
      <c r="F85" s="7"/>
      <c r="G85" s="7"/>
      <c r="H85" s="7"/>
      <c r="I85" s="7"/>
      <c r="J85" s="7"/>
      <c r="K85" s="7"/>
      <c r="L85" s="42"/>
    </row>
    <row r="86" spans="4:12" x14ac:dyDescent="0.25">
      <c r="D86" s="7"/>
      <c r="E86" s="7"/>
      <c r="F86" s="7"/>
      <c r="G86" s="7"/>
      <c r="H86" s="7"/>
      <c r="I86" s="7"/>
      <c r="J86" s="7"/>
      <c r="K86" s="7"/>
      <c r="L86" s="42"/>
    </row>
    <row r="87" spans="4:12" x14ac:dyDescent="0.25">
      <c r="D87" s="7"/>
      <c r="E87" s="7"/>
      <c r="F87" s="7"/>
      <c r="G87" s="7"/>
      <c r="H87" s="7"/>
      <c r="I87" s="7"/>
      <c r="J87" s="7"/>
      <c r="K87" s="7"/>
      <c r="L87" s="42"/>
    </row>
    <row r="88" spans="4:12" x14ac:dyDescent="0.25">
      <c r="D88" s="7"/>
      <c r="E88" s="7"/>
      <c r="F88" s="7"/>
      <c r="G88" s="7"/>
      <c r="H88" s="7"/>
      <c r="I88" s="7"/>
      <c r="J88" s="7"/>
      <c r="K88" s="7"/>
      <c r="L88" s="42"/>
    </row>
    <row r="89" spans="4:12" x14ac:dyDescent="0.25">
      <c r="D89" s="7"/>
      <c r="E89" s="7"/>
      <c r="F89" s="7"/>
      <c r="G89" s="7"/>
      <c r="H89" s="7"/>
      <c r="I89" s="7"/>
      <c r="J89" s="7"/>
      <c r="K89" s="7"/>
      <c r="L89" s="42"/>
    </row>
    <row r="90" spans="4:12" x14ac:dyDescent="0.25">
      <c r="D90" s="7"/>
      <c r="E90" s="7"/>
      <c r="F90" s="7"/>
      <c r="G90" s="7"/>
      <c r="H90" s="7"/>
      <c r="I90" s="7"/>
      <c r="J90" s="7"/>
      <c r="K90" s="7"/>
      <c r="L90" s="42"/>
    </row>
    <row r="91" spans="4:12" x14ac:dyDescent="0.25">
      <c r="D91" s="7"/>
      <c r="E91" s="7"/>
      <c r="F91" s="7"/>
      <c r="G91" s="7"/>
      <c r="H91" s="7"/>
      <c r="I91" s="7"/>
      <c r="J91" s="7"/>
      <c r="K91" s="7"/>
      <c r="L91" s="42"/>
    </row>
    <row r="92" spans="4:12" x14ac:dyDescent="0.25">
      <c r="D92" s="7"/>
      <c r="E92" s="7"/>
      <c r="F92" s="7"/>
      <c r="G92" s="7"/>
      <c r="H92" s="7"/>
      <c r="I92" s="7"/>
      <c r="J92" s="7"/>
      <c r="K92" s="7"/>
      <c r="L92" s="42"/>
    </row>
    <row r="93" spans="4:12" x14ac:dyDescent="0.25">
      <c r="D93" s="7"/>
      <c r="E93" s="7"/>
      <c r="F93" s="7"/>
      <c r="G93" s="7"/>
      <c r="H93" s="7"/>
      <c r="I93" s="7"/>
      <c r="J93" s="7"/>
      <c r="K93" s="7"/>
      <c r="L93" s="42"/>
    </row>
    <row r="94" spans="4:12" x14ac:dyDescent="0.25">
      <c r="D94" s="7"/>
      <c r="E94" s="7"/>
      <c r="F94" s="7"/>
      <c r="G94" s="7"/>
      <c r="H94" s="7"/>
      <c r="I94" s="7"/>
      <c r="J94" s="7"/>
      <c r="K94" s="7"/>
      <c r="L94" s="42"/>
    </row>
    <row r="95" spans="4:12" x14ac:dyDescent="0.25">
      <c r="D95" s="7"/>
      <c r="E95" s="7"/>
      <c r="F95" s="7"/>
      <c r="G95" s="7"/>
      <c r="H95" s="7"/>
      <c r="I95" s="7"/>
      <c r="J95" s="7"/>
      <c r="K95" s="7"/>
      <c r="L95" s="42"/>
    </row>
    <row r="96" spans="4:12" x14ac:dyDescent="0.25">
      <c r="D96" s="7"/>
      <c r="E96" s="7"/>
      <c r="F96" s="7"/>
      <c r="G96" s="7"/>
      <c r="H96" s="7"/>
      <c r="I96" s="7"/>
      <c r="J96" s="7"/>
      <c r="K96" s="7"/>
      <c r="L96" s="42"/>
    </row>
    <row r="97" spans="4:12" x14ac:dyDescent="0.25">
      <c r="D97" s="7"/>
      <c r="E97" s="7"/>
      <c r="F97" s="7"/>
      <c r="G97" s="7"/>
      <c r="H97" s="7"/>
      <c r="I97" s="7"/>
      <c r="J97" s="7"/>
      <c r="K97" s="7"/>
      <c r="L97" s="42"/>
    </row>
    <row r="98" spans="4:12" x14ac:dyDescent="0.25">
      <c r="D98" s="7"/>
      <c r="E98" s="7"/>
      <c r="F98" s="7"/>
      <c r="G98" s="7"/>
      <c r="H98" s="7"/>
      <c r="I98" s="7"/>
      <c r="J98" s="7"/>
      <c r="K98" s="7"/>
      <c r="L98" s="42"/>
    </row>
    <row r="99" spans="4:12" x14ac:dyDescent="0.25">
      <c r="D99" s="7"/>
      <c r="E99" s="7"/>
      <c r="F99" s="7"/>
      <c r="G99" s="7"/>
      <c r="H99" s="7"/>
      <c r="I99" s="7"/>
      <c r="J99" s="7"/>
      <c r="K99" s="7"/>
      <c r="L99" s="42"/>
    </row>
    <row r="100" spans="4:12" x14ac:dyDescent="0.25">
      <c r="D100" s="7"/>
      <c r="E100" s="7"/>
      <c r="F100" s="7"/>
      <c r="G100" s="7"/>
      <c r="H100" s="7"/>
      <c r="I100" s="7"/>
      <c r="J100" s="7"/>
      <c r="K100" s="7"/>
      <c r="L100" s="42"/>
    </row>
    <row r="101" spans="4:12" x14ac:dyDescent="0.25">
      <c r="D101" s="7"/>
      <c r="E101" s="7"/>
      <c r="F101" s="7"/>
      <c r="G101" s="7"/>
      <c r="H101" s="7"/>
      <c r="I101" s="7"/>
      <c r="J101" s="7"/>
      <c r="K101" s="7"/>
      <c r="L101" s="42"/>
    </row>
    <row r="102" spans="4:12" x14ac:dyDescent="0.25">
      <c r="D102" s="7"/>
      <c r="E102" s="7"/>
      <c r="F102" s="7"/>
      <c r="G102" s="7"/>
      <c r="H102" s="7"/>
      <c r="I102" s="7"/>
      <c r="J102" s="7"/>
      <c r="K102" s="7"/>
      <c r="L102" s="42"/>
    </row>
    <row r="103" spans="4:12" x14ac:dyDescent="0.25">
      <c r="D103" s="7"/>
      <c r="E103" s="7"/>
      <c r="F103" s="7"/>
      <c r="G103" s="7"/>
      <c r="H103" s="7"/>
      <c r="I103" s="7"/>
      <c r="J103" s="7"/>
      <c r="K103" s="7"/>
      <c r="L103" s="42"/>
    </row>
    <row r="104" spans="4:12" x14ac:dyDescent="0.25">
      <c r="D104" s="7"/>
      <c r="E104" s="7"/>
      <c r="F104" s="7"/>
      <c r="G104" s="7"/>
      <c r="H104" s="7"/>
      <c r="I104" s="7"/>
      <c r="J104" s="7"/>
      <c r="K104" s="7"/>
      <c r="L104" s="42"/>
    </row>
    <row r="105" spans="4:12" x14ac:dyDescent="0.25">
      <c r="D105" s="7"/>
      <c r="E105" s="7"/>
      <c r="F105" s="7"/>
      <c r="G105" s="7"/>
      <c r="H105" s="7"/>
      <c r="I105" s="7"/>
      <c r="J105" s="7"/>
      <c r="K105" s="7"/>
      <c r="L105" s="42"/>
    </row>
    <row r="106" spans="4:12" x14ac:dyDescent="0.25">
      <c r="D106" s="7"/>
      <c r="E106" s="7"/>
      <c r="F106" s="7"/>
      <c r="G106" s="7"/>
      <c r="H106" s="7"/>
      <c r="I106" s="7"/>
      <c r="J106" s="7"/>
      <c r="K106" s="7"/>
      <c r="L106" s="42"/>
    </row>
    <row r="107" spans="4:12" x14ac:dyDescent="0.25">
      <c r="D107" s="7"/>
      <c r="E107" s="7"/>
      <c r="F107" s="7"/>
      <c r="G107" s="7"/>
      <c r="H107" s="7"/>
      <c r="I107" s="7"/>
      <c r="J107" s="7"/>
      <c r="K107" s="7"/>
      <c r="L107" s="42"/>
    </row>
    <row r="108" spans="4:12" x14ac:dyDescent="0.25">
      <c r="D108" s="7"/>
      <c r="E108" s="7"/>
      <c r="F108" s="7"/>
      <c r="G108" s="7"/>
      <c r="H108" s="7"/>
      <c r="I108" s="7"/>
      <c r="J108" s="7"/>
      <c r="K108" s="7"/>
      <c r="L108" s="42"/>
    </row>
    <row r="109" spans="4:12" x14ac:dyDescent="0.25">
      <c r="D109" s="7"/>
      <c r="E109" s="7"/>
      <c r="F109" s="7"/>
      <c r="G109" s="7"/>
      <c r="H109" s="7"/>
      <c r="I109" s="7"/>
      <c r="J109" s="7"/>
      <c r="K109" s="7"/>
      <c r="L109" s="42"/>
    </row>
    <row r="110" spans="4:12" x14ac:dyDescent="0.25">
      <c r="D110" s="7"/>
      <c r="E110" s="7"/>
      <c r="F110" s="7"/>
      <c r="G110" s="7"/>
      <c r="H110" s="7"/>
      <c r="I110" s="7"/>
      <c r="J110" s="7"/>
      <c r="K110" s="7"/>
      <c r="L110" s="42"/>
    </row>
    <row r="111" spans="4:12" x14ac:dyDescent="0.25">
      <c r="D111" s="7"/>
      <c r="E111" s="7"/>
      <c r="F111" s="7"/>
      <c r="G111" s="7"/>
      <c r="H111" s="7"/>
      <c r="I111" s="7"/>
      <c r="J111" s="7"/>
      <c r="K111" s="7"/>
      <c r="L111" s="42"/>
    </row>
    <row r="112" spans="4:12" x14ac:dyDescent="0.25">
      <c r="D112" s="7"/>
      <c r="E112" s="7"/>
      <c r="F112" s="7"/>
      <c r="G112" s="7"/>
      <c r="H112" s="7"/>
      <c r="I112" s="7"/>
      <c r="J112" s="7"/>
      <c r="K112" s="7"/>
      <c r="L112" s="42"/>
    </row>
    <row r="113" spans="4:12" x14ac:dyDescent="0.25">
      <c r="D113" s="7"/>
      <c r="E113" s="7"/>
      <c r="F113" s="7"/>
      <c r="G113" s="7"/>
      <c r="H113" s="7"/>
      <c r="I113" s="7"/>
      <c r="J113" s="7"/>
      <c r="K113" s="7"/>
      <c r="L113" s="42"/>
    </row>
    <row r="114" spans="4:12" x14ac:dyDescent="0.25">
      <c r="D114" s="7"/>
      <c r="E114" s="7"/>
      <c r="F114" s="7"/>
      <c r="G114" s="7"/>
      <c r="H114" s="7"/>
      <c r="I114" s="7"/>
      <c r="J114" s="7"/>
      <c r="K114" s="7"/>
      <c r="L114" s="42"/>
    </row>
    <row r="115" spans="4:12" x14ac:dyDescent="0.25">
      <c r="D115" s="7"/>
      <c r="E115" s="7"/>
      <c r="F115" s="7"/>
      <c r="G115" s="7"/>
      <c r="H115" s="7"/>
      <c r="I115" s="7"/>
      <c r="J115" s="7"/>
      <c r="K115" s="7"/>
      <c r="L115" s="42"/>
    </row>
    <row r="116" spans="4:12" x14ac:dyDescent="0.25">
      <c r="D116" s="7"/>
      <c r="E116" s="7"/>
      <c r="F116" s="7"/>
      <c r="G116" s="7"/>
      <c r="H116" s="7"/>
      <c r="I116" s="7"/>
      <c r="J116" s="7"/>
      <c r="K116" s="7"/>
      <c r="L116" s="42"/>
    </row>
    <row r="117" spans="4:12" x14ac:dyDescent="0.25">
      <c r="D117" s="7"/>
      <c r="E117" s="7"/>
      <c r="F117" s="7"/>
      <c r="G117" s="7"/>
      <c r="H117" s="7"/>
      <c r="I117" s="7"/>
      <c r="J117" s="7"/>
      <c r="K117" s="7"/>
      <c r="L117" s="42"/>
    </row>
    <row r="118" spans="4:12" x14ac:dyDescent="0.25">
      <c r="D118" s="7"/>
      <c r="E118" s="7"/>
      <c r="F118" s="7"/>
      <c r="G118" s="7"/>
      <c r="H118" s="7"/>
      <c r="I118" s="7"/>
      <c r="J118" s="7"/>
      <c r="K118" s="7"/>
      <c r="L118" s="42"/>
    </row>
    <row r="119" spans="4:12" x14ac:dyDescent="0.25">
      <c r="D119" s="7"/>
      <c r="E119" s="7"/>
      <c r="F119" s="7"/>
      <c r="G119" s="7"/>
      <c r="H119" s="7"/>
      <c r="I119" s="7"/>
      <c r="J119" s="7"/>
      <c r="K119" s="7"/>
      <c r="L119" s="42"/>
    </row>
    <row r="120" spans="4:12" x14ac:dyDescent="0.25">
      <c r="D120" s="7"/>
      <c r="E120" s="7"/>
      <c r="F120" s="7"/>
      <c r="G120" s="7"/>
      <c r="H120" s="7"/>
      <c r="I120" s="7"/>
      <c r="J120" s="7"/>
      <c r="K120" s="7"/>
      <c r="L120" s="42"/>
    </row>
    <row r="121" spans="4:12" x14ac:dyDescent="0.25">
      <c r="D121" s="7"/>
      <c r="E121" s="7"/>
      <c r="F121" s="7"/>
      <c r="G121" s="7"/>
      <c r="H121" s="7"/>
      <c r="I121" s="7"/>
      <c r="J121" s="7"/>
      <c r="K121" s="7"/>
      <c r="L121" s="42"/>
    </row>
    <row r="122" spans="4:12" x14ac:dyDescent="0.25">
      <c r="D122" s="7"/>
      <c r="E122" s="7"/>
      <c r="F122" s="7"/>
      <c r="G122" s="7"/>
      <c r="H122" s="7"/>
      <c r="I122" s="7"/>
      <c r="J122" s="7"/>
      <c r="K122" s="7"/>
      <c r="L122" s="42"/>
    </row>
    <row r="123" spans="4:12" x14ac:dyDescent="0.25">
      <c r="D123" s="7"/>
      <c r="E123" s="7"/>
      <c r="F123" s="7"/>
      <c r="G123" s="7"/>
      <c r="H123" s="7"/>
      <c r="I123" s="7"/>
      <c r="J123" s="7"/>
      <c r="K123" s="7"/>
      <c r="L123" s="42"/>
    </row>
    <row r="124" spans="4:12" x14ac:dyDescent="0.25">
      <c r="D124" s="7"/>
      <c r="E124" s="7"/>
      <c r="F124" s="7"/>
      <c r="G124" s="7"/>
      <c r="H124" s="7"/>
      <c r="I124" s="7"/>
      <c r="J124" s="7"/>
      <c r="K124" s="7"/>
      <c r="L124" s="42"/>
    </row>
    <row r="125" spans="4:12" x14ac:dyDescent="0.25">
      <c r="D125" s="7"/>
      <c r="E125" s="7"/>
      <c r="F125" s="7"/>
      <c r="G125" s="7"/>
      <c r="H125" s="7"/>
      <c r="I125" s="7"/>
      <c r="J125" s="7"/>
      <c r="K125" s="7"/>
      <c r="L125" s="42"/>
    </row>
    <row r="126" spans="4:12" x14ac:dyDescent="0.25">
      <c r="D126" s="7"/>
      <c r="E126" s="7"/>
      <c r="F126" s="7"/>
      <c r="G126" s="7"/>
      <c r="H126" s="7"/>
      <c r="I126" s="7"/>
      <c r="J126" s="7"/>
      <c r="K126" s="7"/>
      <c r="L126" s="42"/>
    </row>
    <row r="127" spans="4:12" x14ac:dyDescent="0.25">
      <c r="D127" s="7"/>
      <c r="E127" s="7"/>
      <c r="F127" s="7"/>
      <c r="G127" s="7"/>
      <c r="H127" s="7"/>
      <c r="I127" s="7"/>
      <c r="J127" s="7"/>
      <c r="K127" s="7"/>
      <c r="L127" s="42"/>
    </row>
    <row r="128" spans="4:12" x14ac:dyDescent="0.25">
      <c r="D128" s="7"/>
      <c r="E128" s="7"/>
      <c r="F128" s="7"/>
      <c r="G128" s="7"/>
      <c r="H128" s="7"/>
      <c r="I128" s="7"/>
      <c r="J128" s="7"/>
      <c r="K128" s="7"/>
      <c r="L128" s="42"/>
    </row>
    <row r="129" spans="4:12" x14ac:dyDescent="0.25">
      <c r="D129" s="7"/>
      <c r="E129" s="7"/>
      <c r="F129" s="7"/>
      <c r="G129" s="7"/>
      <c r="H129" s="7"/>
      <c r="I129" s="7"/>
      <c r="J129" s="7"/>
      <c r="K129" s="7"/>
      <c r="L129" s="42"/>
    </row>
    <row r="130" spans="4:12" x14ac:dyDescent="0.25">
      <c r="D130" s="7"/>
      <c r="E130" s="7"/>
      <c r="F130" s="7"/>
      <c r="G130" s="7"/>
      <c r="H130" s="7"/>
      <c r="I130" s="7"/>
      <c r="J130" s="7"/>
      <c r="K130" s="7"/>
      <c r="L130" s="42"/>
    </row>
    <row r="131" spans="4:12" x14ac:dyDescent="0.25">
      <c r="D131" s="7"/>
      <c r="E131" s="7"/>
      <c r="F131" s="7"/>
      <c r="G131" s="7"/>
      <c r="H131" s="7"/>
      <c r="I131" s="7"/>
      <c r="J131" s="7"/>
      <c r="K131" s="7"/>
      <c r="L131" s="42"/>
    </row>
    <row r="132" spans="4:12" x14ac:dyDescent="0.25">
      <c r="D132" s="7"/>
      <c r="E132" s="7"/>
      <c r="F132" s="7"/>
      <c r="G132" s="7"/>
      <c r="H132" s="7"/>
      <c r="I132" s="7"/>
      <c r="J132" s="7"/>
      <c r="K132" s="7"/>
      <c r="L132" s="42"/>
    </row>
    <row r="133" spans="4:12" x14ac:dyDescent="0.25">
      <c r="D133" s="7"/>
      <c r="E133" s="7"/>
      <c r="F133" s="7"/>
      <c r="G133" s="7"/>
      <c r="H133" s="7"/>
      <c r="I133" s="7"/>
      <c r="J133" s="7"/>
      <c r="K133" s="7"/>
      <c r="L133" s="42"/>
    </row>
    <row r="134" spans="4:12" x14ac:dyDescent="0.25">
      <c r="D134" s="7"/>
      <c r="E134" s="7"/>
      <c r="F134" s="7"/>
      <c r="G134" s="7"/>
      <c r="H134" s="7"/>
      <c r="I134" s="7"/>
      <c r="J134" s="7"/>
      <c r="K134" s="7"/>
      <c r="L134" s="42"/>
    </row>
    <row r="135" spans="4:12" x14ac:dyDescent="0.25">
      <c r="D135" s="7"/>
      <c r="E135" s="7"/>
      <c r="F135" s="7"/>
      <c r="G135" s="7"/>
      <c r="H135" s="7"/>
      <c r="I135" s="7"/>
      <c r="J135" s="7"/>
      <c r="K135" s="7"/>
      <c r="L135" s="42"/>
    </row>
    <row r="136" spans="4:12" x14ac:dyDescent="0.25">
      <c r="D136" s="7"/>
      <c r="E136" s="7"/>
      <c r="F136" s="7"/>
      <c r="G136" s="7"/>
      <c r="H136" s="7"/>
      <c r="I136" s="7"/>
      <c r="J136" s="7"/>
      <c r="K136" s="7"/>
      <c r="L136" s="42"/>
    </row>
    <row r="137" spans="4:12" x14ac:dyDescent="0.25">
      <c r="D137" s="7"/>
      <c r="E137" s="7"/>
      <c r="F137" s="7"/>
      <c r="G137" s="7"/>
      <c r="H137" s="7"/>
      <c r="I137" s="7"/>
      <c r="J137" s="7"/>
      <c r="K137" s="7"/>
      <c r="L137" s="42"/>
    </row>
    <row r="138" spans="4:12" x14ac:dyDescent="0.25">
      <c r="D138" s="7"/>
      <c r="E138" s="7"/>
      <c r="F138" s="7"/>
      <c r="G138" s="7"/>
      <c r="H138" s="7"/>
      <c r="I138" s="7"/>
      <c r="J138" s="7"/>
      <c r="K138" s="7"/>
      <c r="L138" s="42"/>
    </row>
    <row r="139" spans="4:12" x14ac:dyDescent="0.25">
      <c r="D139" s="7"/>
      <c r="E139" s="7"/>
      <c r="F139" s="7"/>
      <c r="G139" s="7"/>
      <c r="H139" s="7"/>
      <c r="I139" s="7"/>
      <c r="J139" s="7"/>
      <c r="K139" s="7"/>
      <c r="L139" s="42"/>
    </row>
    <row r="140" spans="4:12" x14ac:dyDescent="0.25">
      <c r="D140" s="7"/>
      <c r="E140" s="7"/>
      <c r="F140" s="7"/>
      <c r="G140" s="7"/>
      <c r="H140" s="7"/>
      <c r="I140" s="7"/>
      <c r="J140" s="7"/>
      <c r="K140" s="7"/>
      <c r="L140" s="42"/>
    </row>
    <row r="141" spans="4:12" x14ac:dyDescent="0.25">
      <c r="D141" s="7"/>
      <c r="E141" s="7"/>
      <c r="F141" s="7"/>
      <c r="G141" s="7"/>
      <c r="H141" s="7"/>
      <c r="I141" s="7"/>
      <c r="J141" s="7"/>
      <c r="K141" s="7"/>
      <c r="L141" s="42"/>
    </row>
    <row r="142" spans="4:12" x14ac:dyDescent="0.25">
      <c r="D142" s="7"/>
      <c r="E142" s="7"/>
      <c r="F142" s="7"/>
      <c r="G142" s="7"/>
      <c r="H142" s="7"/>
      <c r="I142" s="7"/>
      <c r="J142" s="7"/>
      <c r="K142" s="7"/>
      <c r="L142" s="42"/>
    </row>
    <row r="143" spans="4:12" x14ac:dyDescent="0.25">
      <c r="D143" s="7"/>
      <c r="E143" s="7"/>
      <c r="F143" s="7"/>
      <c r="G143" s="7"/>
      <c r="H143" s="7"/>
      <c r="I143" s="7"/>
      <c r="J143" s="7"/>
      <c r="K143" s="7"/>
      <c r="L143" s="42"/>
    </row>
    <row r="144" spans="4:12" x14ac:dyDescent="0.25">
      <c r="D144" s="7"/>
      <c r="E144" s="7"/>
      <c r="F144" s="7"/>
      <c r="G144" s="7"/>
      <c r="H144" s="7"/>
      <c r="I144" s="7"/>
      <c r="J144" s="7"/>
      <c r="K144" s="7"/>
      <c r="L144" s="42"/>
    </row>
    <row r="145" spans="4:12" x14ac:dyDescent="0.25">
      <c r="D145" s="7"/>
      <c r="E145" s="7"/>
      <c r="F145" s="7"/>
      <c r="G145" s="7"/>
      <c r="H145" s="7"/>
      <c r="I145" s="7"/>
      <c r="J145" s="7"/>
      <c r="K145" s="7"/>
      <c r="L145" s="42"/>
    </row>
    <row r="146" spans="4:12" x14ac:dyDescent="0.25">
      <c r="D146" s="7"/>
      <c r="E146" s="7"/>
      <c r="F146" s="7"/>
      <c r="G146" s="7"/>
      <c r="H146" s="7"/>
      <c r="I146" s="7"/>
      <c r="J146" s="7"/>
      <c r="K146" s="7"/>
      <c r="L146" s="42"/>
    </row>
    <row r="147" spans="4:12" x14ac:dyDescent="0.25">
      <c r="D147" s="7"/>
      <c r="E147" s="7"/>
      <c r="F147" s="7"/>
      <c r="G147" s="7"/>
      <c r="H147" s="7"/>
      <c r="I147" s="7"/>
      <c r="J147" s="7"/>
      <c r="K147" s="7"/>
      <c r="L147" s="42"/>
    </row>
    <row r="148" spans="4:12" x14ac:dyDescent="0.25">
      <c r="D148" s="7"/>
      <c r="E148" s="7"/>
      <c r="F148" s="7"/>
      <c r="G148" s="7"/>
      <c r="H148" s="7"/>
      <c r="I148" s="7"/>
      <c r="J148" s="7"/>
      <c r="K148" s="7"/>
      <c r="L148" s="42"/>
    </row>
    <row r="149" spans="4:12" x14ac:dyDescent="0.25">
      <c r="D149" s="7"/>
      <c r="E149" s="7"/>
      <c r="F149" s="7"/>
      <c r="G149" s="7"/>
      <c r="H149" s="7"/>
      <c r="I149" s="7"/>
      <c r="J149" s="7"/>
      <c r="K149" s="7"/>
      <c r="L149" s="42"/>
    </row>
    <row r="150" spans="4:12" x14ac:dyDescent="0.25">
      <c r="D150" s="7"/>
      <c r="E150" s="7"/>
      <c r="F150" s="7"/>
      <c r="G150" s="7"/>
      <c r="H150" s="7"/>
      <c r="I150" s="7"/>
      <c r="J150" s="7"/>
      <c r="K150" s="7"/>
      <c r="L150" s="42"/>
    </row>
    <row r="151" spans="4:12" x14ac:dyDescent="0.25">
      <c r="D151" s="7"/>
      <c r="E151" s="7"/>
      <c r="F151" s="7"/>
      <c r="G151" s="7"/>
      <c r="H151" s="7"/>
      <c r="I151" s="7"/>
      <c r="J151" s="7"/>
      <c r="K151" s="7"/>
      <c r="L151" s="42"/>
    </row>
    <row r="152" spans="4:12" x14ac:dyDescent="0.25">
      <c r="D152" s="7"/>
      <c r="E152" s="7"/>
      <c r="F152" s="7"/>
      <c r="G152" s="7"/>
      <c r="H152" s="7"/>
      <c r="I152" s="7"/>
      <c r="J152" s="7"/>
      <c r="K152" s="7"/>
      <c r="L152" s="42"/>
    </row>
    <row r="153" spans="4:12" x14ac:dyDescent="0.25">
      <c r="D153" s="7"/>
      <c r="E153" s="7"/>
      <c r="F153" s="7"/>
      <c r="G153" s="7"/>
      <c r="H153" s="7"/>
      <c r="I153" s="7"/>
      <c r="J153" s="7"/>
      <c r="K153" s="7"/>
      <c r="L153" s="42"/>
    </row>
    <row r="154" spans="4:12" x14ac:dyDescent="0.25">
      <c r="D154" s="7"/>
      <c r="E154" s="7"/>
      <c r="F154" s="7"/>
      <c r="G154" s="7"/>
      <c r="H154" s="7"/>
      <c r="I154" s="7"/>
      <c r="J154" s="7"/>
      <c r="K154" s="7"/>
      <c r="L154" s="42"/>
    </row>
    <row r="155" spans="4:12" x14ac:dyDescent="0.25">
      <c r="D155" s="7"/>
      <c r="E155" s="7"/>
      <c r="F155" s="7"/>
      <c r="G155" s="7"/>
      <c r="H155" s="7"/>
      <c r="I155" s="7"/>
      <c r="J155" s="7"/>
      <c r="K155" s="7"/>
      <c r="L155" s="42"/>
    </row>
    <row r="156" spans="4:12" x14ac:dyDescent="0.25">
      <c r="D156" s="7"/>
      <c r="E156" s="7"/>
      <c r="F156" s="7"/>
      <c r="G156" s="7"/>
      <c r="H156" s="7"/>
      <c r="I156" s="7"/>
      <c r="J156" s="7"/>
      <c r="K156" s="7"/>
      <c r="L156" s="42"/>
    </row>
  </sheetData>
  <sortState ref="D32:K183">
    <sortCondition ref="K32:K183"/>
  </sortState>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34"/>
  <sheetViews>
    <sheetView workbookViewId="0">
      <selection activeCell="D18" sqref="D18"/>
    </sheetView>
  </sheetViews>
  <sheetFormatPr defaultRowHeight="15" x14ac:dyDescent="0.25"/>
  <cols>
    <col min="1" max="1" width="11" bestFit="1" customWidth="1"/>
    <col min="14" max="14" width="11.42578125" customWidth="1"/>
    <col min="15" max="15" width="11.7109375" customWidth="1"/>
    <col min="16" max="16" width="12" customWidth="1"/>
    <col min="18" max="18" width="10.7109375" customWidth="1"/>
  </cols>
  <sheetData>
    <row r="1" spans="1:18" ht="15.75" thickBot="1" x14ac:dyDescent="0.3">
      <c r="A1" s="40" t="s">
        <v>1551</v>
      </c>
    </row>
    <row r="2" spans="1:18" ht="30" x14ac:dyDescent="0.25">
      <c r="A2" s="72" t="s">
        <v>220</v>
      </c>
      <c r="B2" s="17" t="s">
        <v>586</v>
      </c>
      <c r="C2" s="61" t="s">
        <v>221</v>
      </c>
      <c r="D2" s="61" t="s">
        <v>334</v>
      </c>
      <c r="E2" s="61" t="s">
        <v>222</v>
      </c>
      <c r="F2" s="61" t="s">
        <v>223</v>
      </c>
      <c r="G2" s="61" t="s">
        <v>224</v>
      </c>
      <c r="H2" s="61" t="s">
        <v>226</v>
      </c>
      <c r="I2" s="61" t="s">
        <v>416</v>
      </c>
      <c r="J2" s="61" t="s">
        <v>220</v>
      </c>
      <c r="K2" s="61" t="s">
        <v>334</v>
      </c>
      <c r="L2" s="61" t="s">
        <v>221</v>
      </c>
      <c r="M2" s="62" t="s">
        <v>335</v>
      </c>
      <c r="N2" s="62" t="s">
        <v>336</v>
      </c>
      <c r="O2" s="63" t="s">
        <v>337</v>
      </c>
      <c r="P2" s="63" t="s">
        <v>338</v>
      </c>
      <c r="Q2" s="17" t="s">
        <v>339</v>
      </c>
      <c r="R2" s="182" t="s">
        <v>1346</v>
      </c>
    </row>
    <row r="3" spans="1:18" x14ac:dyDescent="0.25">
      <c r="A3" s="59">
        <v>2275050011</v>
      </c>
      <c r="B3" s="66" t="s">
        <v>341</v>
      </c>
      <c r="C3" s="66">
        <v>2007</v>
      </c>
      <c r="D3" s="66">
        <v>1</v>
      </c>
      <c r="E3" s="66" t="s">
        <v>463</v>
      </c>
      <c r="F3" s="66" t="s">
        <v>382</v>
      </c>
      <c r="G3" s="66" t="s">
        <v>232</v>
      </c>
      <c r="H3" s="66" t="s">
        <v>355</v>
      </c>
      <c r="I3" s="66" t="s">
        <v>418</v>
      </c>
      <c r="J3" s="66">
        <v>1</v>
      </c>
      <c r="K3" s="66">
        <v>1</v>
      </c>
      <c r="L3" s="66">
        <v>2007</v>
      </c>
      <c r="M3" s="67">
        <v>19</v>
      </c>
      <c r="N3" s="67">
        <v>7</v>
      </c>
      <c r="O3" s="66">
        <v>268</v>
      </c>
      <c r="P3" s="66">
        <v>268</v>
      </c>
      <c r="Q3" s="65">
        <f>(O3+P3)/2</f>
        <v>268</v>
      </c>
      <c r="R3" s="162"/>
    </row>
    <row r="4" spans="1:18" x14ac:dyDescent="0.25">
      <c r="A4" s="59">
        <v>2275050011</v>
      </c>
      <c r="B4" s="66" t="s">
        <v>341</v>
      </c>
      <c r="C4" s="66">
        <v>2007</v>
      </c>
      <c r="D4" s="66">
        <v>2</v>
      </c>
      <c r="E4" s="66" t="s">
        <v>463</v>
      </c>
      <c r="F4" s="66" t="s">
        <v>382</v>
      </c>
      <c r="G4" s="66" t="s">
        <v>287</v>
      </c>
      <c r="H4" s="66" t="s">
        <v>355</v>
      </c>
      <c r="I4" s="66" t="s">
        <v>418</v>
      </c>
      <c r="J4" s="66">
        <v>1</v>
      </c>
      <c r="K4" s="66">
        <v>2</v>
      </c>
      <c r="L4" s="66">
        <v>2007</v>
      </c>
      <c r="M4" s="67">
        <v>19</v>
      </c>
      <c r="N4" s="67">
        <v>7</v>
      </c>
      <c r="O4" s="66">
        <v>268</v>
      </c>
      <c r="P4" s="66">
        <v>268</v>
      </c>
      <c r="Q4" s="65">
        <f t="shared" ref="Q4:Q67" si="0">(O4+P4)/2</f>
        <v>268</v>
      </c>
      <c r="R4" s="163"/>
    </row>
    <row r="5" spans="1:18" x14ac:dyDescent="0.25">
      <c r="A5" s="59" t="s">
        <v>340</v>
      </c>
      <c r="B5" s="66" t="s">
        <v>341</v>
      </c>
      <c r="C5" s="66">
        <v>2007</v>
      </c>
      <c r="D5" s="66">
        <v>3</v>
      </c>
      <c r="E5" s="66" t="s">
        <v>459</v>
      </c>
      <c r="F5" s="66" t="s">
        <v>395</v>
      </c>
      <c r="G5" s="66" t="s">
        <v>232</v>
      </c>
      <c r="H5" s="66" t="s">
        <v>397</v>
      </c>
      <c r="I5" s="66" t="s">
        <v>418</v>
      </c>
      <c r="J5" s="66">
        <v>1</v>
      </c>
      <c r="K5" s="66">
        <v>3</v>
      </c>
      <c r="L5" s="66">
        <v>2007</v>
      </c>
      <c r="M5" s="67">
        <v>19</v>
      </c>
      <c r="N5" s="67">
        <v>7</v>
      </c>
      <c r="O5" s="66">
        <v>38</v>
      </c>
      <c r="P5" s="66">
        <v>38</v>
      </c>
      <c r="Q5" s="65">
        <f t="shared" si="0"/>
        <v>38</v>
      </c>
      <c r="R5" s="163"/>
    </row>
    <row r="6" spans="1:18" x14ac:dyDescent="0.25">
      <c r="A6" s="59" t="s">
        <v>340</v>
      </c>
      <c r="B6" s="66" t="s">
        <v>341</v>
      </c>
      <c r="C6" s="66">
        <v>2007</v>
      </c>
      <c r="D6" s="66">
        <v>4</v>
      </c>
      <c r="E6" s="66" t="s">
        <v>20</v>
      </c>
      <c r="F6" s="66" t="s">
        <v>395</v>
      </c>
      <c r="G6" s="66" t="s">
        <v>232</v>
      </c>
      <c r="H6" s="66" t="s">
        <v>397</v>
      </c>
      <c r="I6" s="66" t="s">
        <v>418</v>
      </c>
      <c r="J6" s="66">
        <v>1</v>
      </c>
      <c r="K6" s="66">
        <v>4</v>
      </c>
      <c r="L6" s="66">
        <v>2007</v>
      </c>
      <c r="M6" s="67">
        <v>19</v>
      </c>
      <c r="N6" s="67">
        <v>7</v>
      </c>
      <c r="O6" s="66">
        <v>38</v>
      </c>
      <c r="P6" s="66">
        <v>38</v>
      </c>
      <c r="Q6" s="65">
        <f t="shared" si="0"/>
        <v>38</v>
      </c>
      <c r="R6" s="163"/>
    </row>
    <row r="7" spans="1:18" x14ac:dyDescent="0.25">
      <c r="A7" s="59">
        <v>2275050011</v>
      </c>
      <c r="B7" s="66" t="s">
        <v>341</v>
      </c>
      <c r="C7" s="66">
        <v>2007</v>
      </c>
      <c r="D7" s="66">
        <v>5</v>
      </c>
      <c r="E7" s="66" t="s">
        <v>353</v>
      </c>
      <c r="F7" s="66" t="s">
        <v>354</v>
      </c>
      <c r="G7" s="66" t="s">
        <v>232</v>
      </c>
      <c r="H7" s="66" t="s">
        <v>355</v>
      </c>
      <c r="I7" s="66" t="s">
        <v>418</v>
      </c>
      <c r="J7" s="66">
        <v>1</v>
      </c>
      <c r="K7" s="66">
        <v>5</v>
      </c>
      <c r="L7" s="66">
        <v>2007</v>
      </c>
      <c r="M7" s="67">
        <v>19</v>
      </c>
      <c r="N7" s="67">
        <v>7</v>
      </c>
      <c r="O7" s="66">
        <v>188</v>
      </c>
      <c r="P7" s="66">
        <v>188</v>
      </c>
      <c r="Q7" s="65">
        <f t="shared" si="0"/>
        <v>188</v>
      </c>
      <c r="R7" s="163"/>
    </row>
    <row r="8" spans="1:18" x14ac:dyDescent="0.25">
      <c r="A8" s="59">
        <v>2275050011</v>
      </c>
      <c r="B8" s="66" t="s">
        <v>341</v>
      </c>
      <c r="C8" s="66">
        <v>2007</v>
      </c>
      <c r="D8" s="66">
        <v>6</v>
      </c>
      <c r="E8" s="66" t="s">
        <v>353</v>
      </c>
      <c r="F8" s="66" t="s">
        <v>354</v>
      </c>
      <c r="G8" s="66" t="s">
        <v>287</v>
      </c>
      <c r="H8" s="66" t="s">
        <v>355</v>
      </c>
      <c r="I8" s="66" t="s">
        <v>418</v>
      </c>
      <c r="J8" s="66">
        <v>1</v>
      </c>
      <c r="K8" s="66">
        <v>6</v>
      </c>
      <c r="L8" s="66">
        <v>2007</v>
      </c>
      <c r="M8" s="67">
        <v>19</v>
      </c>
      <c r="N8" s="67">
        <v>7</v>
      </c>
      <c r="O8" s="66">
        <v>752</v>
      </c>
      <c r="P8" s="66">
        <v>752</v>
      </c>
      <c r="Q8" s="65">
        <f t="shared" si="0"/>
        <v>752</v>
      </c>
      <c r="R8" s="163"/>
    </row>
    <row r="9" spans="1:18" x14ac:dyDescent="0.25">
      <c r="A9" s="59">
        <v>2275050011</v>
      </c>
      <c r="B9" s="66" t="s">
        <v>341</v>
      </c>
      <c r="C9" s="66">
        <v>2007</v>
      </c>
      <c r="D9" s="66">
        <v>7</v>
      </c>
      <c r="E9" s="66" t="s">
        <v>385</v>
      </c>
      <c r="F9" s="66" t="s">
        <v>379</v>
      </c>
      <c r="G9" s="66" t="s">
        <v>232</v>
      </c>
      <c r="H9" s="66" t="s">
        <v>355</v>
      </c>
      <c r="I9" s="66" t="s">
        <v>418</v>
      </c>
      <c r="J9" s="66">
        <v>1</v>
      </c>
      <c r="K9" s="66">
        <v>7</v>
      </c>
      <c r="L9" s="66">
        <v>2007</v>
      </c>
      <c r="M9" s="67">
        <v>19</v>
      </c>
      <c r="N9" s="67">
        <v>7</v>
      </c>
      <c r="O9" s="66">
        <v>7513</v>
      </c>
      <c r="P9" s="66">
        <v>7513</v>
      </c>
      <c r="Q9" s="65">
        <f t="shared" si="0"/>
        <v>7513</v>
      </c>
      <c r="R9" s="163"/>
    </row>
    <row r="10" spans="1:18" x14ac:dyDescent="0.25">
      <c r="A10" s="59">
        <v>2275050011</v>
      </c>
      <c r="B10" s="66" t="s">
        <v>341</v>
      </c>
      <c r="C10" s="66">
        <v>2007</v>
      </c>
      <c r="D10" s="66">
        <v>8</v>
      </c>
      <c r="E10" s="66" t="s">
        <v>385</v>
      </c>
      <c r="F10" s="66" t="s">
        <v>379</v>
      </c>
      <c r="G10" s="66" t="s">
        <v>287</v>
      </c>
      <c r="H10" s="66" t="s">
        <v>355</v>
      </c>
      <c r="I10" s="66" t="s">
        <v>418</v>
      </c>
      <c r="J10" s="66">
        <v>1</v>
      </c>
      <c r="K10" s="66">
        <v>8</v>
      </c>
      <c r="L10" s="66">
        <v>2007</v>
      </c>
      <c r="M10" s="67">
        <v>19</v>
      </c>
      <c r="N10" s="67">
        <v>7</v>
      </c>
      <c r="O10" s="66">
        <v>188</v>
      </c>
      <c r="P10" s="66">
        <v>188</v>
      </c>
      <c r="Q10" s="65">
        <f t="shared" si="0"/>
        <v>188</v>
      </c>
      <c r="R10" s="163"/>
    </row>
    <row r="11" spans="1:18" x14ac:dyDescent="0.25">
      <c r="A11" s="59">
        <v>2275050011</v>
      </c>
      <c r="B11" s="66" t="s">
        <v>341</v>
      </c>
      <c r="C11" s="66">
        <v>2007</v>
      </c>
      <c r="D11" s="66">
        <v>9</v>
      </c>
      <c r="E11" s="66" t="s">
        <v>12</v>
      </c>
      <c r="F11" s="66" t="s">
        <v>356</v>
      </c>
      <c r="G11" s="66" t="s">
        <v>232</v>
      </c>
      <c r="H11" s="66" t="s">
        <v>355</v>
      </c>
      <c r="I11" s="66" t="s">
        <v>418</v>
      </c>
      <c r="J11" s="66">
        <v>1</v>
      </c>
      <c r="K11" s="66">
        <v>9</v>
      </c>
      <c r="L11" s="66">
        <v>2007</v>
      </c>
      <c r="M11" s="67">
        <v>19</v>
      </c>
      <c r="N11" s="67">
        <v>7</v>
      </c>
      <c r="O11" s="66">
        <v>1503</v>
      </c>
      <c r="P11" s="66">
        <v>1503</v>
      </c>
      <c r="Q11" s="65">
        <f t="shared" si="0"/>
        <v>1503</v>
      </c>
      <c r="R11" s="163"/>
    </row>
    <row r="12" spans="1:18" x14ac:dyDescent="0.25">
      <c r="A12" s="59">
        <v>2275050011</v>
      </c>
      <c r="B12" s="66" t="s">
        <v>341</v>
      </c>
      <c r="C12" s="66">
        <v>2007</v>
      </c>
      <c r="D12" s="66">
        <v>10</v>
      </c>
      <c r="E12" s="66" t="s">
        <v>12</v>
      </c>
      <c r="F12" s="66" t="s">
        <v>356</v>
      </c>
      <c r="G12" s="66" t="s">
        <v>287</v>
      </c>
      <c r="H12" s="66" t="s">
        <v>355</v>
      </c>
      <c r="I12" s="66" t="s">
        <v>418</v>
      </c>
      <c r="J12" s="66">
        <v>1</v>
      </c>
      <c r="K12" s="66">
        <v>10</v>
      </c>
      <c r="L12" s="66">
        <v>2007</v>
      </c>
      <c r="M12" s="67">
        <v>19</v>
      </c>
      <c r="N12" s="67">
        <v>7</v>
      </c>
      <c r="O12" s="66">
        <v>564</v>
      </c>
      <c r="P12" s="66">
        <v>564</v>
      </c>
      <c r="Q12" s="65">
        <f t="shared" si="0"/>
        <v>564</v>
      </c>
      <c r="R12" s="163"/>
    </row>
    <row r="13" spans="1:18" x14ac:dyDescent="0.25">
      <c r="A13" s="59">
        <v>2275050011</v>
      </c>
      <c r="B13" s="66" t="s">
        <v>341</v>
      </c>
      <c r="C13" s="66">
        <v>2007</v>
      </c>
      <c r="D13" s="66">
        <v>11</v>
      </c>
      <c r="E13" s="66" t="s">
        <v>13</v>
      </c>
      <c r="F13" s="66" t="s">
        <v>356</v>
      </c>
      <c r="G13" s="66" t="s">
        <v>232</v>
      </c>
      <c r="H13" s="66" t="s">
        <v>355</v>
      </c>
      <c r="I13" s="66" t="s">
        <v>418</v>
      </c>
      <c r="J13" s="66">
        <v>1</v>
      </c>
      <c r="K13" s="66">
        <v>11</v>
      </c>
      <c r="L13" s="66">
        <v>2007</v>
      </c>
      <c r="M13" s="67">
        <v>19</v>
      </c>
      <c r="N13" s="67">
        <v>7</v>
      </c>
      <c r="O13" s="66">
        <v>188</v>
      </c>
      <c r="P13" s="66">
        <v>188</v>
      </c>
      <c r="Q13" s="65">
        <f t="shared" si="0"/>
        <v>188</v>
      </c>
      <c r="R13" s="163"/>
    </row>
    <row r="14" spans="1:18" x14ac:dyDescent="0.25">
      <c r="A14" s="59" t="s">
        <v>340</v>
      </c>
      <c r="B14" s="66" t="s">
        <v>341</v>
      </c>
      <c r="C14" s="66">
        <v>2007</v>
      </c>
      <c r="D14" s="66">
        <v>12</v>
      </c>
      <c r="E14" s="66" t="s">
        <v>465</v>
      </c>
      <c r="F14" s="66" t="s">
        <v>466</v>
      </c>
      <c r="G14" s="66" t="s">
        <v>232</v>
      </c>
      <c r="H14" s="66" t="s">
        <v>290</v>
      </c>
      <c r="I14" s="66" t="s">
        <v>418</v>
      </c>
      <c r="J14" s="66">
        <v>1</v>
      </c>
      <c r="K14" s="66">
        <v>12</v>
      </c>
      <c r="L14" s="66">
        <v>2007</v>
      </c>
      <c r="M14" s="67">
        <v>19</v>
      </c>
      <c r="N14" s="67">
        <v>7</v>
      </c>
      <c r="O14" s="66">
        <v>376</v>
      </c>
      <c r="P14" s="66">
        <v>376</v>
      </c>
      <c r="Q14" s="65">
        <f t="shared" si="0"/>
        <v>376</v>
      </c>
      <c r="R14" s="163"/>
    </row>
    <row r="15" spans="1:18" x14ac:dyDescent="0.25">
      <c r="A15" s="59">
        <v>2275050011</v>
      </c>
      <c r="B15" s="66" t="s">
        <v>341</v>
      </c>
      <c r="C15" s="66">
        <v>2007</v>
      </c>
      <c r="D15" s="66">
        <v>13</v>
      </c>
      <c r="E15" s="66" t="s">
        <v>467</v>
      </c>
      <c r="F15" s="66" t="s">
        <v>382</v>
      </c>
      <c r="G15" s="66" t="s">
        <v>232</v>
      </c>
      <c r="H15" s="66" t="s">
        <v>355</v>
      </c>
      <c r="I15" s="66" t="s">
        <v>418</v>
      </c>
      <c r="J15" s="66">
        <v>1</v>
      </c>
      <c r="K15" s="66">
        <v>13</v>
      </c>
      <c r="L15" s="66">
        <v>2007</v>
      </c>
      <c r="M15" s="67">
        <v>19</v>
      </c>
      <c r="N15" s="67">
        <v>7</v>
      </c>
      <c r="O15" s="66">
        <v>939</v>
      </c>
      <c r="P15" s="66">
        <v>939</v>
      </c>
      <c r="Q15" s="65">
        <f t="shared" si="0"/>
        <v>939</v>
      </c>
      <c r="R15" s="163"/>
    </row>
    <row r="16" spans="1:18" x14ac:dyDescent="0.25">
      <c r="A16" s="59">
        <v>2275050011</v>
      </c>
      <c r="B16" s="66" t="s">
        <v>341</v>
      </c>
      <c r="C16" s="66">
        <v>2007</v>
      </c>
      <c r="D16" s="66">
        <v>14</v>
      </c>
      <c r="E16" s="66" t="s">
        <v>14</v>
      </c>
      <c r="F16" s="66" t="s">
        <v>382</v>
      </c>
      <c r="G16" s="66" t="s">
        <v>232</v>
      </c>
      <c r="H16" s="66" t="s">
        <v>355</v>
      </c>
      <c r="I16" s="66" t="s">
        <v>418</v>
      </c>
      <c r="J16" s="66">
        <v>1</v>
      </c>
      <c r="K16" s="66">
        <v>14</v>
      </c>
      <c r="L16" s="66">
        <v>2007</v>
      </c>
      <c r="M16" s="67">
        <v>19</v>
      </c>
      <c r="N16" s="67">
        <v>7</v>
      </c>
      <c r="O16" s="66">
        <v>1073</v>
      </c>
      <c r="P16" s="66">
        <v>1073</v>
      </c>
      <c r="Q16" s="65">
        <f t="shared" si="0"/>
        <v>1073</v>
      </c>
      <c r="R16" s="163"/>
    </row>
    <row r="17" spans="1:18" x14ac:dyDescent="0.25">
      <c r="A17" s="59">
        <v>2275050011</v>
      </c>
      <c r="B17" s="66" t="s">
        <v>341</v>
      </c>
      <c r="C17" s="66">
        <v>2007</v>
      </c>
      <c r="D17" s="66">
        <v>15</v>
      </c>
      <c r="E17" s="66" t="s">
        <v>15</v>
      </c>
      <c r="F17" s="66" t="s">
        <v>382</v>
      </c>
      <c r="G17" s="66" t="s">
        <v>232</v>
      </c>
      <c r="H17" s="66" t="s">
        <v>355</v>
      </c>
      <c r="I17" s="66" t="s">
        <v>418</v>
      </c>
      <c r="J17" s="66">
        <v>1</v>
      </c>
      <c r="K17" s="66">
        <v>15</v>
      </c>
      <c r="L17" s="66">
        <v>2007</v>
      </c>
      <c r="M17" s="67">
        <v>19</v>
      </c>
      <c r="N17" s="67">
        <v>7</v>
      </c>
      <c r="O17" s="66">
        <v>268</v>
      </c>
      <c r="P17" s="66">
        <v>268</v>
      </c>
      <c r="Q17" s="65">
        <f t="shared" si="0"/>
        <v>268</v>
      </c>
      <c r="R17" s="163"/>
    </row>
    <row r="18" spans="1:18" x14ac:dyDescent="0.25">
      <c r="A18" s="59">
        <v>2275050011</v>
      </c>
      <c r="B18" s="66" t="s">
        <v>341</v>
      </c>
      <c r="C18" s="66">
        <v>2007</v>
      </c>
      <c r="D18" s="66">
        <v>16</v>
      </c>
      <c r="E18" s="66" t="s">
        <v>16</v>
      </c>
      <c r="F18" s="66" t="s">
        <v>382</v>
      </c>
      <c r="G18" s="66" t="s">
        <v>232</v>
      </c>
      <c r="H18" s="66" t="s">
        <v>355</v>
      </c>
      <c r="I18" s="66" t="s">
        <v>418</v>
      </c>
      <c r="J18" s="66">
        <v>1</v>
      </c>
      <c r="K18" s="66">
        <v>16</v>
      </c>
      <c r="L18" s="66">
        <v>2007</v>
      </c>
      <c r="M18" s="67">
        <v>19</v>
      </c>
      <c r="N18" s="67">
        <v>7</v>
      </c>
      <c r="O18" s="66">
        <v>268</v>
      </c>
      <c r="P18" s="66">
        <v>268</v>
      </c>
      <c r="Q18" s="65">
        <f t="shared" si="0"/>
        <v>268</v>
      </c>
      <c r="R18" s="163"/>
    </row>
    <row r="19" spans="1:18" x14ac:dyDescent="0.25">
      <c r="A19" s="59">
        <v>2275050011</v>
      </c>
      <c r="B19" s="66" t="s">
        <v>341</v>
      </c>
      <c r="C19" s="66">
        <v>2007</v>
      </c>
      <c r="D19" s="66">
        <v>17</v>
      </c>
      <c r="E19" s="66" t="s">
        <v>17</v>
      </c>
      <c r="F19" s="66" t="s">
        <v>382</v>
      </c>
      <c r="G19" s="66" t="s">
        <v>232</v>
      </c>
      <c r="H19" s="66" t="s">
        <v>355</v>
      </c>
      <c r="I19" s="66" t="s">
        <v>418</v>
      </c>
      <c r="J19" s="66">
        <v>1</v>
      </c>
      <c r="K19" s="66">
        <v>17</v>
      </c>
      <c r="L19" s="66">
        <v>2007</v>
      </c>
      <c r="M19" s="67">
        <v>19</v>
      </c>
      <c r="N19" s="67">
        <v>7</v>
      </c>
      <c r="O19" s="66">
        <v>537</v>
      </c>
      <c r="P19" s="66">
        <v>537</v>
      </c>
      <c r="Q19" s="65">
        <f t="shared" si="0"/>
        <v>537</v>
      </c>
      <c r="R19" s="163"/>
    </row>
    <row r="20" spans="1:18" x14ac:dyDescent="0.25">
      <c r="A20" s="59">
        <v>2275050011</v>
      </c>
      <c r="B20" s="66" t="s">
        <v>341</v>
      </c>
      <c r="C20" s="66">
        <v>2007</v>
      </c>
      <c r="D20" s="66">
        <v>18</v>
      </c>
      <c r="E20" s="66" t="s">
        <v>469</v>
      </c>
      <c r="F20" s="66" t="s">
        <v>382</v>
      </c>
      <c r="G20" s="66" t="s">
        <v>232</v>
      </c>
      <c r="H20" s="66" t="s">
        <v>355</v>
      </c>
      <c r="I20" s="66" t="s">
        <v>418</v>
      </c>
      <c r="J20" s="66">
        <v>1</v>
      </c>
      <c r="K20" s="66">
        <v>18</v>
      </c>
      <c r="L20" s="66">
        <v>2007</v>
      </c>
      <c r="M20" s="67">
        <v>19</v>
      </c>
      <c r="N20" s="67">
        <v>7</v>
      </c>
      <c r="O20" s="66">
        <v>536</v>
      </c>
      <c r="P20" s="66">
        <v>536</v>
      </c>
      <c r="Q20" s="65">
        <f t="shared" si="0"/>
        <v>536</v>
      </c>
      <c r="R20" s="163"/>
    </row>
    <row r="21" spans="1:18" x14ac:dyDescent="0.25">
      <c r="A21" s="59" t="s">
        <v>340</v>
      </c>
      <c r="B21" s="66" t="s">
        <v>341</v>
      </c>
      <c r="C21" s="66">
        <v>2007</v>
      </c>
      <c r="D21" s="66">
        <v>19</v>
      </c>
      <c r="E21" s="66" t="s">
        <v>319</v>
      </c>
      <c r="F21" s="66" t="s">
        <v>472</v>
      </c>
      <c r="G21" s="66" t="s">
        <v>232</v>
      </c>
      <c r="H21" s="66" t="s">
        <v>290</v>
      </c>
      <c r="I21" s="66" t="s">
        <v>418</v>
      </c>
      <c r="J21" s="66">
        <v>1</v>
      </c>
      <c r="K21" s="66">
        <v>19</v>
      </c>
      <c r="L21" s="66">
        <v>2007</v>
      </c>
      <c r="M21" s="67">
        <v>19</v>
      </c>
      <c r="N21" s="67">
        <v>7</v>
      </c>
      <c r="O21" s="66">
        <v>268</v>
      </c>
      <c r="P21" s="66">
        <v>268</v>
      </c>
      <c r="Q21" s="65">
        <f t="shared" si="0"/>
        <v>268</v>
      </c>
      <c r="R21" s="163"/>
    </row>
    <row r="22" spans="1:18" x14ac:dyDescent="0.25">
      <c r="A22" s="59" t="s">
        <v>340</v>
      </c>
      <c r="B22" s="66" t="s">
        <v>341</v>
      </c>
      <c r="C22" s="66">
        <v>2007</v>
      </c>
      <c r="D22" s="66">
        <v>20</v>
      </c>
      <c r="E22" s="66" t="s">
        <v>423</v>
      </c>
      <c r="F22" s="66" t="s">
        <v>424</v>
      </c>
      <c r="G22" s="66" t="s">
        <v>232</v>
      </c>
      <c r="H22" s="66" t="s">
        <v>312</v>
      </c>
      <c r="I22" s="66" t="s">
        <v>418</v>
      </c>
      <c r="J22" s="66">
        <v>1</v>
      </c>
      <c r="K22" s="66">
        <v>20</v>
      </c>
      <c r="L22" s="66">
        <v>2007</v>
      </c>
      <c r="M22" s="67">
        <v>19</v>
      </c>
      <c r="N22" s="67">
        <v>7</v>
      </c>
      <c r="O22" s="66">
        <v>823</v>
      </c>
      <c r="P22" s="66">
        <v>823</v>
      </c>
      <c r="Q22" s="65">
        <f t="shared" si="0"/>
        <v>823</v>
      </c>
      <c r="R22" s="163"/>
    </row>
    <row r="23" spans="1:18" x14ac:dyDescent="0.25">
      <c r="A23" s="59" t="s">
        <v>340</v>
      </c>
      <c r="B23" s="66" t="s">
        <v>341</v>
      </c>
      <c r="C23" s="66">
        <v>2007</v>
      </c>
      <c r="D23" s="66">
        <v>21</v>
      </c>
      <c r="E23" s="66" t="s">
        <v>423</v>
      </c>
      <c r="F23" s="66" t="s">
        <v>424</v>
      </c>
      <c r="G23" s="66" t="s">
        <v>287</v>
      </c>
      <c r="H23" s="66" t="s">
        <v>312</v>
      </c>
      <c r="I23" s="66" t="s">
        <v>418</v>
      </c>
      <c r="J23" s="66">
        <v>1</v>
      </c>
      <c r="K23" s="66">
        <v>21</v>
      </c>
      <c r="L23" s="66">
        <v>2007</v>
      </c>
      <c r="M23" s="67">
        <v>19</v>
      </c>
      <c r="N23" s="67">
        <v>7</v>
      </c>
      <c r="O23" s="66">
        <v>823</v>
      </c>
      <c r="P23" s="66">
        <v>823</v>
      </c>
      <c r="Q23" s="65">
        <f t="shared" si="0"/>
        <v>823</v>
      </c>
      <c r="R23" s="163"/>
    </row>
    <row r="24" spans="1:18" x14ac:dyDescent="0.25">
      <c r="A24" s="59" t="s">
        <v>340</v>
      </c>
      <c r="B24" s="66" t="s">
        <v>341</v>
      </c>
      <c r="C24" s="66">
        <v>2007</v>
      </c>
      <c r="D24" s="66">
        <v>22</v>
      </c>
      <c r="E24" s="66" t="s">
        <v>582</v>
      </c>
      <c r="F24" s="66" t="s">
        <v>333</v>
      </c>
      <c r="G24" s="66" t="s">
        <v>232</v>
      </c>
      <c r="H24" s="66" t="s">
        <v>312</v>
      </c>
      <c r="I24" s="66" t="s">
        <v>418</v>
      </c>
      <c r="J24" s="66">
        <v>1</v>
      </c>
      <c r="K24" s="66">
        <v>22</v>
      </c>
      <c r="L24" s="66">
        <v>2007</v>
      </c>
      <c r="M24" s="67">
        <v>19</v>
      </c>
      <c r="N24" s="67">
        <v>7</v>
      </c>
      <c r="O24" s="66">
        <v>823</v>
      </c>
      <c r="P24" s="66">
        <v>823</v>
      </c>
      <c r="Q24" s="65">
        <f t="shared" si="0"/>
        <v>823</v>
      </c>
      <c r="R24" s="163"/>
    </row>
    <row r="25" spans="1:18" x14ac:dyDescent="0.25">
      <c r="A25" s="59">
        <v>2275050011</v>
      </c>
      <c r="B25" s="66" t="s">
        <v>341</v>
      </c>
      <c r="C25" s="66">
        <v>2007</v>
      </c>
      <c r="D25" s="66">
        <v>23</v>
      </c>
      <c r="E25" s="66" t="s">
        <v>21</v>
      </c>
      <c r="F25" s="66" t="s">
        <v>356</v>
      </c>
      <c r="G25" s="66" t="s">
        <v>232</v>
      </c>
      <c r="H25" s="66" t="s">
        <v>355</v>
      </c>
      <c r="I25" s="66" t="s">
        <v>418</v>
      </c>
      <c r="J25" s="66">
        <v>1</v>
      </c>
      <c r="K25" s="66">
        <v>23</v>
      </c>
      <c r="L25" s="66">
        <v>2007</v>
      </c>
      <c r="M25" s="67">
        <v>19</v>
      </c>
      <c r="N25" s="67">
        <v>7</v>
      </c>
      <c r="O25" s="66">
        <v>2629</v>
      </c>
      <c r="P25" s="66">
        <v>2629</v>
      </c>
      <c r="Q25" s="65">
        <f t="shared" si="0"/>
        <v>2629</v>
      </c>
      <c r="R25" s="163"/>
    </row>
    <row r="26" spans="1:18" x14ac:dyDescent="0.25">
      <c r="A26" s="59">
        <v>2275050011</v>
      </c>
      <c r="B26" s="66" t="s">
        <v>341</v>
      </c>
      <c r="C26" s="66">
        <v>2007</v>
      </c>
      <c r="D26" s="66">
        <v>24</v>
      </c>
      <c r="E26" s="66" t="s">
        <v>447</v>
      </c>
      <c r="F26" s="66" t="s">
        <v>382</v>
      </c>
      <c r="G26" s="66" t="s">
        <v>232</v>
      </c>
      <c r="H26" s="66" t="s">
        <v>355</v>
      </c>
      <c r="I26" s="66" t="s">
        <v>418</v>
      </c>
      <c r="J26" s="66">
        <v>1</v>
      </c>
      <c r="K26" s="66">
        <v>24</v>
      </c>
      <c r="L26" s="66">
        <v>2007</v>
      </c>
      <c r="M26" s="67">
        <v>19</v>
      </c>
      <c r="N26" s="67">
        <v>7</v>
      </c>
      <c r="O26" s="66">
        <v>188</v>
      </c>
      <c r="P26" s="66">
        <v>188</v>
      </c>
      <c r="Q26" s="65">
        <f t="shared" si="0"/>
        <v>188</v>
      </c>
      <c r="R26" s="163"/>
    </row>
    <row r="27" spans="1:18" x14ac:dyDescent="0.25">
      <c r="A27" s="59" t="s">
        <v>340</v>
      </c>
      <c r="B27" s="66" t="s">
        <v>341</v>
      </c>
      <c r="C27" s="66">
        <v>2007</v>
      </c>
      <c r="D27" s="66">
        <v>25</v>
      </c>
      <c r="E27" s="66" t="s">
        <v>473</v>
      </c>
      <c r="F27" s="66" t="s">
        <v>471</v>
      </c>
      <c r="G27" s="66" t="s">
        <v>232</v>
      </c>
      <c r="H27" s="66" t="s">
        <v>290</v>
      </c>
      <c r="I27" s="66" t="s">
        <v>418</v>
      </c>
      <c r="J27" s="66">
        <v>1</v>
      </c>
      <c r="K27" s="66">
        <v>25</v>
      </c>
      <c r="L27" s="66">
        <v>2007</v>
      </c>
      <c r="M27" s="67">
        <v>19</v>
      </c>
      <c r="N27" s="67">
        <v>7</v>
      </c>
      <c r="O27" s="66">
        <v>939</v>
      </c>
      <c r="P27" s="66">
        <v>939</v>
      </c>
      <c r="Q27" s="65">
        <f t="shared" si="0"/>
        <v>939</v>
      </c>
      <c r="R27" s="163"/>
    </row>
    <row r="28" spans="1:18" x14ac:dyDescent="0.25">
      <c r="A28" s="59" t="s">
        <v>340</v>
      </c>
      <c r="B28" s="66" t="s">
        <v>341</v>
      </c>
      <c r="C28" s="66">
        <v>2007</v>
      </c>
      <c r="D28" s="66">
        <v>26</v>
      </c>
      <c r="E28" s="66" t="s">
        <v>583</v>
      </c>
      <c r="F28" s="66" t="s">
        <v>487</v>
      </c>
      <c r="G28" s="66" t="s">
        <v>232</v>
      </c>
      <c r="H28" s="66" t="s">
        <v>290</v>
      </c>
      <c r="I28" s="66" t="s">
        <v>418</v>
      </c>
      <c r="J28" s="66">
        <v>1</v>
      </c>
      <c r="K28" s="66">
        <v>26</v>
      </c>
      <c r="L28" s="66">
        <v>2007</v>
      </c>
      <c r="M28" s="67">
        <v>19</v>
      </c>
      <c r="N28" s="67">
        <v>7</v>
      </c>
      <c r="O28" s="66">
        <v>188</v>
      </c>
      <c r="P28" s="66">
        <v>188</v>
      </c>
      <c r="Q28" s="65">
        <f t="shared" si="0"/>
        <v>188</v>
      </c>
      <c r="R28" s="163"/>
    </row>
    <row r="29" spans="1:18" x14ac:dyDescent="0.25">
      <c r="A29" s="59" t="s">
        <v>340</v>
      </c>
      <c r="B29" s="66" t="s">
        <v>341</v>
      </c>
      <c r="C29" s="66">
        <v>2007</v>
      </c>
      <c r="D29" s="66">
        <v>27</v>
      </c>
      <c r="E29" s="66" t="s">
        <v>573</v>
      </c>
      <c r="F29" s="66" t="s">
        <v>395</v>
      </c>
      <c r="G29" s="66" t="s">
        <v>232</v>
      </c>
      <c r="H29" s="66" t="s">
        <v>397</v>
      </c>
      <c r="I29" s="66" t="s">
        <v>418</v>
      </c>
      <c r="J29" s="66">
        <v>1</v>
      </c>
      <c r="K29" s="66">
        <v>27</v>
      </c>
      <c r="L29" s="66">
        <v>2007</v>
      </c>
      <c r="M29" s="67">
        <v>19</v>
      </c>
      <c r="N29" s="67">
        <v>7</v>
      </c>
      <c r="O29" s="66">
        <v>38</v>
      </c>
      <c r="P29" s="66">
        <v>38</v>
      </c>
      <c r="Q29" s="65">
        <f t="shared" si="0"/>
        <v>38</v>
      </c>
      <c r="R29" s="163"/>
    </row>
    <row r="30" spans="1:18" x14ac:dyDescent="0.25">
      <c r="A30" s="59">
        <v>2275050011</v>
      </c>
      <c r="B30" s="66" t="s">
        <v>341</v>
      </c>
      <c r="C30" s="66">
        <v>2007</v>
      </c>
      <c r="D30" s="66">
        <v>28</v>
      </c>
      <c r="E30" s="66" t="s">
        <v>478</v>
      </c>
      <c r="F30" s="66" t="s">
        <v>356</v>
      </c>
      <c r="G30" s="66" t="s">
        <v>232</v>
      </c>
      <c r="H30" s="66" t="s">
        <v>355</v>
      </c>
      <c r="I30" s="66" t="s">
        <v>418</v>
      </c>
      <c r="J30" s="66">
        <v>1</v>
      </c>
      <c r="K30" s="66">
        <v>28</v>
      </c>
      <c r="L30" s="66">
        <v>2007</v>
      </c>
      <c r="M30" s="67">
        <v>19</v>
      </c>
      <c r="N30" s="67">
        <v>7</v>
      </c>
      <c r="O30" s="66">
        <v>563</v>
      </c>
      <c r="P30" s="66">
        <v>563</v>
      </c>
      <c r="Q30" s="65">
        <f t="shared" si="0"/>
        <v>563</v>
      </c>
      <c r="R30" s="163"/>
    </row>
    <row r="31" spans="1:18" x14ac:dyDescent="0.25">
      <c r="A31" s="59">
        <v>2275050011</v>
      </c>
      <c r="B31" s="66" t="s">
        <v>341</v>
      </c>
      <c r="C31" s="66">
        <v>2007</v>
      </c>
      <c r="D31" s="66">
        <v>29</v>
      </c>
      <c r="E31" s="66" t="s">
        <v>478</v>
      </c>
      <c r="F31" s="66" t="s">
        <v>356</v>
      </c>
      <c r="G31" s="66" t="s">
        <v>287</v>
      </c>
      <c r="H31" s="66" t="s">
        <v>355</v>
      </c>
      <c r="I31" s="66" t="s">
        <v>418</v>
      </c>
      <c r="J31" s="66">
        <v>1</v>
      </c>
      <c r="K31" s="66">
        <v>29</v>
      </c>
      <c r="L31" s="66">
        <v>2007</v>
      </c>
      <c r="M31" s="67">
        <v>19</v>
      </c>
      <c r="N31" s="67">
        <v>7</v>
      </c>
      <c r="O31" s="66">
        <v>563</v>
      </c>
      <c r="P31" s="66">
        <v>563</v>
      </c>
      <c r="Q31" s="65">
        <f t="shared" si="0"/>
        <v>563</v>
      </c>
      <c r="R31" s="163"/>
    </row>
    <row r="32" spans="1:18" x14ac:dyDescent="0.25">
      <c r="A32" s="59" t="s">
        <v>340</v>
      </c>
      <c r="B32" s="66" t="s">
        <v>341</v>
      </c>
      <c r="C32" s="66">
        <v>2007</v>
      </c>
      <c r="D32" s="66">
        <v>30</v>
      </c>
      <c r="E32" s="66" t="s">
        <v>376</v>
      </c>
      <c r="F32" s="66" t="s">
        <v>377</v>
      </c>
      <c r="G32" s="66" t="s">
        <v>232</v>
      </c>
      <c r="H32" s="66" t="s">
        <v>290</v>
      </c>
      <c r="I32" s="66" t="s">
        <v>418</v>
      </c>
      <c r="J32" s="66">
        <v>1</v>
      </c>
      <c r="K32" s="66">
        <v>30</v>
      </c>
      <c r="L32" s="66">
        <v>2007</v>
      </c>
      <c r="M32" s="67">
        <v>19</v>
      </c>
      <c r="N32" s="67">
        <v>7</v>
      </c>
      <c r="O32" s="66">
        <v>268</v>
      </c>
      <c r="P32" s="66">
        <v>268</v>
      </c>
      <c r="Q32" s="65">
        <f t="shared" si="0"/>
        <v>268</v>
      </c>
      <c r="R32" s="163"/>
    </row>
    <row r="33" spans="1:18" x14ac:dyDescent="0.25">
      <c r="A33" s="59">
        <v>2275050011</v>
      </c>
      <c r="B33" s="66" t="s">
        <v>341</v>
      </c>
      <c r="C33" s="66">
        <v>2007</v>
      </c>
      <c r="D33" s="66">
        <v>31</v>
      </c>
      <c r="E33" s="66" t="s">
        <v>479</v>
      </c>
      <c r="F33" s="66" t="s">
        <v>480</v>
      </c>
      <c r="G33" s="66" t="s">
        <v>232</v>
      </c>
      <c r="H33" s="66" t="s">
        <v>355</v>
      </c>
      <c r="I33" s="66" t="s">
        <v>418</v>
      </c>
      <c r="J33" s="66">
        <v>1</v>
      </c>
      <c r="K33" s="66">
        <v>31</v>
      </c>
      <c r="L33" s="66">
        <v>2007</v>
      </c>
      <c r="M33" s="67">
        <v>19</v>
      </c>
      <c r="N33" s="67">
        <v>7</v>
      </c>
      <c r="O33" s="66">
        <v>2442</v>
      </c>
      <c r="P33" s="66">
        <v>2442</v>
      </c>
      <c r="Q33" s="65">
        <f t="shared" si="0"/>
        <v>2442</v>
      </c>
      <c r="R33" s="163"/>
    </row>
    <row r="34" spans="1:18" x14ac:dyDescent="0.25">
      <c r="A34" s="59" t="s">
        <v>340</v>
      </c>
      <c r="B34" s="66" t="s">
        <v>341</v>
      </c>
      <c r="C34" s="66">
        <v>2007</v>
      </c>
      <c r="D34" s="66">
        <v>32</v>
      </c>
      <c r="E34" s="66" t="s">
        <v>481</v>
      </c>
      <c r="F34" s="66" t="s">
        <v>482</v>
      </c>
      <c r="G34" s="66" t="s">
        <v>232</v>
      </c>
      <c r="H34" s="66" t="s">
        <v>290</v>
      </c>
      <c r="I34" s="66" t="s">
        <v>418</v>
      </c>
      <c r="J34" s="66">
        <v>1</v>
      </c>
      <c r="K34" s="66">
        <v>32</v>
      </c>
      <c r="L34" s="66">
        <v>2007</v>
      </c>
      <c r="M34" s="67">
        <v>19</v>
      </c>
      <c r="N34" s="67">
        <v>7</v>
      </c>
      <c r="O34" s="66">
        <v>188</v>
      </c>
      <c r="P34" s="66">
        <v>188</v>
      </c>
      <c r="Q34" s="65">
        <f t="shared" si="0"/>
        <v>188</v>
      </c>
      <c r="R34" s="163"/>
    </row>
    <row r="35" spans="1:18" x14ac:dyDescent="0.25">
      <c r="A35" s="59" t="s">
        <v>340</v>
      </c>
      <c r="B35" s="66" t="s">
        <v>341</v>
      </c>
      <c r="C35" s="66">
        <v>2007</v>
      </c>
      <c r="D35" s="66">
        <v>33</v>
      </c>
      <c r="E35" s="66" t="s">
        <v>481</v>
      </c>
      <c r="F35" s="66" t="s">
        <v>482</v>
      </c>
      <c r="G35" s="66" t="s">
        <v>287</v>
      </c>
      <c r="H35" s="66" t="s">
        <v>290</v>
      </c>
      <c r="I35" s="66" t="s">
        <v>418</v>
      </c>
      <c r="J35" s="66">
        <v>1</v>
      </c>
      <c r="K35" s="66">
        <v>33</v>
      </c>
      <c r="L35" s="66">
        <v>2007</v>
      </c>
      <c r="M35" s="67">
        <v>19</v>
      </c>
      <c r="N35" s="67">
        <v>7</v>
      </c>
      <c r="O35" s="66">
        <v>188</v>
      </c>
      <c r="P35" s="66">
        <v>188</v>
      </c>
      <c r="Q35" s="65">
        <f t="shared" si="0"/>
        <v>188</v>
      </c>
      <c r="R35" s="163"/>
    </row>
    <row r="36" spans="1:18" x14ac:dyDescent="0.25">
      <c r="A36" s="59">
        <v>2275050011</v>
      </c>
      <c r="B36" s="66" t="s">
        <v>341</v>
      </c>
      <c r="C36" s="66">
        <v>2007</v>
      </c>
      <c r="D36" s="66">
        <v>34</v>
      </c>
      <c r="E36" s="66" t="s">
        <v>558</v>
      </c>
      <c r="F36" s="66" t="s">
        <v>382</v>
      </c>
      <c r="G36" s="66" t="s">
        <v>232</v>
      </c>
      <c r="H36" s="66" t="s">
        <v>355</v>
      </c>
      <c r="I36" s="66" t="s">
        <v>418</v>
      </c>
      <c r="J36" s="66">
        <v>1</v>
      </c>
      <c r="K36" s="66">
        <v>34</v>
      </c>
      <c r="L36" s="66">
        <v>2007</v>
      </c>
      <c r="M36" s="67">
        <v>19</v>
      </c>
      <c r="N36" s="67">
        <v>7</v>
      </c>
      <c r="O36" s="66">
        <v>1073</v>
      </c>
      <c r="P36" s="66">
        <v>1073</v>
      </c>
      <c r="Q36" s="65">
        <f t="shared" si="0"/>
        <v>1073</v>
      </c>
      <c r="R36" s="163"/>
    </row>
    <row r="37" spans="1:18" x14ac:dyDescent="0.25">
      <c r="A37" s="59">
        <v>2275050011</v>
      </c>
      <c r="B37" s="66" t="s">
        <v>341</v>
      </c>
      <c r="C37" s="66">
        <v>2007</v>
      </c>
      <c r="D37" s="66">
        <v>35</v>
      </c>
      <c r="E37" s="66" t="s">
        <v>558</v>
      </c>
      <c r="F37" s="66" t="s">
        <v>382</v>
      </c>
      <c r="G37" s="66" t="s">
        <v>287</v>
      </c>
      <c r="H37" s="66" t="s">
        <v>355</v>
      </c>
      <c r="I37" s="66" t="s">
        <v>418</v>
      </c>
      <c r="J37" s="66">
        <v>1</v>
      </c>
      <c r="K37" s="66">
        <v>35</v>
      </c>
      <c r="L37" s="66">
        <v>2007</v>
      </c>
      <c r="M37" s="67">
        <v>19</v>
      </c>
      <c r="N37" s="67">
        <v>7</v>
      </c>
      <c r="O37" s="66">
        <v>268</v>
      </c>
      <c r="P37" s="66">
        <v>268</v>
      </c>
      <c r="Q37" s="65">
        <f t="shared" si="0"/>
        <v>268</v>
      </c>
      <c r="R37" s="163"/>
    </row>
    <row r="38" spans="1:18" x14ac:dyDescent="0.25">
      <c r="A38" s="59">
        <v>2275050011</v>
      </c>
      <c r="B38" s="66" t="s">
        <v>341</v>
      </c>
      <c r="C38" s="66">
        <v>2007</v>
      </c>
      <c r="D38" s="66">
        <v>36</v>
      </c>
      <c r="E38" s="66" t="s">
        <v>558</v>
      </c>
      <c r="F38" s="66" t="s">
        <v>382</v>
      </c>
      <c r="G38" s="66" t="s">
        <v>348</v>
      </c>
      <c r="H38" s="66" t="s">
        <v>355</v>
      </c>
      <c r="I38" s="66" t="s">
        <v>418</v>
      </c>
      <c r="J38" s="66">
        <v>1</v>
      </c>
      <c r="K38" s="66">
        <v>36</v>
      </c>
      <c r="L38" s="66">
        <v>2007</v>
      </c>
      <c r="M38" s="67">
        <v>19</v>
      </c>
      <c r="N38" s="67">
        <v>7</v>
      </c>
      <c r="O38" s="66">
        <v>376</v>
      </c>
      <c r="P38" s="66">
        <v>376</v>
      </c>
      <c r="Q38" s="65">
        <f t="shared" si="0"/>
        <v>376</v>
      </c>
      <c r="R38" s="163"/>
    </row>
    <row r="39" spans="1:18" x14ac:dyDescent="0.25">
      <c r="A39" s="59">
        <v>2275050011</v>
      </c>
      <c r="B39" s="66" t="s">
        <v>341</v>
      </c>
      <c r="C39" s="66">
        <v>2007</v>
      </c>
      <c r="D39" s="66">
        <v>37</v>
      </c>
      <c r="E39" s="66" t="s">
        <v>507</v>
      </c>
      <c r="F39" s="66" t="s">
        <v>382</v>
      </c>
      <c r="G39" s="66" t="s">
        <v>232</v>
      </c>
      <c r="H39" s="66" t="s">
        <v>355</v>
      </c>
      <c r="I39" s="66" t="s">
        <v>418</v>
      </c>
      <c r="J39" s="66">
        <v>1</v>
      </c>
      <c r="K39" s="66">
        <v>37</v>
      </c>
      <c r="L39" s="66">
        <v>2007</v>
      </c>
      <c r="M39" s="67">
        <v>19</v>
      </c>
      <c r="N39" s="67">
        <v>7</v>
      </c>
      <c r="O39" s="66">
        <v>376</v>
      </c>
      <c r="P39" s="66">
        <v>376</v>
      </c>
      <c r="Q39" s="65">
        <f t="shared" si="0"/>
        <v>376</v>
      </c>
      <c r="R39" s="163"/>
    </row>
    <row r="40" spans="1:18" x14ac:dyDescent="0.25">
      <c r="A40" s="59">
        <v>2275050011</v>
      </c>
      <c r="B40" s="66" t="s">
        <v>341</v>
      </c>
      <c r="C40" s="66">
        <v>2007</v>
      </c>
      <c r="D40" s="66">
        <v>38</v>
      </c>
      <c r="E40" s="66" t="s">
        <v>378</v>
      </c>
      <c r="F40" s="66" t="s">
        <v>379</v>
      </c>
      <c r="G40" s="66" t="s">
        <v>232</v>
      </c>
      <c r="H40" s="66" t="s">
        <v>355</v>
      </c>
      <c r="I40" s="66" t="s">
        <v>418</v>
      </c>
      <c r="J40" s="66">
        <v>1</v>
      </c>
      <c r="K40" s="66">
        <v>38</v>
      </c>
      <c r="L40" s="66">
        <v>2007</v>
      </c>
      <c r="M40" s="67">
        <v>19</v>
      </c>
      <c r="N40" s="67">
        <v>7</v>
      </c>
      <c r="O40" s="66">
        <v>376</v>
      </c>
      <c r="P40" s="66">
        <v>376</v>
      </c>
      <c r="Q40" s="65">
        <f t="shared" si="0"/>
        <v>376</v>
      </c>
      <c r="R40" s="163"/>
    </row>
    <row r="41" spans="1:18" x14ac:dyDescent="0.25">
      <c r="A41" s="59">
        <v>2275050011</v>
      </c>
      <c r="B41" s="66" t="s">
        <v>341</v>
      </c>
      <c r="C41" s="66">
        <v>2007</v>
      </c>
      <c r="D41" s="66">
        <v>39</v>
      </c>
      <c r="E41" s="66" t="s">
        <v>378</v>
      </c>
      <c r="F41" s="66" t="s">
        <v>379</v>
      </c>
      <c r="G41" s="66" t="s">
        <v>287</v>
      </c>
      <c r="H41" s="66" t="s">
        <v>355</v>
      </c>
      <c r="I41" s="66" t="s">
        <v>418</v>
      </c>
      <c r="J41" s="66">
        <v>1</v>
      </c>
      <c r="K41" s="66">
        <v>39</v>
      </c>
      <c r="L41" s="66">
        <v>2007</v>
      </c>
      <c r="M41" s="67">
        <v>19</v>
      </c>
      <c r="N41" s="67">
        <v>7</v>
      </c>
      <c r="O41" s="66">
        <v>376</v>
      </c>
      <c r="P41" s="66">
        <v>376</v>
      </c>
      <c r="Q41" s="65">
        <f t="shared" si="0"/>
        <v>376</v>
      </c>
      <c r="R41" s="163"/>
    </row>
    <row r="42" spans="1:18" x14ac:dyDescent="0.25">
      <c r="A42" s="59">
        <v>2275050011</v>
      </c>
      <c r="B42" s="66" t="s">
        <v>341</v>
      </c>
      <c r="C42" s="66">
        <v>2007</v>
      </c>
      <c r="D42" s="66">
        <v>40</v>
      </c>
      <c r="E42" s="66" t="s">
        <v>378</v>
      </c>
      <c r="F42" s="66" t="s">
        <v>379</v>
      </c>
      <c r="G42" s="66" t="s">
        <v>348</v>
      </c>
      <c r="H42" s="66" t="s">
        <v>355</v>
      </c>
      <c r="I42" s="66" t="s">
        <v>418</v>
      </c>
      <c r="J42" s="66">
        <v>1</v>
      </c>
      <c r="K42" s="66">
        <v>40</v>
      </c>
      <c r="L42" s="66">
        <v>2007</v>
      </c>
      <c r="M42" s="67">
        <v>19</v>
      </c>
      <c r="N42" s="67">
        <v>7</v>
      </c>
      <c r="O42" s="66">
        <v>188</v>
      </c>
      <c r="P42" s="66">
        <v>188</v>
      </c>
      <c r="Q42" s="65">
        <f t="shared" si="0"/>
        <v>188</v>
      </c>
      <c r="R42" s="163"/>
    </row>
    <row r="43" spans="1:18" x14ac:dyDescent="0.25">
      <c r="A43" s="59">
        <v>2275050011</v>
      </c>
      <c r="B43" s="66" t="s">
        <v>341</v>
      </c>
      <c r="C43" s="66">
        <v>2007</v>
      </c>
      <c r="D43" s="66">
        <v>41</v>
      </c>
      <c r="E43" s="66" t="s">
        <v>378</v>
      </c>
      <c r="F43" s="66" t="s">
        <v>379</v>
      </c>
      <c r="G43" s="66" t="s">
        <v>442</v>
      </c>
      <c r="H43" s="66" t="s">
        <v>355</v>
      </c>
      <c r="I43" s="66" t="s">
        <v>418</v>
      </c>
      <c r="J43" s="66">
        <v>1</v>
      </c>
      <c r="K43" s="66">
        <v>41</v>
      </c>
      <c r="L43" s="66">
        <v>2007</v>
      </c>
      <c r="M43" s="67">
        <v>19</v>
      </c>
      <c r="N43" s="67">
        <v>7</v>
      </c>
      <c r="O43" s="66">
        <v>1503</v>
      </c>
      <c r="P43" s="66">
        <v>1503</v>
      </c>
      <c r="Q43" s="65">
        <f t="shared" si="0"/>
        <v>1503</v>
      </c>
      <c r="R43" s="163"/>
    </row>
    <row r="44" spans="1:18" x14ac:dyDescent="0.25">
      <c r="A44" s="59">
        <v>2275050011</v>
      </c>
      <c r="B44" s="66" t="s">
        <v>341</v>
      </c>
      <c r="C44" s="66">
        <v>2007</v>
      </c>
      <c r="D44" s="66">
        <v>42</v>
      </c>
      <c r="E44" s="66" t="s">
        <v>378</v>
      </c>
      <c r="F44" s="66" t="s">
        <v>379</v>
      </c>
      <c r="G44" s="66" t="s">
        <v>464</v>
      </c>
      <c r="H44" s="66" t="s">
        <v>355</v>
      </c>
      <c r="I44" s="66" t="s">
        <v>418</v>
      </c>
      <c r="J44" s="66">
        <v>1</v>
      </c>
      <c r="K44" s="66">
        <v>42</v>
      </c>
      <c r="L44" s="66">
        <v>2007</v>
      </c>
      <c r="M44" s="67">
        <v>19</v>
      </c>
      <c r="N44" s="67">
        <v>7</v>
      </c>
      <c r="O44" s="66">
        <v>3756</v>
      </c>
      <c r="P44" s="66">
        <v>3756</v>
      </c>
      <c r="Q44" s="65">
        <f t="shared" si="0"/>
        <v>3756</v>
      </c>
      <c r="R44" s="163"/>
    </row>
    <row r="45" spans="1:18" x14ac:dyDescent="0.25">
      <c r="A45" s="59">
        <v>2275050011</v>
      </c>
      <c r="B45" s="66" t="s">
        <v>341</v>
      </c>
      <c r="C45" s="66">
        <v>2007</v>
      </c>
      <c r="D45" s="66">
        <v>43</v>
      </c>
      <c r="E45" s="66" t="s">
        <v>378</v>
      </c>
      <c r="F45" s="66" t="s">
        <v>379</v>
      </c>
      <c r="G45" s="66" t="s">
        <v>505</v>
      </c>
      <c r="H45" s="66" t="s">
        <v>355</v>
      </c>
      <c r="I45" s="66" t="s">
        <v>418</v>
      </c>
      <c r="J45" s="66">
        <v>1</v>
      </c>
      <c r="K45" s="66">
        <v>43</v>
      </c>
      <c r="L45" s="66">
        <v>2007</v>
      </c>
      <c r="M45" s="67">
        <v>19</v>
      </c>
      <c r="N45" s="67">
        <v>7</v>
      </c>
      <c r="O45" s="66">
        <v>376</v>
      </c>
      <c r="P45" s="66">
        <v>376</v>
      </c>
      <c r="Q45" s="65">
        <f t="shared" si="0"/>
        <v>376</v>
      </c>
      <c r="R45" s="163"/>
    </row>
    <row r="46" spans="1:18" x14ac:dyDescent="0.25">
      <c r="A46" s="59">
        <v>2275050011</v>
      </c>
      <c r="B46" s="66" t="s">
        <v>341</v>
      </c>
      <c r="C46" s="66">
        <v>2007</v>
      </c>
      <c r="D46" s="66">
        <v>44</v>
      </c>
      <c r="E46" s="66" t="s">
        <v>378</v>
      </c>
      <c r="F46" s="66" t="s">
        <v>379</v>
      </c>
      <c r="G46" s="66" t="s">
        <v>584</v>
      </c>
      <c r="H46" s="66" t="s">
        <v>355</v>
      </c>
      <c r="I46" s="66" t="s">
        <v>418</v>
      </c>
      <c r="J46" s="66">
        <v>1</v>
      </c>
      <c r="K46" s="66">
        <v>44</v>
      </c>
      <c r="L46" s="66">
        <v>2007</v>
      </c>
      <c r="M46" s="67">
        <v>19</v>
      </c>
      <c r="N46" s="67">
        <v>7</v>
      </c>
      <c r="O46" s="66">
        <v>94</v>
      </c>
      <c r="P46" s="66">
        <v>94</v>
      </c>
      <c r="Q46" s="65">
        <f t="shared" si="0"/>
        <v>94</v>
      </c>
      <c r="R46" s="163"/>
    </row>
    <row r="47" spans="1:18" x14ac:dyDescent="0.25">
      <c r="A47" s="59">
        <v>2275050011</v>
      </c>
      <c r="B47" s="66" t="s">
        <v>341</v>
      </c>
      <c r="C47" s="66">
        <v>2007</v>
      </c>
      <c r="D47" s="66">
        <v>45</v>
      </c>
      <c r="E47" s="66" t="s">
        <v>380</v>
      </c>
      <c r="F47" s="66" t="s">
        <v>379</v>
      </c>
      <c r="G47" s="66" t="s">
        <v>232</v>
      </c>
      <c r="H47" s="66" t="s">
        <v>355</v>
      </c>
      <c r="I47" s="66" t="s">
        <v>418</v>
      </c>
      <c r="J47" s="66">
        <v>1</v>
      </c>
      <c r="K47" s="66">
        <v>45</v>
      </c>
      <c r="L47" s="66">
        <v>2007</v>
      </c>
      <c r="M47" s="67">
        <v>19</v>
      </c>
      <c r="N47" s="67">
        <v>7</v>
      </c>
      <c r="O47" s="66">
        <v>1341</v>
      </c>
      <c r="P47" s="66">
        <v>1341</v>
      </c>
      <c r="Q47" s="65">
        <f t="shared" si="0"/>
        <v>1341</v>
      </c>
      <c r="R47" s="163"/>
    </row>
    <row r="48" spans="1:18" x14ac:dyDescent="0.25">
      <c r="A48" s="59">
        <v>2275050011</v>
      </c>
      <c r="B48" s="66" t="s">
        <v>341</v>
      </c>
      <c r="C48" s="66">
        <v>2007</v>
      </c>
      <c r="D48" s="66">
        <v>46</v>
      </c>
      <c r="E48" s="66" t="s">
        <v>380</v>
      </c>
      <c r="F48" s="66" t="s">
        <v>379</v>
      </c>
      <c r="G48" s="66" t="s">
        <v>287</v>
      </c>
      <c r="H48" s="66" t="s">
        <v>355</v>
      </c>
      <c r="I48" s="66" t="s">
        <v>418</v>
      </c>
      <c r="J48" s="66">
        <v>1</v>
      </c>
      <c r="K48" s="66">
        <v>46</v>
      </c>
      <c r="L48" s="66">
        <v>2007</v>
      </c>
      <c r="M48" s="67">
        <v>19</v>
      </c>
      <c r="N48" s="67">
        <v>7</v>
      </c>
      <c r="O48" s="66">
        <v>268</v>
      </c>
      <c r="P48" s="66">
        <v>268</v>
      </c>
      <c r="Q48" s="65">
        <f t="shared" si="0"/>
        <v>268</v>
      </c>
      <c r="R48" s="163"/>
    </row>
    <row r="49" spans="1:18" x14ac:dyDescent="0.25">
      <c r="A49" s="59">
        <v>2275050012</v>
      </c>
      <c r="B49" s="66" t="s">
        <v>341</v>
      </c>
      <c r="C49" s="66">
        <v>2007</v>
      </c>
      <c r="D49" s="66">
        <v>47</v>
      </c>
      <c r="E49" s="66" t="s">
        <v>18</v>
      </c>
      <c r="F49" s="66" t="s">
        <v>483</v>
      </c>
      <c r="G49" s="66" t="s">
        <v>232</v>
      </c>
      <c r="H49" s="66" t="s">
        <v>290</v>
      </c>
      <c r="I49" s="66" t="s">
        <v>418</v>
      </c>
      <c r="J49" s="66">
        <v>1</v>
      </c>
      <c r="K49" s="66">
        <v>47</v>
      </c>
      <c r="L49" s="66">
        <v>2007</v>
      </c>
      <c r="M49" s="67">
        <v>19</v>
      </c>
      <c r="N49" s="67">
        <v>7</v>
      </c>
      <c r="O49" s="66">
        <v>268</v>
      </c>
      <c r="P49" s="66">
        <v>268</v>
      </c>
      <c r="Q49" s="65">
        <f t="shared" si="0"/>
        <v>268</v>
      </c>
      <c r="R49" s="163"/>
    </row>
    <row r="50" spans="1:18" x14ac:dyDescent="0.25">
      <c r="A50" s="59">
        <v>2275050011</v>
      </c>
      <c r="B50" s="66" t="s">
        <v>341</v>
      </c>
      <c r="C50" s="66">
        <v>2007</v>
      </c>
      <c r="D50" s="66">
        <v>48</v>
      </c>
      <c r="E50" s="66" t="s">
        <v>484</v>
      </c>
      <c r="F50" s="66" t="s">
        <v>382</v>
      </c>
      <c r="G50" s="66" t="s">
        <v>232</v>
      </c>
      <c r="H50" s="66" t="s">
        <v>355</v>
      </c>
      <c r="I50" s="66" t="s">
        <v>418</v>
      </c>
      <c r="J50" s="66">
        <v>1</v>
      </c>
      <c r="K50" s="66">
        <v>48</v>
      </c>
      <c r="L50" s="66">
        <v>2007</v>
      </c>
      <c r="M50" s="67">
        <v>19</v>
      </c>
      <c r="N50" s="67">
        <v>7</v>
      </c>
      <c r="O50" s="66">
        <v>188</v>
      </c>
      <c r="P50" s="66">
        <v>188</v>
      </c>
      <c r="Q50" s="65">
        <f t="shared" si="0"/>
        <v>188</v>
      </c>
      <c r="R50" s="163"/>
    </row>
    <row r="51" spans="1:18" x14ac:dyDescent="0.25">
      <c r="A51" s="59">
        <v>2275050011</v>
      </c>
      <c r="B51" s="66" t="s">
        <v>341</v>
      </c>
      <c r="C51" s="66">
        <v>2007</v>
      </c>
      <c r="D51" s="66">
        <v>49</v>
      </c>
      <c r="E51" s="66" t="s">
        <v>484</v>
      </c>
      <c r="F51" s="66" t="s">
        <v>382</v>
      </c>
      <c r="G51" s="66" t="s">
        <v>287</v>
      </c>
      <c r="H51" s="66" t="s">
        <v>355</v>
      </c>
      <c r="I51" s="66" t="s">
        <v>418</v>
      </c>
      <c r="J51" s="66">
        <v>1</v>
      </c>
      <c r="K51" s="66">
        <v>49</v>
      </c>
      <c r="L51" s="66">
        <v>2007</v>
      </c>
      <c r="M51" s="67">
        <v>19</v>
      </c>
      <c r="N51" s="67">
        <v>7</v>
      </c>
      <c r="O51" s="66">
        <v>1503</v>
      </c>
      <c r="P51" s="66">
        <v>1503</v>
      </c>
      <c r="Q51" s="65">
        <f t="shared" si="0"/>
        <v>1503</v>
      </c>
      <c r="R51" s="163"/>
    </row>
    <row r="52" spans="1:18" x14ac:dyDescent="0.25">
      <c r="A52" s="59">
        <v>2275050011</v>
      </c>
      <c r="B52" s="66" t="s">
        <v>341</v>
      </c>
      <c r="C52" s="66">
        <v>2007</v>
      </c>
      <c r="D52" s="66">
        <v>50</v>
      </c>
      <c r="E52" s="66" t="s">
        <v>485</v>
      </c>
      <c r="F52" s="66" t="s">
        <v>356</v>
      </c>
      <c r="G52" s="66" t="s">
        <v>232</v>
      </c>
      <c r="H52" s="66" t="s">
        <v>355</v>
      </c>
      <c r="I52" s="66" t="s">
        <v>418</v>
      </c>
      <c r="J52" s="66">
        <v>1</v>
      </c>
      <c r="K52" s="66">
        <v>50</v>
      </c>
      <c r="L52" s="66">
        <v>2007</v>
      </c>
      <c r="M52" s="67">
        <v>19</v>
      </c>
      <c r="N52" s="67">
        <v>7</v>
      </c>
      <c r="O52" s="66">
        <v>1609</v>
      </c>
      <c r="P52" s="66">
        <v>1609</v>
      </c>
      <c r="Q52" s="65">
        <f t="shared" si="0"/>
        <v>1609</v>
      </c>
      <c r="R52" s="163"/>
    </row>
    <row r="53" spans="1:18" x14ac:dyDescent="0.25">
      <c r="A53" s="59" t="s">
        <v>340</v>
      </c>
      <c r="B53" s="66" t="s">
        <v>341</v>
      </c>
      <c r="C53" s="66">
        <v>2007</v>
      </c>
      <c r="D53" s="66">
        <v>51</v>
      </c>
      <c r="E53" s="66" t="s">
        <v>486</v>
      </c>
      <c r="F53" s="66" t="s">
        <v>487</v>
      </c>
      <c r="G53" s="66" t="s">
        <v>232</v>
      </c>
      <c r="H53" s="66" t="s">
        <v>290</v>
      </c>
      <c r="I53" s="66" t="s">
        <v>418</v>
      </c>
      <c r="J53" s="66">
        <v>1</v>
      </c>
      <c r="K53" s="66">
        <v>51</v>
      </c>
      <c r="L53" s="66">
        <v>2007</v>
      </c>
      <c r="M53" s="67">
        <v>19</v>
      </c>
      <c r="N53" s="67">
        <v>7</v>
      </c>
      <c r="O53" s="66">
        <v>751</v>
      </c>
      <c r="P53" s="66">
        <v>751</v>
      </c>
      <c r="Q53" s="65">
        <f t="shared" si="0"/>
        <v>751</v>
      </c>
      <c r="R53" s="163"/>
    </row>
    <row r="54" spans="1:18" x14ac:dyDescent="0.25">
      <c r="A54" s="59" t="s">
        <v>340</v>
      </c>
      <c r="B54" s="66" t="s">
        <v>341</v>
      </c>
      <c r="C54" s="66">
        <v>2007</v>
      </c>
      <c r="D54" s="66">
        <v>52</v>
      </c>
      <c r="E54" s="66" t="s">
        <v>486</v>
      </c>
      <c r="F54" s="66" t="s">
        <v>487</v>
      </c>
      <c r="G54" s="66" t="s">
        <v>287</v>
      </c>
      <c r="H54" s="66" t="s">
        <v>290</v>
      </c>
      <c r="I54" s="66" t="s">
        <v>418</v>
      </c>
      <c r="J54" s="66">
        <v>1</v>
      </c>
      <c r="K54" s="66">
        <v>52</v>
      </c>
      <c r="L54" s="66">
        <v>2007</v>
      </c>
      <c r="M54" s="67">
        <v>19</v>
      </c>
      <c r="N54" s="67">
        <v>7</v>
      </c>
      <c r="O54" s="66">
        <v>564</v>
      </c>
      <c r="P54" s="66">
        <v>564</v>
      </c>
      <c r="Q54" s="65">
        <f t="shared" si="0"/>
        <v>564</v>
      </c>
      <c r="R54" s="163"/>
    </row>
    <row r="55" spans="1:18" x14ac:dyDescent="0.25">
      <c r="A55" s="59" t="s">
        <v>340</v>
      </c>
      <c r="B55" s="66" t="s">
        <v>341</v>
      </c>
      <c r="C55" s="66">
        <v>2007</v>
      </c>
      <c r="D55" s="66">
        <v>53</v>
      </c>
      <c r="E55" s="66" t="s">
        <v>490</v>
      </c>
      <c r="F55" s="66" t="s">
        <v>289</v>
      </c>
      <c r="G55" s="66" t="s">
        <v>232</v>
      </c>
      <c r="H55" s="66" t="s">
        <v>290</v>
      </c>
      <c r="I55" s="66" t="s">
        <v>418</v>
      </c>
      <c r="J55" s="66">
        <v>1</v>
      </c>
      <c r="K55" s="66">
        <v>53</v>
      </c>
      <c r="L55" s="66">
        <v>2007</v>
      </c>
      <c r="M55" s="67">
        <v>19</v>
      </c>
      <c r="N55" s="67">
        <v>7</v>
      </c>
      <c r="O55" s="66">
        <v>188</v>
      </c>
      <c r="P55" s="66">
        <v>188</v>
      </c>
      <c r="Q55" s="65">
        <f t="shared" si="0"/>
        <v>188</v>
      </c>
      <c r="R55" s="163"/>
    </row>
    <row r="56" spans="1:18" x14ac:dyDescent="0.25">
      <c r="A56" s="59">
        <v>2275050011</v>
      </c>
      <c r="B56" s="66" t="s">
        <v>341</v>
      </c>
      <c r="C56" s="66">
        <v>2007</v>
      </c>
      <c r="D56" s="66">
        <v>54</v>
      </c>
      <c r="E56" s="66" t="s">
        <v>383</v>
      </c>
      <c r="F56" s="66" t="s">
        <v>382</v>
      </c>
      <c r="G56" s="66" t="s">
        <v>232</v>
      </c>
      <c r="H56" s="66" t="s">
        <v>355</v>
      </c>
      <c r="I56" s="66" t="s">
        <v>418</v>
      </c>
      <c r="J56" s="66">
        <v>1</v>
      </c>
      <c r="K56" s="66">
        <v>54</v>
      </c>
      <c r="L56" s="66">
        <v>2007</v>
      </c>
      <c r="M56" s="67">
        <v>19</v>
      </c>
      <c r="N56" s="67">
        <v>7</v>
      </c>
      <c r="O56" s="66">
        <v>1073</v>
      </c>
      <c r="P56" s="66">
        <v>1073</v>
      </c>
      <c r="Q56" s="65">
        <f t="shared" si="0"/>
        <v>1073</v>
      </c>
      <c r="R56" s="163"/>
    </row>
    <row r="57" spans="1:18" x14ac:dyDescent="0.25">
      <c r="A57" s="59">
        <v>2275050011</v>
      </c>
      <c r="B57" s="66" t="s">
        <v>341</v>
      </c>
      <c r="C57" s="66">
        <v>2007</v>
      </c>
      <c r="D57" s="66">
        <v>55</v>
      </c>
      <c r="E57" s="66" t="s">
        <v>383</v>
      </c>
      <c r="F57" s="66" t="s">
        <v>382</v>
      </c>
      <c r="G57" s="66" t="s">
        <v>287</v>
      </c>
      <c r="H57" s="66" t="s">
        <v>355</v>
      </c>
      <c r="I57" s="66" t="s">
        <v>418</v>
      </c>
      <c r="J57" s="66">
        <v>1</v>
      </c>
      <c r="K57" s="66">
        <v>55</v>
      </c>
      <c r="L57" s="66">
        <v>2007</v>
      </c>
      <c r="M57" s="67">
        <v>19</v>
      </c>
      <c r="N57" s="67">
        <v>7</v>
      </c>
      <c r="O57" s="66">
        <v>805</v>
      </c>
      <c r="P57" s="66">
        <v>805</v>
      </c>
      <c r="Q57" s="65">
        <f t="shared" si="0"/>
        <v>805</v>
      </c>
      <c r="R57" s="163"/>
    </row>
    <row r="58" spans="1:18" x14ac:dyDescent="0.25">
      <c r="A58" s="59">
        <v>2275050011</v>
      </c>
      <c r="B58" s="66" t="s">
        <v>341</v>
      </c>
      <c r="C58" s="66">
        <v>2007</v>
      </c>
      <c r="D58" s="66">
        <v>56</v>
      </c>
      <c r="E58" s="66" t="s">
        <v>383</v>
      </c>
      <c r="F58" s="66" t="s">
        <v>382</v>
      </c>
      <c r="G58" s="66" t="s">
        <v>348</v>
      </c>
      <c r="H58" s="66" t="s">
        <v>355</v>
      </c>
      <c r="I58" s="66" t="s">
        <v>418</v>
      </c>
      <c r="J58" s="66">
        <v>1</v>
      </c>
      <c r="K58" s="66">
        <v>56</v>
      </c>
      <c r="L58" s="66">
        <v>2007</v>
      </c>
      <c r="M58" s="67">
        <v>19</v>
      </c>
      <c r="N58" s="67">
        <v>7</v>
      </c>
      <c r="O58" s="66">
        <v>268</v>
      </c>
      <c r="P58" s="66">
        <v>268</v>
      </c>
      <c r="Q58" s="65">
        <f t="shared" si="0"/>
        <v>268</v>
      </c>
      <c r="R58" s="163"/>
    </row>
    <row r="59" spans="1:18" x14ac:dyDescent="0.25">
      <c r="A59" s="59">
        <v>2275050011</v>
      </c>
      <c r="B59" s="66" t="s">
        <v>341</v>
      </c>
      <c r="C59" s="66">
        <v>2007</v>
      </c>
      <c r="D59" s="66">
        <v>57</v>
      </c>
      <c r="E59" s="66" t="s">
        <v>383</v>
      </c>
      <c r="F59" s="66" t="s">
        <v>382</v>
      </c>
      <c r="G59" s="66" t="s">
        <v>442</v>
      </c>
      <c r="H59" s="66" t="s">
        <v>355</v>
      </c>
      <c r="I59" s="66" t="s">
        <v>418</v>
      </c>
      <c r="J59" s="66">
        <v>1</v>
      </c>
      <c r="K59" s="66">
        <v>57</v>
      </c>
      <c r="L59" s="66">
        <v>2007</v>
      </c>
      <c r="M59" s="67">
        <v>19</v>
      </c>
      <c r="N59" s="67">
        <v>7</v>
      </c>
      <c r="O59" s="66">
        <v>805</v>
      </c>
      <c r="P59" s="66">
        <v>805</v>
      </c>
      <c r="Q59" s="65">
        <f t="shared" si="0"/>
        <v>805</v>
      </c>
      <c r="R59" s="163"/>
    </row>
    <row r="60" spans="1:18" x14ac:dyDescent="0.25">
      <c r="A60" s="59">
        <v>2275050011</v>
      </c>
      <c r="B60" s="66" t="s">
        <v>341</v>
      </c>
      <c r="C60" s="66">
        <v>2007</v>
      </c>
      <c r="D60" s="66">
        <v>58</v>
      </c>
      <c r="E60" s="66" t="s">
        <v>383</v>
      </c>
      <c r="F60" s="66" t="s">
        <v>382</v>
      </c>
      <c r="G60" s="66" t="s">
        <v>464</v>
      </c>
      <c r="H60" s="66" t="s">
        <v>355</v>
      </c>
      <c r="I60" s="66" t="s">
        <v>418</v>
      </c>
      <c r="J60" s="66">
        <v>1</v>
      </c>
      <c r="K60" s="66">
        <v>58</v>
      </c>
      <c r="L60" s="66">
        <v>2007</v>
      </c>
      <c r="M60" s="67">
        <v>19</v>
      </c>
      <c r="N60" s="67">
        <v>7</v>
      </c>
      <c r="O60" s="66">
        <v>268</v>
      </c>
      <c r="P60" s="66">
        <v>268</v>
      </c>
      <c r="Q60" s="65">
        <f t="shared" si="0"/>
        <v>268</v>
      </c>
      <c r="R60" s="163"/>
    </row>
    <row r="61" spans="1:18" x14ac:dyDescent="0.25">
      <c r="A61" s="59">
        <v>2275050011</v>
      </c>
      <c r="B61" s="66" t="s">
        <v>341</v>
      </c>
      <c r="C61" s="66">
        <v>2007</v>
      </c>
      <c r="D61" s="66">
        <v>59</v>
      </c>
      <c r="E61" s="66" t="s">
        <v>446</v>
      </c>
      <c r="F61" s="66" t="s">
        <v>382</v>
      </c>
      <c r="G61" s="66" t="s">
        <v>232</v>
      </c>
      <c r="H61" s="66" t="s">
        <v>355</v>
      </c>
      <c r="I61" s="66" t="s">
        <v>418</v>
      </c>
      <c r="J61" s="66">
        <v>1</v>
      </c>
      <c r="K61" s="66">
        <v>59</v>
      </c>
      <c r="L61" s="66">
        <v>2007</v>
      </c>
      <c r="M61" s="67">
        <v>19</v>
      </c>
      <c r="N61" s="67">
        <v>7</v>
      </c>
      <c r="O61" s="66">
        <v>1502</v>
      </c>
      <c r="P61" s="66">
        <v>1502</v>
      </c>
      <c r="Q61" s="65">
        <f t="shared" si="0"/>
        <v>1502</v>
      </c>
      <c r="R61" s="163"/>
    </row>
    <row r="62" spans="1:18" x14ac:dyDescent="0.25">
      <c r="A62" s="59">
        <v>2275050011</v>
      </c>
      <c r="B62" s="66" t="s">
        <v>341</v>
      </c>
      <c r="C62" s="66">
        <v>2007</v>
      </c>
      <c r="D62" s="66">
        <v>60</v>
      </c>
      <c r="E62" s="66" t="s">
        <v>446</v>
      </c>
      <c r="F62" s="66" t="s">
        <v>382</v>
      </c>
      <c r="G62" s="66" t="s">
        <v>287</v>
      </c>
      <c r="H62" s="66" t="s">
        <v>355</v>
      </c>
      <c r="I62" s="66" t="s">
        <v>418</v>
      </c>
      <c r="J62" s="66">
        <v>1</v>
      </c>
      <c r="K62" s="66">
        <v>60</v>
      </c>
      <c r="L62" s="66">
        <v>2007</v>
      </c>
      <c r="M62" s="67">
        <v>19</v>
      </c>
      <c r="N62" s="67">
        <v>7</v>
      </c>
      <c r="O62" s="66">
        <v>1127</v>
      </c>
      <c r="P62" s="66">
        <v>1127</v>
      </c>
      <c r="Q62" s="65">
        <f t="shared" si="0"/>
        <v>1127</v>
      </c>
      <c r="R62" s="163"/>
    </row>
    <row r="63" spans="1:18" x14ac:dyDescent="0.25">
      <c r="A63" s="59">
        <v>2275050011</v>
      </c>
      <c r="B63" s="66" t="s">
        <v>341</v>
      </c>
      <c r="C63" s="66">
        <v>2007</v>
      </c>
      <c r="D63" s="66">
        <v>61</v>
      </c>
      <c r="E63" s="66" t="s">
        <v>446</v>
      </c>
      <c r="F63" s="66" t="s">
        <v>382</v>
      </c>
      <c r="G63" s="66" t="s">
        <v>348</v>
      </c>
      <c r="H63" s="66" t="s">
        <v>355</v>
      </c>
      <c r="I63" s="66" t="s">
        <v>418</v>
      </c>
      <c r="J63" s="66">
        <v>1</v>
      </c>
      <c r="K63" s="66">
        <v>61</v>
      </c>
      <c r="L63" s="66">
        <v>2007</v>
      </c>
      <c r="M63" s="67">
        <v>19</v>
      </c>
      <c r="N63" s="67">
        <v>7</v>
      </c>
      <c r="O63" s="66">
        <v>376</v>
      </c>
      <c r="P63" s="66">
        <v>376</v>
      </c>
      <c r="Q63" s="65">
        <f t="shared" si="0"/>
        <v>376</v>
      </c>
      <c r="R63" s="163"/>
    </row>
    <row r="64" spans="1:18" x14ac:dyDescent="0.25">
      <c r="A64" s="59">
        <v>2275050011</v>
      </c>
      <c r="B64" s="66" t="s">
        <v>341</v>
      </c>
      <c r="C64" s="66">
        <v>2007</v>
      </c>
      <c r="D64" s="66">
        <v>62</v>
      </c>
      <c r="E64" s="66" t="s">
        <v>446</v>
      </c>
      <c r="F64" s="66" t="s">
        <v>382</v>
      </c>
      <c r="G64" s="66" t="s">
        <v>442</v>
      </c>
      <c r="H64" s="66" t="s">
        <v>355</v>
      </c>
      <c r="I64" s="66" t="s">
        <v>418</v>
      </c>
      <c r="J64" s="66">
        <v>1</v>
      </c>
      <c r="K64" s="66">
        <v>62</v>
      </c>
      <c r="L64" s="66">
        <v>2007</v>
      </c>
      <c r="M64" s="67">
        <v>19</v>
      </c>
      <c r="N64" s="67">
        <v>7</v>
      </c>
      <c r="O64" s="66">
        <v>188</v>
      </c>
      <c r="P64" s="66">
        <v>188</v>
      </c>
      <c r="Q64" s="65">
        <f t="shared" si="0"/>
        <v>188</v>
      </c>
      <c r="R64" s="163"/>
    </row>
    <row r="65" spans="1:19" x14ac:dyDescent="0.25">
      <c r="A65" s="59">
        <v>2275050012</v>
      </c>
      <c r="B65" s="66" t="s">
        <v>341</v>
      </c>
      <c r="C65" s="66">
        <v>2007</v>
      </c>
      <c r="D65" s="66">
        <v>63</v>
      </c>
      <c r="E65" s="66" t="s">
        <v>494</v>
      </c>
      <c r="F65" s="66" t="s">
        <v>495</v>
      </c>
      <c r="G65" s="66" t="s">
        <v>232</v>
      </c>
      <c r="H65" s="66" t="s">
        <v>290</v>
      </c>
      <c r="I65" s="66" t="s">
        <v>418</v>
      </c>
      <c r="J65" s="66">
        <v>1</v>
      </c>
      <c r="K65" s="66">
        <v>63</v>
      </c>
      <c r="L65" s="66">
        <v>2007</v>
      </c>
      <c r="M65" s="67">
        <v>19</v>
      </c>
      <c r="N65" s="67">
        <v>7</v>
      </c>
      <c r="O65" s="66">
        <v>268</v>
      </c>
      <c r="P65" s="66">
        <v>268</v>
      </c>
      <c r="Q65" s="65">
        <f t="shared" si="0"/>
        <v>268</v>
      </c>
      <c r="R65" s="163"/>
    </row>
    <row r="66" spans="1:19" x14ac:dyDescent="0.25">
      <c r="A66" s="59" t="s">
        <v>340</v>
      </c>
      <c r="B66" s="66" t="s">
        <v>341</v>
      </c>
      <c r="C66" s="66">
        <v>2007</v>
      </c>
      <c r="D66" s="66">
        <v>64</v>
      </c>
      <c r="E66" s="66" t="s">
        <v>494</v>
      </c>
      <c r="F66" s="66" t="s">
        <v>495</v>
      </c>
      <c r="G66" s="66" t="s">
        <v>287</v>
      </c>
      <c r="H66" s="66" t="s">
        <v>290</v>
      </c>
      <c r="I66" s="66" t="s">
        <v>418</v>
      </c>
      <c r="J66" s="66">
        <v>1</v>
      </c>
      <c r="K66" s="66">
        <v>64</v>
      </c>
      <c r="L66" s="66">
        <v>2007</v>
      </c>
      <c r="M66" s="67">
        <v>19</v>
      </c>
      <c r="N66" s="67">
        <v>7</v>
      </c>
      <c r="O66" s="66">
        <v>268</v>
      </c>
      <c r="P66" s="66">
        <v>268</v>
      </c>
      <c r="Q66" s="65">
        <f t="shared" si="0"/>
        <v>268</v>
      </c>
      <c r="R66" s="163"/>
    </row>
    <row r="67" spans="1:19" x14ac:dyDescent="0.25">
      <c r="A67" s="59" t="s">
        <v>340</v>
      </c>
      <c r="B67" s="66" t="s">
        <v>341</v>
      </c>
      <c r="C67" s="66">
        <v>2007</v>
      </c>
      <c r="D67" s="66">
        <v>65</v>
      </c>
      <c r="E67" s="66" t="s">
        <v>496</v>
      </c>
      <c r="F67" s="66" t="s">
        <v>489</v>
      </c>
      <c r="G67" s="66" t="s">
        <v>232</v>
      </c>
      <c r="H67" s="66" t="s">
        <v>290</v>
      </c>
      <c r="I67" s="66" t="s">
        <v>418</v>
      </c>
      <c r="J67" s="66">
        <v>1</v>
      </c>
      <c r="K67" s="66">
        <v>65</v>
      </c>
      <c r="L67" s="66">
        <v>2007</v>
      </c>
      <c r="M67" s="67">
        <v>19</v>
      </c>
      <c r="N67" s="67">
        <v>7</v>
      </c>
      <c r="O67" s="66">
        <v>268</v>
      </c>
      <c r="P67" s="66">
        <v>268</v>
      </c>
      <c r="Q67" s="65">
        <f t="shared" si="0"/>
        <v>268</v>
      </c>
      <c r="R67" s="163"/>
    </row>
    <row r="68" spans="1:19" x14ac:dyDescent="0.25">
      <c r="A68" s="59" t="s">
        <v>340</v>
      </c>
      <c r="B68" s="66" t="s">
        <v>341</v>
      </c>
      <c r="C68" s="66">
        <v>2007</v>
      </c>
      <c r="D68" s="66">
        <v>66</v>
      </c>
      <c r="E68" s="66" t="s">
        <v>460</v>
      </c>
      <c r="F68" s="66" t="s">
        <v>379</v>
      </c>
      <c r="G68" s="66" t="s">
        <v>232</v>
      </c>
      <c r="H68" s="66" t="s">
        <v>397</v>
      </c>
      <c r="I68" s="66" t="s">
        <v>418</v>
      </c>
      <c r="J68" s="66">
        <v>1</v>
      </c>
      <c r="K68" s="66">
        <v>66</v>
      </c>
      <c r="L68" s="66">
        <v>2007</v>
      </c>
      <c r="M68" s="67">
        <v>19</v>
      </c>
      <c r="N68" s="67">
        <v>7</v>
      </c>
      <c r="O68" s="66">
        <v>38</v>
      </c>
      <c r="P68" s="66">
        <v>38</v>
      </c>
      <c r="Q68" s="65">
        <f t="shared" ref="Q68:Q69" si="1">(O68+P68)/2</f>
        <v>38</v>
      </c>
      <c r="R68" s="163"/>
    </row>
    <row r="69" spans="1:19" ht="15.75" thickBot="1" x14ac:dyDescent="0.3">
      <c r="A69" s="90" t="s">
        <v>340</v>
      </c>
      <c r="B69" s="70" t="s">
        <v>341</v>
      </c>
      <c r="C69" s="70">
        <v>2007</v>
      </c>
      <c r="D69" s="70">
        <v>67</v>
      </c>
      <c r="E69" s="70" t="s">
        <v>561</v>
      </c>
      <c r="F69" s="70" t="s">
        <v>324</v>
      </c>
      <c r="G69" s="70" t="s">
        <v>232</v>
      </c>
      <c r="H69" s="70" t="s">
        <v>312</v>
      </c>
      <c r="I69" s="70" t="s">
        <v>418</v>
      </c>
      <c r="J69" s="70">
        <v>1</v>
      </c>
      <c r="K69" s="70">
        <v>67</v>
      </c>
      <c r="L69" s="70">
        <v>2007</v>
      </c>
      <c r="M69" s="71">
        <v>19</v>
      </c>
      <c r="N69" s="71">
        <v>7</v>
      </c>
      <c r="O69" s="70">
        <v>376</v>
      </c>
      <c r="P69" s="70">
        <v>376</v>
      </c>
      <c r="Q69" s="69">
        <f t="shared" si="1"/>
        <v>376</v>
      </c>
      <c r="R69" s="168">
        <f>SUM(Q3:Q69)</f>
        <v>49508</v>
      </c>
    </row>
    <row r="70" spans="1:19" x14ac:dyDescent="0.25">
      <c r="A70" s="158" t="s">
        <v>410</v>
      </c>
      <c r="B70" s="35" t="s">
        <v>411</v>
      </c>
      <c r="C70" s="37">
        <v>2007</v>
      </c>
      <c r="D70" s="37">
        <v>1</v>
      </c>
      <c r="E70" s="37" t="s">
        <v>423</v>
      </c>
      <c r="F70" s="37" t="s">
        <v>424</v>
      </c>
      <c r="G70" s="37" t="s">
        <v>232</v>
      </c>
      <c r="H70" s="37" t="s">
        <v>312</v>
      </c>
      <c r="I70" s="37" t="s">
        <v>418</v>
      </c>
      <c r="J70" s="37">
        <v>1</v>
      </c>
      <c r="K70" s="37">
        <v>1</v>
      </c>
      <c r="L70" s="37">
        <v>2007</v>
      </c>
      <c r="M70" s="172">
        <v>19</v>
      </c>
      <c r="N70" s="172">
        <v>7</v>
      </c>
      <c r="O70" s="37">
        <v>77</v>
      </c>
      <c r="P70" s="37">
        <v>77</v>
      </c>
      <c r="Q70" s="37">
        <f>SUM(O70:P70)/2</f>
        <v>77</v>
      </c>
      <c r="R70" s="166"/>
    </row>
    <row r="71" spans="1:19" ht="15.75" thickBot="1" x14ac:dyDescent="0.3">
      <c r="A71" s="90" t="s">
        <v>410</v>
      </c>
      <c r="B71" s="69" t="s">
        <v>411</v>
      </c>
      <c r="C71" s="70">
        <v>2007</v>
      </c>
      <c r="D71" s="70">
        <v>3</v>
      </c>
      <c r="E71" s="70" t="s">
        <v>481</v>
      </c>
      <c r="F71" s="70" t="s">
        <v>482</v>
      </c>
      <c r="G71" s="70" t="s">
        <v>232</v>
      </c>
      <c r="H71" s="70" t="s">
        <v>290</v>
      </c>
      <c r="I71" s="70" t="s">
        <v>418</v>
      </c>
      <c r="J71" s="70">
        <v>1</v>
      </c>
      <c r="K71" s="70">
        <v>3</v>
      </c>
      <c r="L71" s="70">
        <v>2007</v>
      </c>
      <c r="M71" s="71">
        <v>19</v>
      </c>
      <c r="N71" s="71">
        <v>7</v>
      </c>
      <c r="O71" s="70">
        <v>77</v>
      </c>
      <c r="P71" s="70">
        <v>77</v>
      </c>
      <c r="Q71" s="70">
        <f t="shared" ref="Q71:Q73" si="2">SUM(O71:P71)/2</f>
        <v>77</v>
      </c>
      <c r="R71" s="168">
        <f>SUM(Q70:Q71)</f>
        <v>154</v>
      </c>
    </row>
    <row r="72" spans="1:19" s="1" customFormat="1" x14ac:dyDescent="0.25">
      <c r="A72" s="175" t="s">
        <v>400</v>
      </c>
      <c r="B72" s="35" t="s">
        <v>401</v>
      </c>
      <c r="C72" s="37">
        <v>2007</v>
      </c>
      <c r="D72" s="37">
        <v>2</v>
      </c>
      <c r="E72" s="37" t="s">
        <v>585</v>
      </c>
      <c r="F72" s="37" t="s">
        <v>395</v>
      </c>
      <c r="G72" s="37" t="s">
        <v>232</v>
      </c>
      <c r="H72" s="37" t="s">
        <v>397</v>
      </c>
      <c r="I72" s="37" t="s">
        <v>418</v>
      </c>
      <c r="J72" s="37">
        <v>1</v>
      </c>
      <c r="K72" s="37">
        <v>2</v>
      </c>
      <c r="L72" s="37">
        <v>2007</v>
      </c>
      <c r="M72" s="172">
        <v>19</v>
      </c>
      <c r="N72" s="172">
        <v>7</v>
      </c>
      <c r="O72" s="37">
        <v>486</v>
      </c>
      <c r="P72" s="37">
        <v>486</v>
      </c>
      <c r="Q72" s="37">
        <f>SUM(O72:P72)/2</f>
        <v>486</v>
      </c>
      <c r="R72" s="166"/>
      <c r="S72"/>
    </row>
    <row r="73" spans="1:19" ht="15.75" thickBot="1" x14ac:dyDescent="0.3">
      <c r="A73" s="68" t="s">
        <v>400</v>
      </c>
      <c r="B73" s="69" t="s">
        <v>401</v>
      </c>
      <c r="C73" s="70">
        <v>2007</v>
      </c>
      <c r="D73" s="70">
        <v>4</v>
      </c>
      <c r="E73" s="70" t="s">
        <v>458</v>
      </c>
      <c r="F73" s="70" t="s">
        <v>399</v>
      </c>
      <c r="G73" s="70" t="s">
        <v>232</v>
      </c>
      <c r="H73" s="70" t="s">
        <v>396</v>
      </c>
      <c r="I73" s="70" t="s">
        <v>418</v>
      </c>
      <c r="J73" s="70">
        <v>1</v>
      </c>
      <c r="K73" s="70">
        <v>4</v>
      </c>
      <c r="L73" s="70">
        <v>2007</v>
      </c>
      <c r="M73" s="71">
        <v>19</v>
      </c>
      <c r="N73" s="71">
        <v>7</v>
      </c>
      <c r="O73" s="70">
        <v>4</v>
      </c>
      <c r="P73" s="70">
        <v>4</v>
      </c>
      <c r="Q73" s="70">
        <f t="shared" si="2"/>
        <v>4</v>
      </c>
      <c r="R73" s="168">
        <f>SUM(Q72:Q73)</f>
        <v>490</v>
      </c>
    </row>
    <row r="74" spans="1:19" ht="15.75" thickBot="1" x14ac:dyDescent="0.3">
      <c r="A74" s="391" t="s">
        <v>1419</v>
      </c>
      <c r="B74" s="389"/>
      <c r="C74" s="389"/>
      <c r="D74" s="389"/>
      <c r="E74" s="389"/>
      <c r="F74" s="389"/>
      <c r="G74" s="389"/>
      <c r="H74" s="389"/>
      <c r="I74" s="208"/>
      <c r="J74" s="208"/>
      <c r="K74" s="208"/>
      <c r="L74" s="208"/>
      <c r="M74" s="208"/>
      <c r="N74" s="208"/>
      <c r="O74" s="208"/>
      <c r="P74" s="208"/>
      <c r="Q74" s="208"/>
      <c r="R74" s="212">
        <f>SUM(R3:R73)</f>
        <v>50152</v>
      </c>
    </row>
    <row r="75" spans="1:19" x14ac:dyDescent="0.25">
      <c r="A75" s="7"/>
      <c r="B75" s="7"/>
      <c r="C75" s="7"/>
      <c r="D75" s="7"/>
      <c r="E75" s="7"/>
      <c r="F75" s="7"/>
      <c r="G75" s="7"/>
      <c r="H75" s="7"/>
      <c r="N75" t="s">
        <v>51</v>
      </c>
    </row>
    <row r="76" spans="1:19" x14ac:dyDescent="0.25">
      <c r="A76" s="7"/>
      <c r="B76" s="7"/>
      <c r="C76" s="7"/>
      <c r="D76" s="7"/>
      <c r="E76" s="7"/>
      <c r="F76" s="7"/>
      <c r="G76" s="7"/>
      <c r="H76" s="7"/>
    </row>
    <row r="77" spans="1:19" x14ac:dyDescent="0.25">
      <c r="A77" s="7"/>
      <c r="B77" s="7"/>
      <c r="C77" s="7"/>
      <c r="D77" s="7"/>
      <c r="E77" s="7"/>
      <c r="F77" s="7"/>
      <c r="G77" s="7"/>
      <c r="H77" s="7"/>
    </row>
    <row r="78" spans="1:19" x14ac:dyDescent="0.25">
      <c r="A78" s="7"/>
      <c r="B78" s="7"/>
      <c r="C78" s="7"/>
      <c r="D78" s="7"/>
      <c r="E78" s="7"/>
      <c r="F78" s="7"/>
      <c r="G78" s="7"/>
      <c r="H78" s="7"/>
    </row>
    <row r="79" spans="1:19" x14ac:dyDescent="0.25">
      <c r="A79" s="7"/>
      <c r="B79" s="7"/>
      <c r="C79" s="7"/>
      <c r="D79" s="7"/>
      <c r="E79" s="7"/>
      <c r="F79" s="7"/>
      <c r="G79" s="7"/>
      <c r="H79" s="7"/>
    </row>
    <row r="80" spans="1:19" x14ac:dyDescent="0.25">
      <c r="A80" s="7"/>
      <c r="B80" s="7"/>
      <c r="C80" s="7"/>
      <c r="D80" s="7"/>
      <c r="E80" s="7"/>
      <c r="F80" s="7"/>
      <c r="G80" s="7"/>
      <c r="H80" s="7"/>
    </row>
    <row r="81" spans="1:8" x14ac:dyDescent="0.25">
      <c r="A81" s="7"/>
      <c r="B81" s="7"/>
      <c r="C81" s="7"/>
      <c r="D81" s="7"/>
      <c r="E81" s="7"/>
      <c r="F81" s="7"/>
      <c r="G81" s="7"/>
      <c r="H81" s="7"/>
    </row>
    <row r="82" spans="1:8" x14ac:dyDescent="0.25">
      <c r="A82" s="7"/>
      <c r="B82" s="7"/>
      <c r="C82" s="7"/>
      <c r="D82" s="7"/>
      <c r="E82" s="7"/>
      <c r="F82" s="7"/>
      <c r="G82" s="7"/>
      <c r="H82" s="7"/>
    </row>
    <row r="83" spans="1:8" x14ac:dyDescent="0.25">
      <c r="A83" s="7"/>
      <c r="B83" s="7"/>
      <c r="C83" s="7"/>
      <c r="D83" s="7"/>
      <c r="E83" s="7"/>
      <c r="F83" s="7"/>
      <c r="G83" s="7"/>
      <c r="H83" s="7"/>
    </row>
    <row r="84" spans="1:8" x14ac:dyDescent="0.25">
      <c r="A84" s="7"/>
      <c r="B84" s="7"/>
      <c r="C84" s="7"/>
      <c r="D84" s="7"/>
      <c r="E84" s="7"/>
      <c r="F84" s="7"/>
      <c r="G84" s="7"/>
      <c r="H84" s="7"/>
    </row>
    <row r="85" spans="1:8" x14ac:dyDescent="0.25">
      <c r="A85" s="7"/>
      <c r="B85" s="7"/>
      <c r="C85" s="7"/>
      <c r="D85" s="7"/>
      <c r="E85" s="7"/>
      <c r="F85" s="7"/>
      <c r="G85" s="7"/>
      <c r="H85" s="7"/>
    </row>
    <row r="86" spans="1:8" x14ac:dyDescent="0.25">
      <c r="A86" s="7"/>
      <c r="B86" s="7"/>
      <c r="C86" s="7"/>
      <c r="D86" s="7"/>
      <c r="E86" s="7"/>
      <c r="F86" s="7"/>
      <c r="G86" s="7"/>
      <c r="H86" s="7"/>
    </row>
    <row r="87" spans="1:8" x14ac:dyDescent="0.25">
      <c r="A87" s="7"/>
      <c r="B87" s="7"/>
      <c r="C87" s="7"/>
      <c r="D87" s="7"/>
      <c r="E87" s="7"/>
      <c r="F87" s="7"/>
      <c r="G87" s="7"/>
      <c r="H87" s="7"/>
    </row>
    <row r="88" spans="1:8" x14ac:dyDescent="0.25">
      <c r="A88" s="7"/>
      <c r="B88" s="7"/>
      <c r="C88" s="7"/>
      <c r="D88" s="7"/>
      <c r="E88" s="7"/>
      <c r="F88" s="7"/>
      <c r="G88" s="7"/>
      <c r="H88" s="7"/>
    </row>
    <row r="89" spans="1:8" x14ac:dyDescent="0.25">
      <c r="A89" s="7"/>
      <c r="B89" s="7"/>
      <c r="C89" s="7"/>
      <c r="D89" s="7"/>
      <c r="E89" s="7"/>
      <c r="F89" s="7"/>
      <c r="G89" s="7"/>
      <c r="H89" s="7"/>
    </row>
    <row r="90" spans="1:8" x14ac:dyDescent="0.25">
      <c r="A90" s="7"/>
      <c r="B90" s="7"/>
      <c r="C90" s="7"/>
      <c r="D90" s="7"/>
      <c r="E90" s="7"/>
      <c r="F90" s="7"/>
      <c r="G90" s="7"/>
      <c r="H90" s="7"/>
    </row>
    <row r="91" spans="1:8" x14ac:dyDescent="0.25">
      <c r="A91" s="7"/>
      <c r="B91" s="7"/>
      <c r="C91" s="7"/>
      <c r="D91" s="7"/>
      <c r="E91" s="7"/>
      <c r="F91" s="7"/>
      <c r="G91" s="7"/>
      <c r="H91" s="7"/>
    </row>
    <row r="92" spans="1:8" x14ac:dyDescent="0.25">
      <c r="A92" s="7"/>
      <c r="B92" s="7"/>
      <c r="C92" s="7"/>
      <c r="D92" s="7"/>
      <c r="E92" s="7"/>
      <c r="F92" s="7"/>
      <c r="G92" s="7"/>
      <c r="H92" s="7"/>
    </row>
    <row r="93" spans="1:8" x14ac:dyDescent="0.25">
      <c r="A93" s="7"/>
      <c r="B93" s="7"/>
      <c r="C93" s="7"/>
      <c r="D93" s="7"/>
      <c r="E93" s="7"/>
      <c r="F93" s="7"/>
      <c r="G93" s="7"/>
      <c r="H93" s="7"/>
    </row>
    <row r="94" spans="1:8" x14ac:dyDescent="0.25">
      <c r="A94" s="7"/>
      <c r="B94" s="7"/>
      <c r="C94" s="7"/>
      <c r="D94" s="7"/>
      <c r="E94" s="7"/>
      <c r="F94" s="7"/>
      <c r="G94" s="7"/>
      <c r="H94" s="7"/>
    </row>
    <row r="95" spans="1:8" x14ac:dyDescent="0.25">
      <c r="A95" s="7"/>
      <c r="B95" s="7"/>
      <c r="C95" s="7"/>
      <c r="D95" s="7"/>
      <c r="E95" s="7"/>
      <c r="F95" s="7"/>
      <c r="G95" s="7"/>
      <c r="H95" s="7"/>
    </row>
    <row r="96" spans="1:8" x14ac:dyDescent="0.25">
      <c r="A96" s="7"/>
      <c r="B96" s="7"/>
      <c r="C96" s="7"/>
      <c r="D96" s="7"/>
      <c r="E96" s="7"/>
      <c r="F96" s="7"/>
      <c r="G96" s="7"/>
      <c r="H96" s="7"/>
    </row>
    <row r="97" spans="1:8" x14ac:dyDescent="0.25">
      <c r="A97" s="7"/>
      <c r="B97" s="7"/>
      <c r="C97" s="7"/>
      <c r="D97" s="7"/>
      <c r="E97" s="7"/>
      <c r="F97" s="7"/>
      <c r="G97" s="7"/>
      <c r="H97" s="7"/>
    </row>
    <row r="98" spans="1:8" x14ac:dyDescent="0.25">
      <c r="A98" s="7"/>
      <c r="B98" s="7"/>
      <c r="C98" s="7"/>
      <c r="D98" s="7"/>
      <c r="E98" s="7"/>
      <c r="F98" s="7"/>
      <c r="G98" s="7"/>
      <c r="H98" s="7"/>
    </row>
    <row r="99" spans="1:8" x14ac:dyDescent="0.25">
      <c r="A99" s="7"/>
      <c r="B99" s="7"/>
      <c r="C99" s="7"/>
      <c r="D99" s="7"/>
      <c r="E99" s="7"/>
      <c r="F99" s="7"/>
      <c r="G99" s="7"/>
      <c r="H99" s="7"/>
    </row>
    <row r="100" spans="1:8" x14ac:dyDescent="0.25">
      <c r="A100" s="7"/>
      <c r="B100" s="7"/>
      <c r="C100" s="7"/>
      <c r="D100" s="7"/>
      <c r="E100" s="7"/>
      <c r="F100" s="7"/>
      <c r="G100" s="7"/>
      <c r="H100" s="7"/>
    </row>
    <row r="101" spans="1:8" x14ac:dyDescent="0.25">
      <c r="A101" s="7"/>
      <c r="B101" s="7"/>
      <c r="C101" s="7"/>
      <c r="D101" s="7"/>
      <c r="E101" s="7"/>
      <c r="F101" s="7"/>
      <c r="G101" s="7"/>
      <c r="H101" s="7"/>
    </row>
    <row r="102" spans="1:8" x14ac:dyDescent="0.25">
      <c r="A102" s="7"/>
      <c r="B102" s="7"/>
      <c r="C102" s="7"/>
      <c r="D102" s="7"/>
      <c r="E102" s="7"/>
      <c r="F102" s="7"/>
      <c r="G102" s="7"/>
      <c r="H102" s="7"/>
    </row>
    <row r="103" spans="1:8" x14ac:dyDescent="0.25">
      <c r="A103" s="7"/>
      <c r="B103" s="7"/>
      <c r="C103" s="7"/>
      <c r="D103" s="7"/>
      <c r="E103" s="7"/>
      <c r="F103" s="7"/>
      <c r="G103" s="7"/>
      <c r="H103" s="7"/>
    </row>
    <row r="104" spans="1:8" x14ac:dyDescent="0.25">
      <c r="A104" s="7"/>
      <c r="B104" s="7"/>
      <c r="C104" s="7"/>
      <c r="D104" s="7"/>
      <c r="E104" s="7"/>
      <c r="F104" s="7"/>
      <c r="G104" s="7"/>
      <c r="H104" s="7"/>
    </row>
    <row r="105" spans="1:8" x14ac:dyDescent="0.25">
      <c r="A105" s="7"/>
      <c r="B105" s="7"/>
      <c r="C105" s="7"/>
      <c r="D105" s="7"/>
      <c r="E105" s="7"/>
      <c r="F105" s="7"/>
      <c r="G105" s="7"/>
      <c r="H105" s="7"/>
    </row>
    <row r="106" spans="1:8" x14ac:dyDescent="0.25">
      <c r="A106" s="7"/>
      <c r="B106" s="7"/>
      <c r="C106" s="7"/>
      <c r="D106" s="7"/>
      <c r="E106" s="7"/>
      <c r="F106" s="7"/>
      <c r="G106" s="7"/>
      <c r="H106" s="7"/>
    </row>
    <row r="107" spans="1:8" x14ac:dyDescent="0.25">
      <c r="A107" s="7"/>
      <c r="B107" s="7"/>
      <c r="C107" s="7"/>
      <c r="D107" s="7"/>
      <c r="E107" s="7"/>
      <c r="F107" s="7"/>
      <c r="G107" s="7"/>
      <c r="H107" s="7"/>
    </row>
    <row r="108" spans="1:8" x14ac:dyDescent="0.25">
      <c r="A108" s="7"/>
      <c r="B108" s="7"/>
      <c r="C108" s="7"/>
      <c r="D108" s="7"/>
      <c r="E108" s="7"/>
      <c r="F108" s="7"/>
      <c r="G108" s="7"/>
      <c r="H108" s="7"/>
    </row>
    <row r="109" spans="1:8" x14ac:dyDescent="0.25">
      <c r="A109" s="7"/>
      <c r="B109" s="7"/>
      <c r="C109" s="7"/>
      <c r="D109" s="7"/>
      <c r="E109" s="7"/>
      <c r="F109" s="7"/>
      <c r="G109" s="7"/>
      <c r="H109" s="7"/>
    </row>
    <row r="110" spans="1:8" x14ac:dyDescent="0.25">
      <c r="A110" s="7"/>
      <c r="B110" s="7"/>
      <c r="C110" s="7"/>
      <c r="D110" s="7"/>
      <c r="E110" s="7"/>
      <c r="F110" s="7"/>
      <c r="G110" s="7"/>
      <c r="H110" s="7"/>
    </row>
    <row r="111" spans="1:8" x14ac:dyDescent="0.25">
      <c r="A111" s="7"/>
      <c r="B111" s="7"/>
      <c r="C111" s="7"/>
      <c r="D111" s="7"/>
      <c r="E111" s="7"/>
      <c r="F111" s="7"/>
      <c r="G111" s="7"/>
      <c r="H111" s="7"/>
    </row>
    <row r="112" spans="1:8" x14ac:dyDescent="0.25">
      <c r="A112" s="7"/>
      <c r="B112" s="7"/>
      <c r="C112" s="7"/>
      <c r="D112" s="7"/>
      <c r="E112" s="7"/>
      <c r="F112" s="7"/>
      <c r="G112" s="7"/>
      <c r="H112" s="7"/>
    </row>
    <row r="113" spans="1:8" x14ac:dyDescent="0.25">
      <c r="A113" s="7"/>
      <c r="B113" s="7"/>
      <c r="C113" s="7"/>
      <c r="D113" s="7"/>
      <c r="E113" s="7"/>
      <c r="F113" s="7"/>
      <c r="G113" s="7"/>
      <c r="H113" s="7"/>
    </row>
    <row r="114" spans="1:8" x14ac:dyDescent="0.25">
      <c r="A114" s="7"/>
      <c r="B114" s="7"/>
      <c r="C114" s="7"/>
      <c r="D114" s="7"/>
      <c r="E114" s="7"/>
      <c r="F114" s="7"/>
      <c r="G114" s="7"/>
      <c r="H114" s="7"/>
    </row>
    <row r="115" spans="1:8" x14ac:dyDescent="0.25">
      <c r="A115" s="7"/>
      <c r="B115" s="7"/>
      <c r="C115" s="7"/>
      <c r="D115" s="7"/>
      <c r="E115" s="7"/>
      <c r="F115" s="7"/>
      <c r="G115" s="7"/>
      <c r="H115" s="7"/>
    </row>
    <row r="116" spans="1:8" x14ac:dyDescent="0.25">
      <c r="A116" s="7"/>
      <c r="B116" s="7"/>
      <c r="C116" s="7"/>
      <c r="D116" s="7"/>
      <c r="E116" s="7"/>
      <c r="F116" s="7"/>
      <c r="G116" s="7"/>
      <c r="H116" s="7"/>
    </row>
    <row r="117" spans="1:8" x14ac:dyDescent="0.25">
      <c r="A117" s="7"/>
      <c r="B117" s="7"/>
      <c r="C117" s="7"/>
      <c r="D117" s="7"/>
      <c r="E117" s="7"/>
      <c r="F117" s="7"/>
      <c r="G117" s="7"/>
      <c r="H117" s="7"/>
    </row>
    <row r="118" spans="1:8" x14ac:dyDescent="0.25">
      <c r="A118" s="7"/>
      <c r="B118" s="7"/>
      <c r="C118" s="7"/>
      <c r="D118" s="7"/>
      <c r="E118" s="7"/>
      <c r="F118" s="7"/>
      <c r="G118" s="7"/>
      <c r="H118" s="7"/>
    </row>
    <row r="119" spans="1:8" x14ac:dyDescent="0.25">
      <c r="A119" s="7"/>
      <c r="B119" s="7"/>
      <c r="C119" s="7"/>
      <c r="D119" s="7"/>
      <c r="E119" s="7"/>
      <c r="F119" s="7"/>
      <c r="G119" s="7"/>
      <c r="H119" s="7"/>
    </row>
    <row r="120" spans="1:8" x14ac:dyDescent="0.25">
      <c r="A120" s="7"/>
      <c r="B120" s="7"/>
      <c r="C120" s="7"/>
      <c r="D120" s="7"/>
      <c r="E120" s="7"/>
      <c r="F120" s="7"/>
      <c r="G120" s="7"/>
      <c r="H120" s="7"/>
    </row>
    <row r="121" spans="1:8" x14ac:dyDescent="0.25">
      <c r="A121" s="7"/>
      <c r="B121" s="7"/>
      <c r="C121" s="7"/>
      <c r="D121" s="7"/>
      <c r="E121" s="7"/>
      <c r="F121" s="7"/>
      <c r="G121" s="7"/>
      <c r="H121" s="7"/>
    </row>
    <row r="122" spans="1:8" x14ac:dyDescent="0.25">
      <c r="A122" s="7"/>
      <c r="B122" s="7"/>
      <c r="C122" s="7"/>
      <c r="D122" s="7"/>
      <c r="E122" s="7"/>
      <c r="F122" s="7"/>
      <c r="G122" s="7"/>
      <c r="H122" s="7"/>
    </row>
    <row r="123" spans="1:8" x14ac:dyDescent="0.25">
      <c r="A123" s="7"/>
      <c r="B123" s="7"/>
      <c r="C123" s="7"/>
      <c r="D123" s="7"/>
      <c r="E123" s="7"/>
      <c r="F123" s="7"/>
      <c r="G123" s="7"/>
      <c r="H123" s="7"/>
    </row>
    <row r="124" spans="1:8" x14ac:dyDescent="0.25">
      <c r="A124" s="7"/>
      <c r="B124" s="7"/>
      <c r="C124" s="7"/>
      <c r="D124" s="7"/>
      <c r="E124" s="7"/>
      <c r="F124" s="7"/>
      <c r="G124" s="7"/>
      <c r="H124" s="7"/>
    </row>
    <row r="125" spans="1:8" x14ac:dyDescent="0.25">
      <c r="A125" s="7"/>
      <c r="B125" s="7"/>
      <c r="C125" s="7"/>
      <c r="D125" s="7"/>
      <c r="E125" s="7"/>
      <c r="F125" s="7"/>
      <c r="G125" s="7"/>
      <c r="H125" s="7"/>
    </row>
    <row r="126" spans="1:8" x14ac:dyDescent="0.25">
      <c r="A126" s="7"/>
      <c r="B126" s="7"/>
      <c r="C126" s="7"/>
      <c r="D126" s="7"/>
      <c r="E126" s="7"/>
      <c r="F126" s="7"/>
      <c r="G126" s="7"/>
      <c r="H126" s="7"/>
    </row>
    <row r="127" spans="1:8" x14ac:dyDescent="0.25">
      <c r="A127" s="7"/>
      <c r="B127" s="7"/>
      <c r="C127" s="7"/>
      <c r="D127" s="7"/>
      <c r="E127" s="7"/>
      <c r="F127" s="7"/>
      <c r="G127" s="7"/>
      <c r="H127" s="7"/>
    </row>
    <row r="128" spans="1:8" x14ac:dyDescent="0.25">
      <c r="A128" s="7"/>
      <c r="B128" s="7"/>
      <c r="C128" s="7"/>
      <c r="D128" s="7"/>
      <c r="E128" s="7"/>
      <c r="F128" s="7"/>
      <c r="G128" s="7"/>
      <c r="H128" s="7"/>
    </row>
    <row r="129" spans="1:8" x14ac:dyDescent="0.25">
      <c r="A129" s="7"/>
      <c r="B129" s="7"/>
      <c r="C129" s="7"/>
      <c r="D129" s="7"/>
      <c r="E129" s="7"/>
      <c r="F129" s="7"/>
      <c r="G129" s="7"/>
      <c r="H129" s="7"/>
    </row>
    <row r="130" spans="1:8" x14ac:dyDescent="0.25">
      <c r="A130" s="7"/>
      <c r="B130" s="7"/>
      <c r="C130" s="7"/>
      <c r="D130" s="7"/>
      <c r="E130" s="7"/>
      <c r="F130" s="7"/>
      <c r="G130" s="7"/>
      <c r="H130" s="7"/>
    </row>
    <row r="131" spans="1:8" x14ac:dyDescent="0.25">
      <c r="A131" s="7"/>
      <c r="B131" s="7"/>
      <c r="C131" s="7"/>
      <c r="D131" s="7"/>
      <c r="E131" s="7"/>
      <c r="F131" s="7"/>
      <c r="G131" s="7"/>
      <c r="H131" s="7"/>
    </row>
    <row r="132" spans="1:8" x14ac:dyDescent="0.25">
      <c r="A132" s="7"/>
      <c r="B132" s="7"/>
      <c r="C132" s="7"/>
      <c r="D132" s="7"/>
      <c r="E132" s="7"/>
      <c r="F132" s="7"/>
      <c r="G132" s="7"/>
      <c r="H132" s="7"/>
    </row>
    <row r="133" spans="1:8" x14ac:dyDescent="0.25">
      <c r="A133" s="7"/>
      <c r="B133" s="7"/>
      <c r="C133" s="7"/>
      <c r="D133" s="7"/>
      <c r="E133" s="7"/>
      <c r="F133" s="7"/>
      <c r="G133" s="7"/>
      <c r="H133" s="7"/>
    </row>
    <row r="134" spans="1:8" x14ac:dyDescent="0.25">
      <c r="A134" s="7"/>
      <c r="B134" s="7"/>
      <c r="C134" s="7"/>
      <c r="D134" s="7"/>
      <c r="E134" s="7"/>
      <c r="F134" s="7"/>
      <c r="G134" s="7"/>
      <c r="H134" s="7"/>
    </row>
    <row r="135" spans="1:8" x14ac:dyDescent="0.25">
      <c r="A135" s="7"/>
      <c r="B135" s="7"/>
      <c r="C135" s="7"/>
      <c r="D135" s="7"/>
      <c r="E135" s="7"/>
      <c r="F135" s="7"/>
      <c r="G135" s="7"/>
      <c r="H135" s="7"/>
    </row>
    <row r="136" spans="1:8" x14ac:dyDescent="0.25">
      <c r="A136" s="7"/>
      <c r="B136" s="7"/>
      <c r="C136" s="7"/>
      <c r="D136" s="7"/>
      <c r="E136" s="7"/>
      <c r="F136" s="7"/>
      <c r="G136" s="7"/>
      <c r="H136" s="7"/>
    </row>
    <row r="137" spans="1:8" x14ac:dyDescent="0.25">
      <c r="A137" s="7"/>
      <c r="B137" s="7"/>
      <c r="C137" s="7"/>
      <c r="D137" s="7"/>
      <c r="E137" s="7"/>
      <c r="F137" s="7"/>
      <c r="G137" s="7"/>
      <c r="H137" s="7"/>
    </row>
    <row r="138" spans="1:8" x14ac:dyDescent="0.25">
      <c r="A138" s="7"/>
      <c r="B138" s="7"/>
      <c r="C138" s="7"/>
      <c r="D138" s="7"/>
      <c r="E138" s="7"/>
      <c r="F138" s="7"/>
      <c r="G138" s="7"/>
      <c r="H138" s="7"/>
    </row>
    <row r="139" spans="1:8" x14ac:dyDescent="0.25">
      <c r="A139" s="7"/>
      <c r="B139" s="7"/>
      <c r="C139" s="7"/>
      <c r="D139" s="7"/>
      <c r="E139" s="7"/>
      <c r="F139" s="7"/>
      <c r="G139" s="7"/>
      <c r="H139" s="7"/>
    </row>
    <row r="140" spans="1:8" x14ac:dyDescent="0.25">
      <c r="A140" s="7"/>
      <c r="B140" s="7"/>
      <c r="C140" s="7"/>
      <c r="D140" s="7"/>
      <c r="E140" s="7"/>
      <c r="F140" s="7"/>
      <c r="G140" s="7"/>
      <c r="H140" s="7"/>
    </row>
    <row r="141" spans="1:8" x14ac:dyDescent="0.25">
      <c r="A141" s="7"/>
      <c r="B141" s="7"/>
      <c r="C141" s="7"/>
      <c r="D141" s="7"/>
      <c r="E141" s="7"/>
      <c r="F141" s="7"/>
      <c r="G141" s="7"/>
      <c r="H141" s="7"/>
    </row>
    <row r="142" spans="1:8" x14ac:dyDescent="0.25">
      <c r="A142" s="7"/>
      <c r="B142" s="7"/>
      <c r="C142" s="7"/>
      <c r="D142" s="7"/>
      <c r="E142" s="7"/>
      <c r="F142" s="7"/>
      <c r="G142" s="7"/>
      <c r="H142" s="7"/>
    </row>
    <row r="143" spans="1:8" x14ac:dyDescent="0.25">
      <c r="A143" s="7"/>
      <c r="B143" s="7"/>
      <c r="C143" s="7"/>
      <c r="D143" s="7"/>
      <c r="E143" s="7"/>
      <c r="F143" s="7"/>
      <c r="G143" s="7"/>
      <c r="H143" s="7"/>
    </row>
    <row r="144" spans="1:8" x14ac:dyDescent="0.25">
      <c r="A144" s="7"/>
      <c r="B144" s="7"/>
      <c r="C144" s="7"/>
      <c r="D144" s="7"/>
      <c r="E144" s="7"/>
      <c r="F144" s="7"/>
      <c r="G144" s="7"/>
      <c r="H144" s="7"/>
    </row>
    <row r="145" spans="1:8" x14ac:dyDescent="0.25">
      <c r="A145" s="7"/>
      <c r="B145" s="7"/>
      <c r="C145" s="7"/>
      <c r="D145" s="7"/>
      <c r="E145" s="7"/>
      <c r="F145" s="7"/>
      <c r="G145" s="7"/>
      <c r="H145" s="7"/>
    </row>
    <row r="146" spans="1:8" x14ac:dyDescent="0.25">
      <c r="A146" s="7"/>
      <c r="B146" s="7"/>
      <c r="C146" s="7"/>
      <c r="D146" s="7"/>
      <c r="E146" s="7"/>
      <c r="F146" s="7"/>
      <c r="G146" s="7"/>
      <c r="H146" s="7"/>
    </row>
    <row r="147" spans="1:8" x14ac:dyDescent="0.25">
      <c r="A147" s="7"/>
      <c r="B147" s="7"/>
      <c r="C147" s="7"/>
      <c r="D147" s="7"/>
      <c r="E147" s="7"/>
      <c r="F147" s="7"/>
      <c r="G147" s="7"/>
      <c r="H147" s="7"/>
    </row>
    <row r="148" spans="1:8" x14ac:dyDescent="0.25">
      <c r="A148" s="7"/>
      <c r="B148" s="7"/>
      <c r="C148" s="7"/>
      <c r="D148" s="7"/>
      <c r="E148" s="7"/>
      <c r="F148" s="7"/>
      <c r="G148" s="7"/>
      <c r="H148" s="7"/>
    </row>
    <row r="149" spans="1:8" x14ac:dyDescent="0.25">
      <c r="A149" s="7"/>
      <c r="B149" s="7"/>
      <c r="C149" s="7"/>
      <c r="D149" s="7"/>
      <c r="E149" s="7"/>
      <c r="F149" s="7"/>
      <c r="G149" s="7"/>
      <c r="H149" s="7"/>
    </row>
    <row r="150" spans="1:8" x14ac:dyDescent="0.25">
      <c r="A150" s="7"/>
      <c r="B150" s="7"/>
      <c r="C150" s="7"/>
      <c r="D150" s="7"/>
      <c r="E150" s="7"/>
      <c r="F150" s="7"/>
      <c r="G150" s="7"/>
      <c r="H150" s="7"/>
    </row>
    <row r="151" spans="1:8" x14ac:dyDescent="0.25">
      <c r="A151" s="7"/>
      <c r="B151" s="7"/>
      <c r="C151" s="7"/>
      <c r="D151" s="7"/>
      <c r="E151" s="7"/>
      <c r="F151" s="7"/>
      <c r="G151" s="7"/>
      <c r="H151" s="7"/>
    </row>
    <row r="152" spans="1:8" x14ac:dyDescent="0.25">
      <c r="A152" s="7"/>
      <c r="B152" s="7"/>
      <c r="C152" s="7"/>
      <c r="D152" s="7"/>
      <c r="E152" s="7"/>
      <c r="F152" s="7"/>
      <c r="G152" s="7"/>
      <c r="H152" s="7"/>
    </row>
    <row r="153" spans="1:8" x14ac:dyDescent="0.25">
      <c r="A153" s="7"/>
      <c r="B153" s="7"/>
      <c r="C153" s="7"/>
      <c r="D153" s="7"/>
      <c r="E153" s="7"/>
      <c r="F153" s="7"/>
      <c r="G153" s="7"/>
      <c r="H153" s="7"/>
    </row>
    <row r="154" spans="1:8" x14ac:dyDescent="0.25">
      <c r="A154" s="7"/>
      <c r="B154" s="7"/>
      <c r="C154" s="7"/>
      <c r="D154" s="7"/>
      <c r="E154" s="7"/>
      <c r="F154" s="7"/>
      <c r="G154" s="7"/>
      <c r="H154" s="7"/>
    </row>
    <row r="155" spans="1:8" x14ac:dyDescent="0.25">
      <c r="A155" s="7"/>
      <c r="B155" s="7"/>
      <c r="C155" s="7"/>
      <c r="D155" s="7"/>
      <c r="E155" s="7"/>
      <c r="F155" s="7"/>
      <c r="G155" s="7"/>
      <c r="H155" s="7"/>
    </row>
    <row r="156" spans="1:8" x14ac:dyDescent="0.25">
      <c r="A156" s="7"/>
      <c r="B156" s="7"/>
      <c r="C156" s="7"/>
      <c r="D156" s="7"/>
      <c r="E156" s="7"/>
      <c r="F156" s="7"/>
      <c r="G156" s="7"/>
      <c r="H156" s="7"/>
    </row>
    <row r="157" spans="1:8" x14ac:dyDescent="0.25">
      <c r="A157" s="7"/>
      <c r="B157" s="7"/>
      <c r="C157" s="7"/>
      <c r="D157" s="7"/>
      <c r="E157" s="7"/>
      <c r="F157" s="7"/>
      <c r="G157" s="7"/>
      <c r="H157" s="7"/>
    </row>
    <row r="158" spans="1:8" x14ac:dyDescent="0.25">
      <c r="A158" s="7"/>
      <c r="B158" s="7"/>
      <c r="C158" s="7"/>
      <c r="D158" s="7"/>
      <c r="E158" s="7"/>
      <c r="F158" s="7"/>
      <c r="G158" s="7"/>
      <c r="H158" s="7"/>
    </row>
    <row r="159" spans="1:8" x14ac:dyDescent="0.25">
      <c r="A159" s="7"/>
      <c r="B159" s="7"/>
      <c r="C159" s="7"/>
      <c r="D159" s="7"/>
      <c r="E159" s="7"/>
      <c r="F159" s="7"/>
      <c r="G159" s="7"/>
      <c r="H159" s="7"/>
    </row>
    <row r="160" spans="1:8" x14ac:dyDescent="0.25">
      <c r="A160" s="7"/>
      <c r="B160" s="7"/>
      <c r="C160" s="7"/>
      <c r="D160" s="7"/>
      <c r="E160" s="7"/>
      <c r="F160" s="7"/>
      <c r="G160" s="7"/>
      <c r="H160" s="7"/>
    </row>
    <row r="161" spans="1:8" x14ac:dyDescent="0.25">
      <c r="A161" s="7"/>
      <c r="B161" s="7"/>
      <c r="C161" s="7"/>
      <c r="D161" s="7"/>
      <c r="E161" s="7"/>
      <c r="F161" s="7"/>
      <c r="G161" s="7"/>
      <c r="H161" s="7"/>
    </row>
    <row r="162" spans="1:8" x14ac:dyDescent="0.25">
      <c r="A162" s="7"/>
      <c r="B162" s="7"/>
      <c r="C162" s="7"/>
      <c r="D162" s="7"/>
      <c r="E162" s="7"/>
      <c r="F162" s="7"/>
      <c r="G162" s="7"/>
      <c r="H162" s="7"/>
    </row>
    <row r="163" spans="1:8" x14ac:dyDescent="0.25">
      <c r="A163" s="7"/>
      <c r="B163" s="7"/>
      <c r="C163" s="7"/>
      <c r="D163" s="7"/>
      <c r="E163" s="7"/>
      <c r="F163" s="7"/>
      <c r="G163" s="7"/>
      <c r="H163" s="7"/>
    </row>
    <row r="164" spans="1:8" x14ac:dyDescent="0.25">
      <c r="A164" s="7"/>
      <c r="B164" s="7"/>
      <c r="C164" s="7"/>
      <c r="D164" s="7"/>
      <c r="E164" s="7"/>
      <c r="F164" s="7"/>
      <c r="G164" s="7"/>
      <c r="H164" s="7"/>
    </row>
    <row r="165" spans="1:8" x14ac:dyDescent="0.25">
      <c r="A165" s="7"/>
      <c r="B165" s="7"/>
      <c r="C165" s="7"/>
      <c r="D165" s="7"/>
      <c r="E165" s="7"/>
      <c r="F165" s="7"/>
      <c r="G165" s="7"/>
      <c r="H165" s="7"/>
    </row>
    <row r="166" spans="1:8" x14ac:dyDescent="0.25">
      <c r="A166" s="7"/>
      <c r="B166" s="7"/>
      <c r="C166" s="7"/>
      <c r="D166" s="7"/>
      <c r="E166" s="7"/>
      <c r="F166" s="7"/>
      <c r="G166" s="7"/>
      <c r="H166" s="7"/>
    </row>
    <row r="167" spans="1:8" x14ac:dyDescent="0.25">
      <c r="A167" s="7"/>
      <c r="B167" s="7"/>
      <c r="C167" s="7"/>
      <c r="D167" s="7"/>
      <c r="E167" s="7"/>
      <c r="F167" s="7"/>
      <c r="G167" s="7"/>
      <c r="H167" s="7"/>
    </row>
    <row r="168" spans="1:8" x14ac:dyDescent="0.25">
      <c r="A168" s="7"/>
      <c r="B168" s="7"/>
      <c r="C168" s="7"/>
      <c r="D168" s="7"/>
      <c r="E168" s="7"/>
      <c r="F168" s="7"/>
      <c r="G168" s="7"/>
      <c r="H168" s="7"/>
    </row>
    <row r="169" spans="1:8" x14ac:dyDescent="0.25">
      <c r="A169" s="7"/>
      <c r="B169" s="7"/>
      <c r="C169" s="7"/>
      <c r="D169" s="7"/>
      <c r="E169" s="7"/>
      <c r="F169" s="7"/>
      <c r="G169" s="7"/>
      <c r="H169" s="7"/>
    </row>
    <row r="170" spans="1:8" x14ac:dyDescent="0.25">
      <c r="A170" s="7"/>
      <c r="B170" s="7"/>
      <c r="C170" s="7"/>
      <c r="D170" s="7"/>
      <c r="E170" s="7"/>
      <c r="F170" s="7"/>
      <c r="G170" s="7"/>
      <c r="H170" s="7"/>
    </row>
    <row r="171" spans="1:8" x14ac:dyDescent="0.25">
      <c r="A171" s="7"/>
      <c r="B171" s="7"/>
      <c r="C171" s="7"/>
      <c r="D171" s="7"/>
      <c r="E171" s="7"/>
      <c r="F171" s="7"/>
      <c r="G171" s="7"/>
      <c r="H171" s="7"/>
    </row>
    <row r="172" spans="1:8" x14ac:dyDescent="0.25">
      <c r="A172" s="7"/>
      <c r="B172" s="7"/>
      <c r="C172" s="7"/>
      <c r="D172" s="7"/>
      <c r="E172" s="7"/>
      <c r="F172" s="7"/>
      <c r="G172" s="7"/>
      <c r="H172" s="7"/>
    </row>
    <row r="173" spans="1:8" x14ac:dyDescent="0.25">
      <c r="A173" s="7"/>
      <c r="B173" s="7"/>
      <c r="C173" s="7"/>
      <c r="D173" s="7"/>
      <c r="E173" s="7"/>
      <c r="F173" s="7"/>
      <c r="G173" s="7"/>
      <c r="H173" s="7"/>
    </row>
    <row r="174" spans="1:8" x14ac:dyDescent="0.25">
      <c r="A174" s="7"/>
      <c r="B174" s="7"/>
      <c r="C174" s="7"/>
      <c r="D174" s="7"/>
      <c r="E174" s="7"/>
      <c r="F174" s="7"/>
      <c r="G174" s="7"/>
      <c r="H174" s="7"/>
    </row>
    <row r="175" spans="1:8" x14ac:dyDescent="0.25">
      <c r="A175" s="7"/>
      <c r="B175" s="7"/>
      <c r="C175" s="7"/>
      <c r="D175" s="7"/>
      <c r="E175" s="7"/>
      <c r="F175" s="7"/>
      <c r="G175" s="7"/>
      <c r="H175" s="7"/>
    </row>
    <row r="176" spans="1:8" x14ac:dyDescent="0.25">
      <c r="A176" s="7"/>
      <c r="B176" s="7"/>
      <c r="C176" s="7"/>
      <c r="D176" s="7"/>
      <c r="E176" s="7"/>
      <c r="F176" s="7"/>
      <c r="G176" s="7"/>
      <c r="H176" s="7"/>
    </row>
    <row r="177" spans="1:8" x14ac:dyDescent="0.25">
      <c r="A177" s="7"/>
      <c r="B177" s="7"/>
      <c r="C177" s="7"/>
      <c r="D177" s="7"/>
      <c r="E177" s="7"/>
      <c r="F177" s="7"/>
      <c r="G177" s="7"/>
      <c r="H177" s="7"/>
    </row>
    <row r="178" spans="1:8" x14ac:dyDescent="0.25">
      <c r="A178" s="7"/>
      <c r="B178" s="7"/>
      <c r="C178" s="7"/>
      <c r="D178" s="7"/>
      <c r="E178" s="7"/>
      <c r="F178" s="7"/>
      <c r="G178" s="7"/>
      <c r="H178" s="7"/>
    </row>
    <row r="179" spans="1:8" x14ac:dyDescent="0.25">
      <c r="A179" s="7"/>
      <c r="B179" s="7"/>
      <c r="C179" s="7"/>
      <c r="D179" s="7"/>
      <c r="E179" s="7"/>
      <c r="F179" s="7"/>
      <c r="G179" s="7"/>
      <c r="H179" s="7"/>
    </row>
    <row r="180" spans="1:8" x14ac:dyDescent="0.25">
      <c r="A180" s="7"/>
      <c r="B180" s="7"/>
      <c r="C180" s="7"/>
      <c r="D180" s="7"/>
      <c r="E180" s="7"/>
      <c r="F180" s="7"/>
      <c r="G180" s="7"/>
      <c r="H180" s="7"/>
    </row>
    <row r="181" spans="1:8" x14ac:dyDescent="0.25">
      <c r="A181" s="7"/>
      <c r="B181" s="7"/>
      <c r="C181" s="7"/>
      <c r="D181" s="7"/>
      <c r="E181" s="7"/>
      <c r="F181" s="7"/>
      <c r="G181" s="7"/>
      <c r="H181" s="7"/>
    </row>
    <row r="182" spans="1:8" x14ac:dyDescent="0.25">
      <c r="A182" s="7"/>
      <c r="B182" s="7"/>
      <c r="C182" s="7"/>
      <c r="D182" s="7"/>
      <c r="E182" s="7"/>
      <c r="F182" s="7"/>
      <c r="G182" s="7"/>
      <c r="H182" s="7"/>
    </row>
    <row r="183" spans="1:8" x14ac:dyDescent="0.25">
      <c r="A183" s="7"/>
      <c r="B183" s="7"/>
      <c r="C183" s="7"/>
      <c r="D183" s="7"/>
      <c r="E183" s="7"/>
      <c r="F183" s="7"/>
      <c r="G183" s="7"/>
      <c r="H183" s="7"/>
    </row>
    <row r="184" spans="1:8" x14ac:dyDescent="0.25">
      <c r="A184" s="7"/>
      <c r="B184" s="7"/>
      <c r="C184" s="7"/>
      <c r="D184" s="7"/>
      <c r="E184" s="7"/>
      <c r="F184" s="7"/>
      <c r="G184" s="7"/>
      <c r="H184" s="7"/>
    </row>
    <row r="185" spans="1:8" x14ac:dyDescent="0.25">
      <c r="A185" s="7"/>
      <c r="B185" s="7"/>
      <c r="C185" s="7"/>
      <c r="D185" s="7"/>
      <c r="E185" s="7"/>
      <c r="F185" s="7"/>
      <c r="G185" s="7"/>
      <c r="H185" s="7"/>
    </row>
    <row r="186" spans="1:8" x14ac:dyDescent="0.25">
      <c r="A186" s="7"/>
      <c r="B186" s="7"/>
      <c r="C186" s="7"/>
      <c r="D186" s="7"/>
      <c r="E186" s="7"/>
      <c r="F186" s="7"/>
      <c r="G186" s="7"/>
      <c r="H186" s="7"/>
    </row>
    <row r="187" spans="1:8" x14ac:dyDescent="0.25">
      <c r="A187" s="7"/>
      <c r="B187" s="7"/>
      <c r="C187" s="7"/>
      <c r="D187" s="7"/>
      <c r="E187" s="7"/>
      <c r="F187" s="7"/>
      <c r="G187" s="7"/>
      <c r="H187" s="7"/>
    </row>
    <row r="188" spans="1:8" x14ac:dyDescent="0.25">
      <c r="A188" s="7"/>
      <c r="B188" s="7"/>
      <c r="C188" s="7"/>
      <c r="D188" s="7"/>
      <c r="E188" s="7"/>
      <c r="F188" s="7"/>
      <c r="G188" s="7"/>
      <c r="H188" s="7"/>
    </row>
    <row r="189" spans="1:8" x14ac:dyDescent="0.25">
      <c r="A189" s="7"/>
      <c r="B189" s="7"/>
      <c r="C189" s="7"/>
      <c r="D189" s="7"/>
      <c r="E189" s="7"/>
      <c r="F189" s="7"/>
      <c r="G189" s="7"/>
      <c r="H189" s="7"/>
    </row>
    <row r="190" spans="1:8" x14ac:dyDescent="0.25">
      <c r="A190" s="7"/>
      <c r="B190" s="7"/>
      <c r="C190" s="7"/>
      <c r="D190" s="7"/>
      <c r="E190" s="7"/>
      <c r="F190" s="7"/>
      <c r="G190" s="7"/>
      <c r="H190" s="7"/>
    </row>
    <row r="191" spans="1:8" x14ac:dyDescent="0.25">
      <c r="A191" s="7"/>
      <c r="B191" s="7"/>
      <c r="C191" s="7"/>
      <c r="D191" s="7"/>
      <c r="E191" s="7"/>
      <c r="F191" s="7"/>
      <c r="G191" s="7"/>
      <c r="H191" s="7"/>
    </row>
    <row r="192" spans="1:8" x14ac:dyDescent="0.25">
      <c r="A192" s="7"/>
      <c r="B192" s="7"/>
      <c r="C192" s="7"/>
      <c r="D192" s="7"/>
      <c r="E192" s="7"/>
      <c r="F192" s="7"/>
      <c r="G192" s="7"/>
      <c r="H192" s="7"/>
    </row>
    <row r="193" spans="1:8" x14ac:dyDescent="0.25">
      <c r="A193" s="7"/>
      <c r="B193" s="7"/>
      <c r="C193" s="7"/>
      <c r="D193" s="7"/>
      <c r="E193" s="7"/>
      <c r="F193" s="7"/>
      <c r="G193" s="7"/>
      <c r="H193" s="7"/>
    </row>
    <row r="194" spans="1:8" x14ac:dyDescent="0.25">
      <c r="A194" s="7"/>
      <c r="B194" s="7"/>
      <c r="C194" s="7"/>
      <c r="D194" s="7"/>
      <c r="E194" s="7"/>
      <c r="F194" s="7"/>
      <c r="G194" s="7"/>
      <c r="H194" s="7"/>
    </row>
    <row r="195" spans="1:8" x14ac:dyDescent="0.25">
      <c r="A195" s="7"/>
      <c r="B195" s="7"/>
      <c r="C195" s="7"/>
      <c r="D195" s="7"/>
      <c r="E195" s="7"/>
      <c r="F195" s="7"/>
      <c r="G195" s="7"/>
      <c r="H195" s="7"/>
    </row>
    <row r="196" spans="1:8" x14ac:dyDescent="0.25">
      <c r="A196" s="7"/>
      <c r="B196" s="7"/>
      <c r="C196" s="7"/>
      <c r="D196" s="7"/>
      <c r="E196" s="7"/>
      <c r="F196" s="7"/>
      <c r="G196" s="7"/>
      <c r="H196" s="7"/>
    </row>
    <row r="197" spans="1:8" x14ac:dyDescent="0.25">
      <c r="A197" s="7"/>
      <c r="B197" s="7"/>
      <c r="C197" s="7"/>
      <c r="D197" s="7"/>
      <c r="E197" s="7"/>
      <c r="F197" s="7"/>
      <c r="G197" s="7"/>
      <c r="H197" s="7"/>
    </row>
    <row r="198" spans="1:8" x14ac:dyDescent="0.25">
      <c r="A198" s="7"/>
      <c r="B198" s="7"/>
      <c r="C198" s="7"/>
      <c r="D198" s="7"/>
      <c r="E198" s="7"/>
      <c r="F198" s="7"/>
      <c r="G198" s="7"/>
      <c r="H198" s="7"/>
    </row>
    <row r="199" spans="1:8" x14ac:dyDescent="0.25">
      <c r="A199" s="7"/>
      <c r="B199" s="7"/>
      <c r="C199" s="7"/>
      <c r="D199" s="7"/>
      <c r="E199" s="7"/>
      <c r="F199" s="7"/>
      <c r="G199" s="7"/>
      <c r="H199" s="7"/>
    </row>
    <row r="200" spans="1:8" x14ac:dyDescent="0.25">
      <c r="A200" s="7"/>
      <c r="B200" s="7"/>
      <c r="C200" s="7"/>
      <c r="D200" s="7"/>
      <c r="E200" s="7"/>
      <c r="F200" s="7"/>
      <c r="G200" s="7"/>
      <c r="H200" s="7"/>
    </row>
    <row r="201" spans="1:8" x14ac:dyDescent="0.25">
      <c r="A201" s="7"/>
      <c r="B201" s="7"/>
      <c r="C201" s="7"/>
      <c r="D201" s="7"/>
      <c r="E201" s="7"/>
      <c r="F201" s="7"/>
      <c r="G201" s="7"/>
      <c r="H201" s="7"/>
    </row>
    <row r="202" spans="1:8" x14ac:dyDescent="0.25">
      <c r="A202" s="7"/>
      <c r="B202" s="7"/>
      <c r="C202" s="7"/>
      <c r="D202" s="7"/>
      <c r="E202" s="7"/>
      <c r="F202" s="7"/>
      <c r="G202" s="7"/>
      <c r="H202" s="7"/>
    </row>
    <row r="203" spans="1:8" x14ac:dyDescent="0.25">
      <c r="A203" s="7"/>
      <c r="B203" s="7"/>
      <c r="C203" s="7"/>
      <c r="D203" s="7"/>
      <c r="E203" s="7"/>
      <c r="F203" s="7"/>
      <c r="G203" s="7"/>
      <c r="H203" s="7"/>
    </row>
    <row r="204" spans="1:8" x14ac:dyDescent="0.25">
      <c r="A204" s="7"/>
      <c r="B204" s="7"/>
      <c r="C204" s="7"/>
      <c r="D204" s="7"/>
      <c r="E204" s="7"/>
      <c r="F204" s="7"/>
      <c r="G204" s="7"/>
      <c r="H204" s="7"/>
    </row>
    <row r="205" spans="1:8" x14ac:dyDescent="0.25">
      <c r="A205" s="7"/>
      <c r="B205" s="7"/>
      <c r="C205" s="7"/>
      <c r="D205" s="7"/>
      <c r="E205" s="7"/>
      <c r="F205" s="7"/>
      <c r="G205" s="7"/>
      <c r="H205" s="7"/>
    </row>
    <row r="206" spans="1:8" x14ac:dyDescent="0.25">
      <c r="A206" s="7"/>
      <c r="B206" s="7"/>
      <c r="C206" s="7"/>
      <c r="D206" s="7"/>
      <c r="E206" s="7"/>
      <c r="F206" s="7"/>
      <c r="G206" s="7"/>
      <c r="H206" s="7"/>
    </row>
    <row r="207" spans="1:8" x14ac:dyDescent="0.25">
      <c r="A207" s="7"/>
      <c r="B207" s="7"/>
      <c r="C207" s="7"/>
      <c r="D207" s="7"/>
      <c r="E207" s="7"/>
      <c r="F207" s="7"/>
      <c r="G207" s="7"/>
      <c r="H207" s="7"/>
    </row>
    <row r="208" spans="1:8" x14ac:dyDescent="0.25">
      <c r="A208" s="7"/>
      <c r="B208" s="7"/>
      <c r="C208" s="7"/>
      <c r="D208" s="7"/>
      <c r="E208" s="7"/>
      <c r="F208" s="7"/>
      <c r="G208" s="7"/>
      <c r="H208" s="7"/>
    </row>
    <row r="209" spans="1:8" x14ac:dyDescent="0.25">
      <c r="A209" s="7"/>
      <c r="B209" s="7"/>
      <c r="C209" s="7"/>
      <c r="D209" s="7"/>
      <c r="E209" s="7"/>
      <c r="F209" s="7"/>
      <c r="G209" s="7"/>
      <c r="H209" s="7"/>
    </row>
    <row r="210" spans="1:8" x14ac:dyDescent="0.25">
      <c r="A210" s="7"/>
      <c r="B210" s="7"/>
      <c r="C210" s="7"/>
      <c r="D210" s="7"/>
      <c r="E210" s="7"/>
      <c r="F210" s="7"/>
      <c r="G210" s="7"/>
      <c r="H210" s="7"/>
    </row>
    <row r="211" spans="1:8" x14ac:dyDescent="0.25">
      <c r="A211" s="7"/>
      <c r="B211" s="7"/>
      <c r="C211" s="7"/>
      <c r="D211" s="7"/>
      <c r="E211" s="7"/>
      <c r="F211" s="7"/>
      <c r="G211" s="7"/>
      <c r="H211" s="7"/>
    </row>
    <row r="212" spans="1:8" x14ac:dyDescent="0.25">
      <c r="A212" s="7"/>
      <c r="B212" s="7"/>
      <c r="C212" s="7"/>
      <c r="D212" s="7"/>
      <c r="E212" s="7"/>
      <c r="F212" s="7"/>
      <c r="G212" s="7"/>
      <c r="H212" s="7"/>
    </row>
    <row r="213" spans="1:8" x14ac:dyDescent="0.25">
      <c r="A213" s="7"/>
      <c r="B213" s="7"/>
      <c r="C213" s="7"/>
      <c r="D213" s="7"/>
      <c r="E213" s="7"/>
      <c r="F213" s="7"/>
      <c r="G213" s="7"/>
      <c r="H213" s="7"/>
    </row>
    <row r="214" spans="1:8" x14ac:dyDescent="0.25">
      <c r="A214" s="7"/>
      <c r="B214" s="7"/>
      <c r="C214" s="7"/>
      <c r="D214" s="7"/>
      <c r="E214" s="7"/>
      <c r="F214" s="7"/>
      <c r="G214" s="7"/>
      <c r="H214" s="7"/>
    </row>
    <row r="215" spans="1:8" x14ac:dyDescent="0.25">
      <c r="A215" s="7"/>
      <c r="B215" s="7"/>
      <c r="C215" s="7"/>
      <c r="D215" s="7"/>
      <c r="E215" s="7"/>
      <c r="F215" s="7"/>
      <c r="G215" s="7"/>
      <c r="H215" s="7"/>
    </row>
    <row r="216" spans="1:8" x14ac:dyDescent="0.25">
      <c r="A216" s="7"/>
      <c r="B216" s="7"/>
      <c r="C216" s="7"/>
      <c r="D216" s="7"/>
      <c r="E216" s="7"/>
      <c r="F216" s="7"/>
      <c r="G216" s="7"/>
      <c r="H216" s="7"/>
    </row>
    <row r="217" spans="1:8" x14ac:dyDescent="0.25">
      <c r="A217" s="7"/>
      <c r="B217" s="7"/>
      <c r="C217" s="7"/>
      <c r="D217" s="7"/>
      <c r="E217" s="7"/>
      <c r="F217" s="7"/>
      <c r="G217" s="7"/>
      <c r="H217" s="7"/>
    </row>
    <row r="218" spans="1:8" x14ac:dyDescent="0.25">
      <c r="A218" s="7"/>
      <c r="B218" s="7"/>
      <c r="C218" s="7"/>
      <c r="D218" s="7"/>
      <c r="E218" s="7"/>
      <c r="F218" s="7"/>
      <c r="G218" s="7"/>
      <c r="H218" s="7"/>
    </row>
    <row r="219" spans="1:8" x14ac:dyDescent="0.25">
      <c r="A219" s="7"/>
      <c r="B219" s="7"/>
      <c r="C219" s="7"/>
      <c r="D219" s="7"/>
      <c r="E219" s="7"/>
      <c r="F219" s="7"/>
      <c r="G219" s="7"/>
      <c r="H219" s="7"/>
    </row>
    <row r="220" spans="1:8" x14ac:dyDescent="0.25">
      <c r="A220" s="7"/>
      <c r="B220" s="7"/>
      <c r="C220" s="7"/>
      <c r="D220" s="7"/>
      <c r="E220" s="7"/>
      <c r="F220" s="7"/>
      <c r="G220" s="7"/>
      <c r="H220" s="7"/>
    </row>
    <row r="221" spans="1:8" x14ac:dyDescent="0.25">
      <c r="A221" s="7"/>
      <c r="B221" s="7"/>
      <c r="C221" s="7"/>
      <c r="D221" s="7"/>
      <c r="E221" s="7"/>
      <c r="F221" s="7"/>
      <c r="G221" s="7"/>
      <c r="H221" s="7"/>
    </row>
    <row r="222" spans="1:8" x14ac:dyDescent="0.25">
      <c r="A222" s="7"/>
      <c r="B222" s="7"/>
      <c r="C222" s="7"/>
      <c r="D222" s="7"/>
      <c r="E222" s="7"/>
      <c r="F222" s="7"/>
      <c r="G222" s="7"/>
      <c r="H222" s="7"/>
    </row>
    <row r="223" spans="1:8" x14ac:dyDescent="0.25">
      <c r="A223" s="7"/>
      <c r="B223" s="7"/>
      <c r="C223" s="7"/>
      <c r="D223" s="7"/>
      <c r="E223" s="7"/>
      <c r="F223" s="7"/>
      <c r="G223" s="7"/>
      <c r="H223" s="7"/>
    </row>
    <row r="224" spans="1:8" x14ac:dyDescent="0.25">
      <c r="A224" s="7"/>
      <c r="B224" s="7"/>
      <c r="C224" s="7"/>
      <c r="D224" s="7"/>
      <c r="E224" s="7"/>
      <c r="F224" s="7"/>
      <c r="G224" s="7"/>
      <c r="H224" s="7"/>
    </row>
    <row r="225" spans="1:8" x14ac:dyDescent="0.25">
      <c r="A225" s="7"/>
      <c r="B225" s="7"/>
      <c r="C225" s="7"/>
      <c r="D225" s="7"/>
      <c r="E225" s="7"/>
      <c r="F225" s="7"/>
      <c r="G225" s="7"/>
      <c r="H225" s="7"/>
    </row>
    <row r="226" spans="1:8" x14ac:dyDescent="0.25">
      <c r="A226" s="7"/>
      <c r="B226" s="7"/>
      <c r="C226" s="7"/>
      <c r="D226" s="7"/>
      <c r="E226" s="7"/>
      <c r="F226" s="7"/>
      <c r="G226" s="7"/>
      <c r="H226" s="7"/>
    </row>
    <row r="227" spans="1:8" x14ac:dyDescent="0.25">
      <c r="A227" s="7"/>
      <c r="B227" s="7"/>
      <c r="C227" s="7"/>
      <c r="D227" s="7"/>
      <c r="E227" s="7"/>
      <c r="F227" s="7"/>
      <c r="G227" s="7"/>
      <c r="H227" s="7"/>
    </row>
    <row r="228" spans="1:8" x14ac:dyDescent="0.25">
      <c r="A228" s="7"/>
      <c r="B228" s="7"/>
      <c r="C228" s="7"/>
      <c r="D228" s="7"/>
      <c r="E228" s="7"/>
      <c r="F228" s="7"/>
      <c r="G228" s="7"/>
      <c r="H228" s="7"/>
    </row>
    <row r="229" spans="1:8" x14ac:dyDescent="0.25">
      <c r="A229" s="7"/>
      <c r="B229" s="7"/>
      <c r="C229" s="7"/>
      <c r="D229" s="7"/>
      <c r="E229" s="7"/>
      <c r="F229" s="7"/>
      <c r="G229" s="7"/>
      <c r="H229" s="7"/>
    </row>
    <row r="230" spans="1:8" x14ac:dyDescent="0.25">
      <c r="A230" s="7"/>
      <c r="B230" s="7"/>
      <c r="C230" s="7"/>
      <c r="D230" s="7"/>
      <c r="E230" s="7"/>
      <c r="F230" s="7"/>
      <c r="G230" s="7"/>
      <c r="H230" s="7"/>
    </row>
    <row r="231" spans="1:8" x14ac:dyDescent="0.25">
      <c r="A231" s="7"/>
      <c r="B231" s="7"/>
      <c r="C231" s="7"/>
      <c r="D231" s="7"/>
      <c r="E231" s="7"/>
      <c r="F231" s="7"/>
      <c r="G231" s="7"/>
      <c r="H231" s="7"/>
    </row>
    <row r="232" spans="1:8" x14ac:dyDescent="0.25">
      <c r="A232" s="7"/>
      <c r="B232" s="7"/>
      <c r="C232" s="7"/>
      <c r="D232" s="7"/>
      <c r="E232" s="7"/>
      <c r="F232" s="7"/>
      <c r="G232" s="7"/>
      <c r="H232" s="7"/>
    </row>
    <row r="233" spans="1:8" x14ac:dyDescent="0.25">
      <c r="A233" s="7"/>
      <c r="B233" s="7"/>
      <c r="C233" s="7"/>
      <c r="D233" s="7"/>
      <c r="E233" s="7"/>
      <c r="F233" s="7"/>
      <c r="G233" s="7"/>
      <c r="H233" s="7"/>
    </row>
    <row r="234" spans="1:8" x14ac:dyDescent="0.25">
      <c r="A234" s="7"/>
      <c r="B234" s="7"/>
      <c r="C234" s="7"/>
      <c r="D234" s="7"/>
      <c r="E234" s="7"/>
      <c r="F234" s="7"/>
      <c r="G234" s="7"/>
      <c r="H234" s="7"/>
    </row>
    <row r="235" spans="1:8" x14ac:dyDescent="0.25">
      <c r="A235" s="7"/>
      <c r="B235" s="7"/>
      <c r="C235" s="7"/>
      <c r="D235" s="7"/>
      <c r="E235" s="7"/>
      <c r="F235" s="7"/>
      <c r="G235" s="7"/>
      <c r="H235" s="7"/>
    </row>
    <row r="236" spans="1:8" x14ac:dyDescent="0.25">
      <c r="A236" s="7"/>
      <c r="B236" s="7"/>
      <c r="C236" s="7"/>
      <c r="D236" s="7"/>
      <c r="E236" s="7"/>
      <c r="F236" s="7"/>
      <c r="G236" s="7"/>
      <c r="H236" s="7"/>
    </row>
    <row r="237" spans="1:8" x14ac:dyDescent="0.25">
      <c r="A237" s="7"/>
      <c r="B237" s="7"/>
      <c r="C237" s="7"/>
      <c r="D237" s="7"/>
      <c r="E237" s="7"/>
      <c r="F237" s="7"/>
      <c r="G237" s="7"/>
      <c r="H237" s="7"/>
    </row>
    <row r="238" spans="1:8" x14ac:dyDescent="0.25">
      <c r="A238" s="7"/>
      <c r="B238" s="7"/>
      <c r="C238" s="7"/>
      <c r="D238" s="7"/>
      <c r="E238" s="7"/>
      <c r="F238" s="7"/>
      <c r="G238" s="7"/>
      <c r="H238" s="7"/>
    </row>
    <row r="239" spans="1:8" x14ac:dyDescent="0.25">
      <c r="A239" s="7"/>
      <c r="B239" s="7"/>
      <c r="C239" s="7"/>
      <c r="D239" s="7"/>
      <c r="E239" s="7"/>
      <c r="F239" s="7"/>
      <c r="G239" s="7"/>
      <c r="H239" s="7"/>
    </row>
    <row r="240" spans="1:8" x14ac:dyDescent="0.25">
      <c r="A240" s="7"/>
      <c r="B240" s="7"/>
      <c r="C240" s="7"/>
      <c r="D240" s="7"/>
      <c r="E240" s="7"/>
      <c r="F240" s="7"/>
      <c r="G240" s="7"/>
      <c r="H240" s="7"/>
    </row>
    <row r="241" spans="1:8" x14ac:dyDescent="0.25">
      <c r="A241" s="7"/>
      <c r="B241" s="7"/>
      <c r="C241" s="7"/>
      <c r="D241" s="7"/>
      <c r="E241" s="7"/>
      <c r="F241" s="7"/>
      <c r="G241" s="7"/>
      <c r="H241" s="7"/>
    </row>
    <row r="242" spans="1:8" x14ac:dyDescent="0.25">
      <c r="A242" s="7"/>
      <c r="B242" s="7"/>
      <c r="C242" s="7"/>
      <c r="D242" s="7"/>
      <c r="E242" s="7"/>
      <c r="F242" s="7"/>
      <c r="G242" s="7"/>
      <c r="H242" s="7"/>
    </row>
    <row r="243" spans="1:8" x14ac:dyDescent="0.25">
      <c r="A243" s="7"/>
      <c r="B243" s="7"/>
      <c r="C243" s="7"/>
      <c r="D243" s="7"/>
      <c r="E243" s="7"/>
      <c r="F243" s="7"/>
      <c r="G243" s="7"/>
      <c r="H243" s="7"/>
    </row>
    <row r="244" spans="1:8" x14ac:dyDescent="0.25">
      <c r="A244" s="7"/>
      <c r="B244" s="7"/>
      <c r="C244" s="7"/>
      <c r="D244" s="7"/>
      <c r="E244" s="7"/>
      <c r="F244" s="7"/>
      <c r="G244" s="7"/>
      <c r="H244" s="7"/>
    </row>
    <row r="245" spans="1:8" x14ac:dyDescent="0.25">
      <c r="A245" s="7"/>
      <c r="B245" s="7"/>
      <c r="C245" s="7"/>
      <c r="D245" s="7"/>
      <c r="E245" s="7"/>
      <c r="F245" s="7"/>
      <c r="G245" s="7"/>
      <c r="H245" s="7"/>
    </row>
    <row r="246" spans="1:8" x14ac:dyDescent="0.25">
      <c r="A246" s="7"/>
      <c r="B246" s="7"/>
      <c r="C246" s="7"/>
      <c r="D246" s="7"/>
      <c r="E246" s="7"/>
      <c r="F246" s="7"/>
      <c r="G246" s="7"/>
      <c r="H246" s="7"/>
    </row>
    <row r="247" spans="1:8" x14ac:dyDescent="0.25">
      <c r="A247" s="7"/>
      <c r="B247" s="7"/>
      <c r="C247" s="7"/>
      <c r="D247" s="7"/>
      <c r="E247" s="7"/>
      <c r="F247" s="7"/>
      <c r="G247" s="7"/>
      <c r="H247" s="7"/>
    </row>
    <row r="248" spans="1:8" x14ac:dyDescent="0.25">
      <c r="A248" s="7"/>
      <c r="B248" s="7"/>
      <c r="C248" s="7"/>
      <c r="D248" s="7"/>
      <c r="E248" s="7"/>
      <c r="F248" s="7"/>
      <c r="G248" s="7"/>
      <c r="H248" s="7"/>
    </row>
    <row r="249" spans="1:8" x14ac:dyDescent="0.25">
      <c r="A249" s="7"/>
      <c r="B249" s="7"/>
      <c r="C249" s="7"/>
      <c r="D249" s="7"/>
      <c r="E249" s="7"/>
      <c r="F249" s="7"/>
      <c r="G249" s="7"/>
      <c r="H249" s="7"/>
    </row>
    <row r="250" spans="1:8" x14ac:dyDescent="0.25">
      <c r="A250" s="7"/>
      <c r="B250" s="7"/>
      <c r="C250" s="7"/>
      <c r="D250" s="7"/>
      <c r="E250" s="7"/>
      <c r="F250" s="7"/>
      <c r="G250" s="7"/>
      <c r="H250" s="7"/>
    </row>
    <row r="251" spans="1:8" x14ac:dyDescent="0.25">
      <c r="A251" s="7"/>
      <c r="B251" s="7"/>
      <c r="C251" s="7"/>
      <c r="D251" s="7"/>
      <c r="E251" s="7"/>
      <c r="F251" s="7"/>
      <c r="G251" s="7"/>
      <c r="H251" s="7"/>
    </row>
    <row r="252" spans="1:8" x14ac:dyDescent="0.25">
      <c r="A252" s="7"/>
      <c r="B252" s="7"/>
      <c r="C252" s="7"/>
      <c r="D252" s="7"/>
      <c r="E252" s="7"/>
      <c r="F252" s="7"/>
      <c r="G252" s="7"/>
      <c r="H252" s="7"/>
    </row>
    <row r="253" spans="1:8" x14ac:dyDescent="0.25">
      <c r="A253" s="7"/>
      <c r="B253" s="7"/>
      <c r="C253" s="7"/>
      <c r="D253" s="7"/>
      <c r="E253" s="7"/>
      <c r="F253" s="7"/>
      <c r="G253" s="7"/>
      <c r="H253" s="7"/>
    </row>
    <row r="254" spans="1:8" x14ac:dyDescent="0.25">
      <c r="A254" s="7"/>
      <c r="B254" s="7"/>
      <c r="C254" s="7"/>
      <c r="D254" s="7"/>
      <c r="E254" s="7"/>
      <c r="F254" s="7"/>
      <c r="G254" s="7"/>
      <c r="H254" s="7"/>
    </row>
    <row r="255" spans="1:8" x14ac:dyDescent="0.25">
      <c r="A255" s="7"/>
      <c r="B255" s="7"/>
      <c r="C255" s="7"/>
      <c r="D255" s="7"/>
      <c r="E255" s="7"/>
      <c r="F255" s="7"/>
      <c r="G255" s="7"/>
      <c r="H255" s="7"/>
    </row>
    <row r="256" spans="1:8" x14ac:dyDescent="0.25">
      <c r="A256" s="7"/>
      <c r="B256" s="7"/>
      <c r="C256" s="7"/>
      <c r="D256" s="7"/>
      <c r="E256" s="7"/>
      <c r="F256" s="7"/>
      <c r="G256" s="7"/>
      <c r="H256" s="7"/>
    </row>
    <row r="257" spans="1:8" x14ac:dyDescent="0.25">
      <c r="A257" s="7"/>
      <c r="B257" s="7"/>
      <c r="C257" s="7"/>
      <c r="D257" s="7"/>
      <c r="E257" s="7"/>
      <c r="F257" s="7"/>
      <c r="G257" s="7"/>
      <c r="H257" s="7"/>
    </row>
    <row r="258" spans="1:8" x14ac:dyDescent="0.25">
      <c r="A258" s="7"/>
      <c r="B258" s="7"/>
      <c r="C258" s="7"/>
      <c r="D258" s="7"/>
      <c r="E258" s="7"/>
      <c r="F258" s="7"/>
      <c r="G258" s="7"/>
      <c r="H258" s="7"/>
    </row>
    <row r="259" spans="1:8" x14ac:dyDescent="0.25">
      <c r="A259" s="7"/>
      <c r="B259" s="7"/>
      <c r="C259" s="7"/>
      <c r="D259" s="7"/>
      <c r="E259" s="7"/>
      <c r="F259" s="7"/>
      <c r="G259" s="7"/>
      <c r="H259" s="7"/>
    </row>
    <row r="260" spans="1:8" x14ac:dyDescent="0.25">
      <c r="A260" s="7"/>
      <c r="B260" s="7"/>
      <c r="C260" s="7"/>
      <c r="D260" s="7"/>
      <c r="E260" s="7"/>
      <c r="F260" s="7"/>
      <c r="G260" s="7"/>
      <c r="H260" s="7"/>
    </row>
    <row r="261" spans="1:8" x14ac:dyDescent="0.25">
      <c r="A261" s="7"/>
      <c r="B261" s="7"/>
      <c r="C261" s="7"/>
      <c r="D261" s="7"/>
      <c r="E261" s="7"/>
      <c r="F261" s="7"/>
      <c r="G261" s="7"/>
      <c r="H261" s="7"/>
    </row>
    <row r="262" spans="1:8" x14ac:dyDescent="0.25">
      <c r="A262" s="7"/>
      <c r="B262" s="7"/>
      <c r="C262" s="7"/>
      <c r="D262" s="7"/>
      <c r="E262" s="7"/>
      <c r="F262" s="7"/>
      <c r="G262" s="7"/>
      <c r="H262" s="7"/>
    </row>
    <row r="263" spans="1:8" x14ac:dyDescent="0.25">
      <c r="A263" s="7"/>
      <c r="B263" s="7"/>
      <c r="C263" s="7"/>
      <c r="D263" s="7"/>
      <c r="E263" s="7"/>
      <c r="F263" s="7"/>
      <c r="G263" s="7"/>
      <c r="H263" s="7"/>
    </row>
    <row r="264" spans="1:8" x14ac:dyDescent="0.25">
      <c r="A264" s="7"/>
      <c r="B264" s="7"/>
      <c r="C264" s="7"/>
      <c r="D264" s="7"/>
      <c r="E264" s="7"/>
      <c r="F264" s="7"/>
      <c r="G264" s="7"/>
      <c r="H264" s="7"/>
    </row>
    <row r="265" spans="1:8" x14ac:dyDescent="0.25">
      <c r="A265" s="7"/>
      <c r="B265" s="7"/>
      <c r="C265" s="7"/>
      <c r="D265" s="7"/>
      <c r="E265" s="7"/>
      <c r="F265" s="7"/>
      <c r="G265" s="7"/>
      <c r="H265" s="7"/>
    </row>
    <row r="266" spans="1:8" x14ac:dyDescent="0.25">
      <c r="A266" s="7"/>
      <c r="B266" s="7"/>
      <c r="C266" s="7"/>
      <c r="D266" s="7"/>
      <c r="E266" s="7"/>
      <c r="F266" s="7"/>
      <c r="G266" s="7"/>
      <c r="H266" s="7"/>
    </row>
    <row r="267" spans="1:8" x14ac:dyDescent="0.25">
      <c r="A267" s="7"/>
      <c r="B267" s="7"/>
      <c r="C267" s="7"/>
      <c r="D267" s="7"/>
      <c r="E267" s="7"/>
      <c r="F267" s="7"/>
      <c r="G267" s="7"/>
      <c r="H267" s="7"/>
    </row>
    <row r="268" spans="1:8" x14ac:dyDescent="0.25">
      <c r="A268" s="7"/>
      <c r="B268" s="7"/>
      <c r="C268" s="7"/>
      <c r="D268" s="7"/>
      <c r="E268" s="7"/>
      <c r="F268" s="7"/>
      <c r="G268" s="7"/>
      <c r="H268" s="7"/>
    </row>
    <row r="269" spans="1:8" x14ac:dyDescent="0.25">
      <c r="A269" s="7"/>
      <c r="B269" s="7"/>
      <c r="C269" s="7"/>
      <c r="D269" s="7"/>
      <c r="E269" s="7"/>
      <c r="F269" s="7"/>
      <c r="G269" s="7"/>
      <c r="H269" s="7"/>
    </row>
    <row r="270" spans="1:8" x14ac:dyDescent="0.25">
      <c r="A270" s="7"/>
      <c r="B270" s="7"/>
      <c r="C270" s="7"/>
      <c r="D270" s="7"/>
      <c r="E270" s="7"/>
      <c r="F270" s="7"/>
      <c r="G270" s="7"/>
      <c r="H270" s="7"/>
    </row>
    <row r="271" spans="1:8" x14ac:dyDescent="0.25">
      <c r="A271" s="7"/>
      <c r="B271" s="7"/>
      <c r="C271" s="7"/>
      <c r="D271" s="7"/>
      <c r="E271" s="7"/>
      <c r="F271" s="7"/>
      <c r="G271" s="7"/>
      <c r="H271" s="7"/>
    </row>
    <row r="272" spans="1:8" x14ac:dyDescent="0.25">
      <c r="A272" s="7"/>
      <c r="B272" s="7"/>
      <c r="C272" s="7"/>
      <c r="D272" s="7"/>
      <c r="E272" s="7"/>
      <c r="F272" s="7"/>
      <c r="G272" s="7"/>
      <c r="H272" s="7"/>
    </row>
    <row r="273" spans="1:8" x14ac:dyDescent="0.25">
      <c r="A273" s="7"/>
      <c r="B273" s="7"/>
      <c r="C273" s="7"/>
      <c r="D273" s="7"/>
      <c r="E273" s="7"/>
      <c r="F273" s="7"/>
      <c r="G273" s="7"/>
      <c r="H273" s="7"/>
    </row>
    <row r="274" spans="1:8" x14ac:dyDescent="0.25">
      <c r="A274" s="7"/>
      <c r="B274" s="7"/>
      <c r="C274" s="7"/>
      <c r="D274" s="7"/>
      <c r="E274" s="7"/>
      <c r="F274" s="7"/>
      <c r="G274" s="7"/>
      <c r="H274" s="7"/>
    </row>
    <row r="275" spans="1:8" x14ac:dyDescent="0.25">
      <c r="A275" s="7"/>
      <c r="B275" s="7"/>
      <c r="C275" s="7"/>
      <c r="D275" s="7"/>
      <c r="E275" s="7"/>
      <c r="F275" s="7"/>
      <c r="G275" s="7"/>
      <c r="H275" s="7"/>
    </row>
    <row r="276" spans="1:8" x14ac:dyDescent="0.25">
      <c r="A276" s="7"/>
      <c r="B276" s="7"/>
      <c r="C276" s="7"/>
      <c r="D276" s="7"/>
      <c r="E276" s="7"/>
      <c r="F276" s="7"/>
      <c r="G276" s="7"/>
      <c r="H276" s="7"/>
    </row>
    <row r="277" spans="1:8" x14ac:dyDescent="0.25">
      <c r="A277" s="7"/>
      <c r="B277" s="7"/>
      <c r="C277" s="7"/>
      <c r="D277" s="7"/>
      <c r="E277" s="7"/>
      <c r="F277" s="7"/>
      <c r="G277" s="7"/>
      <c r="H277" s="7"/>
    </row>
    <row r="278" spans="1:8" x14ac:dyDescent="0.25">
      <c r="A278" s="7"/>
      <c r="B278" s="7"/>
      <c r="C278" s="7"/>
      <c r="D278" s="7"/>
      <c r="E278" s="7"/>
      <c r="F278" s="7"/>
      <c r="G278" s="7"/>
      <c r="H278" s="7"/>
    </row>
    <row r="279" spans="1:8" x14ac:dyDescent="0.25">
      <c r="A279" s="7"/>
      <c r="B279" s="7"/>
      <c r="C279" s="7"/>
      <c r="D279" s="7"/>
      <c r="E279" s="7"/>
      <c r="F279" s="7"/>
      <c r="G279" s="7"/>
      <c r="H279" s="7"/>
    </row>
    <row r="280" spans="1:8" x14ac:dyDescent="0.25">
      <c r="A280" s="7"/>
      <c r="B280" s="7"/>
      <c r="C280" s="7"/>
      <c r="D280" s="7"/>
      <c r="E280" s="7"/>
      <c r="F280" s="7"/>
      <c r="G280" s="7"/>
      <c r="H280" s="7"/>
    </row>
    <row r="281" spans="1:8" x14ac:dyDescent="0.25">
      <c r="A281" s="7"/>
      <c r="B281" s="7"/>
      <c r="C281" s="7"/>
      <c r="D281" s="7"/>
      <c r="E281" s="7"/>
      <c r="F281" s="7"/>
      <c r="G281" s="7"/>
      <c r="H281" s="7"/>
    </row>
    <row r="282" spans="1:8" x14ac:dyDescent="0.25">
      <c r="A282" s="7"/>
      <c r="B282" s="7"/>
      <c r="C282" s="7"/>
      <c r="D282" s="7"/>
      <c r="E282" s="7"/>
      <c r="F282" s="7"/>
      <c r="G282" s="7"/>
      <c r="H282" s="7"/>
    </row>
    <row r="283" spans="1:8" x14ac:dyDescent="0.25">
      <c r="A283" s="7"/>
      <c r="B283" s="7"/>
      <c r="C283" s="7"/>
      <c r="D283" s="7"/>
      <c r="E283" s="7"/>
      <c r="F283" s="7"/>
      <c r="G283" s="7"/>
      <c r="H283" s="7"/>
    </row>
    <row r="284" spans="1:8" x14ac:dyDescent="0.25">
      <c r="A284" s="7"/>
      <c r="B284" s="7"/>
      <c r="C284" s="7"/>
      <c r="D284" s="7"/>
      <c r="E284" s="7"/>
      <c r="F284" s="7"/>
      <c r="G284" s="7"/>
      <c r="H284" s="7"/>
    </row>
    <row r="285" spans="1:8" x14ac:dyDescent="0.25">
      <c r="A285" s="7"/>
      <c r="B285" s="7"/>
      <c r="C285" s="7"/>
      <c r="D285" s="7"/>
      <c r="E285" s="7"/>
      <c r="F285" s="7"/>
      <c r="G285" s="7"/>
      <c r="H285" s="7"/>
    </row>
    <row r="286" spans="1:8" x14ac:dyDescent="0.25">
      <c r="A286" s="7"/>
      <c r="B286" s="7"/>
      <c r="C286" s="7"/>
      <c r="D286" s="7"/>
      <c r="E286" s="7"/>
      <c r="F286" s="7"/>
      <c r="G286" s="7"/>
      <c r="H286" s="7"/>
    </row>
    <row r="287" spans="1:8" x14ac:dyDescent="0.25">
      <c r="A287" s="7"/>
      <c r="B287" s="7"/>
      <c r="C287" s="7"/>
      <c r="D287" s="7"/>
      <c r="E287" s="7"/>
      <c r="F287" s="7"/>
      <c r="G287" s="7"/>
      <c r="H287" s="7"/>
    </row>
    <row r="288" spans="1:8" x14ac:dyDescent="0.25">
      <c r="A288" s="7"/>
      <c r="B288" s="7"/>
      <c r="C288" s="7"/>
      <c r="D288" s="7"/>
      <c r="E288" s="7"/>
      <c r="F288" s="7"/>
      <c r="G288" s="7"/>
      <c r="H288" s="7"/>
    </row>
    <row r="289" spans="1:8" x14ac:dyDescent="0.25">
      <c r="A289" s="7"/>
      <c r="B289" s="7"/>
      <c r="C289" s="7"/>
      <c r="D289" s="7"/>
      <c r="E289" s="7"/>
      <c r="F289" s="7"/>
      <c r="G289" s="7"/>
      <c r="H289" s="7"/>
    </row>
    <row r="290" spans="1:8" x14ac:dyDescent="0.25">
      <c r="A290" s="7"/>
      <c r="B290" s="7"/>
      <c r="C290" s="7"/>
      <c r="D290" s="7"/>
      <c r="E290" s="7"/>
      <c r="F290" s="7"/>
      <c r="G290" s="7"/>
      <c r="H290" s="7"/>
    </row>
    <row r="291" spans="1:8" x14ac:dyDescent="0.25">
      <c r="A291" s="7"/>
      <c r="B291" s="7"/>
      <c r="C291" s="7"/>
      <c r="D291" s="7"/>
      <c r="E291" s="7"/>
      <c r="F291" s="7"/>
      <c r="G291" s="7"/>
      <c r="H291" s="7"/>
    </row>
    <row r="292" spans="1:8" x14ac:dyDescent="0.25">
      <c r="A292" s="7"/>
      <c r="B292" s="7"/>
      <c r="C292" s="7"/>
      <c r="D292" s="7"/>
      <c r="E292" s="7"/>
      <c r="F292" s="7"/>
      <c r="G292" s="7"/>
      <c r="H292" s="7"/>
    </row>
    <row r="293" spans="1:8" x14ac:dyDescent="0.25">
      <c r="A293" s="7"/>
      <c r="B293" s="7"/>
      <c r="C293" s="7"/>
      <c r="D293" s="7"/>
      <c r="E293" s="7"/>
      <c r="F293" s="7"/>
      <c r="G293" s="7"/>
      <c r="H293" s="7"/>
    </row>
    <row r="294" spans="1:8" x14ac:dyDescent="0.25">
      <c r="A294" s="7"/>
      <c r="B294" s="7"/>
      <c r="C294" s="7"/>
      <c r="D294" s="7"/>
      <c r="E294" s="7"/>
      <c r="F294" s="7"/>
      <c r="G294" s="7"/>
      <c r="H294" s="7"/>
    </row>
    <row r="295" spans="1:8" x14ac:dyDescent="0.25">
      <c r="A295" s="7"/>
      <c r="B295" s="7"/>
      <c r="C295" s="7"/>
      <c r="D295" s="7"/>
      <c r="E295" s="7"/>
      <c r="F295" s="7"/>
      <c r="G295" s="7"/>
      <c r="H295" s="7"/>
    </row>
    <row r="296" spans="1:8" x14ac:dyDescent="0.25">
      <c r="A296" s="7"/>
      <c r="B296" s="7"/>
      <c r="C296" s="7"/>
      <c r="D296" s="7"/>
      <c r="E296" s="7"/>
      <c r="F296" s="7"/>
      <c r="G296" s="7"/>
      <c r="H296" s="7"/>
    </row>
    <row r="297" spans="1:8" x14ac:dyDescent="0.25">
      <c r="A297" s="7"/>
      <c r="B297" s="7"/>
      <c r="C297" s="7"/>
      <c r="D297" s="7"/>
      <c r="E297" s="7"/>
      <c r="F297" s="7"/>
      <c r="G297" s="7"/>
      <c r="H297" s="7"/>
    </row>
    <row r="298" spans="1:8" x14ac:dyDescent="0.25">
      <c r="A298" s="7"/>
      <c r="B298" s="7"/>
      <c r="C298" s="7"/>
      <c r="D298" s="7"/>
      <c r="E298" s="7"/>
      <c r="F298" s="7"/>
      <c r="G298" s="7"/>
      <c r="H298" s="7"/>
    </row>
    <row r="299" spans="1:8" x14ac:dyDescent="0.25">
      <c r="A299" s="7"/>
      <c r="B299" s="7"/>
      <c r="C299" s="7"/>
      <c r="D299" s="7"/>
      <c r="E299" s="7"/>
      <c r="F299" s="7"/>
      <c r="G299" s="7"/>
      <c r="H299" s="7"/>
    </row>
    <row r="300" spans="1:8" x14ac:dyDescent="0.25">
      <c r="A300" s="7"/>
      <c r="B300" s="7"/>
      <c r="C300" s="7"/>
      <c r="D300" s="7"/>
      <c r="E300" s="7"/>
      <c r="F300" s="7"/>
      <c r="G300" s="7"/>
      <c r="H300" s="7"/>
    </row>
    <row r="301" spans="1:8" x14ac:dyDescent="0.25">
      <c r="A301" s="7"/>
      <c r="B301" s="7"/>
      <c r="C301" s="7"/>
      <c r="D301" s="7"/>
      <c r="E301" s="7"/>
      <c r="F301" s="7"/>
      <c r="G301" s="7"/>
      <c r="H301" s="7"/>
    </row>
    <row r="302" spans="1:8" x14ac:dyDescent="0.25">
      <c r="A302" s="7"/>
      <c r="B302" s="7"/>
      <c r="C302" s="7"/>
      <c r="D302" s="7"/>
      <c r="E302" s="7"/>
      <c r="F302" s="7"/>
      <c r="G302" s="7"/>
      <c r="H302" s="7"/>
    </row>
    <row r="303" spans="1:8" x14ac:dyDescent="0.25">
      <c r="A303" s="7"/>
      <c r="B303" s="7"/>
      <c r="C303" s="7"/>
      <c r="D303" s="7"/>
      <c r="E303" s="7"/>
      <c r="F303" s="7"/>
      <c r="G303" s="7"/>
      <c r="H303" s="7"/>
    </row>
    <row r="304" spans="1:8" x14ac:dyDescent="0.25">
      <c r="A304" s="7"/>
      <c r="B304" s="7"/>
      <c r="C304" s="7"/>
      <c r="D304" s="7"/>
      <c r="E304" s="7"/>
      <c r="F304" s="7"/>
      <c r="G304" s="7"/>
      <c r="H304" s="7"/>
    </row>
    <row r="305" spans="1:8" x14ac:dyDescent="0.25">
      <c r="A305" s="7"/>
      <c r="B305" s="7"/>
      <c r="C305" s="7"/>
      <c r="D305" s="7"/>
      <c r="E305" s="7"/>
      <c r="F305" s="7"/>
      <c r="G305" s="7"/>
      <c r="H305" s="7"/>
    </row>
    <row r="306" spans="1:8" x14ac:dyDescent="0.25">
      <c r="A306" s="7"/>
      <c r="B306" s="7"/>
      <c r="C306" s="7"/>
      <c r="D306" s="7"/>
      <c r="E306" s="7"/>
      <c r="F306" s="7"/>
      <c r="G306" s="7"/>
      <c r="H306" s="7"/>
    </row>
    <row r="307" spans="1:8" x14ac:dyDescent="0.25">
      <c r="A307" s="7"/>
      <c r="B307" s="7"/>
      <c r="C307" s="7"/>
      <c r="D307" s="7"/>
      <c r="E307" s="7"/>
      <c r="F307" s="7"/>
      <c r="G307" s="7"/>
      <c r="H307" s="7"/>
    </row>
    <row r="308" spans="1:8" x14ac:dyDescent="0.25">
      <c r="A308" s="7"/>
      <c r="B308" s="7"/>
      <c r="C308" s="7"/>
      <c r="D308" s="7"/>
      <c r="E308" s="7"/>
      <c r="F308" s="7"/>
      <c r="G308" s="7"/>
      <c r="H308" s="7"/>
    </row>
    <row r="309" spans="1:8" x14ac:dyDescent="0.25">
      <c r="A309" s="7"/>
      <c r="B309" s="7"/>
      <c r="C309" s="7"/>
      <c r="D309" s="7"/>
      <c r="E309" s="7"/>
      <c r="F309" s="7"/>
      <c r="G309" s="7"/>
      <c r="H309" s="7"/>
    </row>
    <row r="310" spans="1:8" x14ac:dyDescent="0.25">
      <c r="A310" s="7"/>
      <c r="B310" s="7"/>
      <c r="C310" s="7"/>
      <c r="D310" s="7"/>
      <c r="E310" s="7"/>
      <c r="F310" s="7"/>
      <c r="G310" s="7"/>
      <c r="H310" s="7"/>
    </row>
    <row r="311" spans="1:8" x14ac:dyDescent="0.25">
      <c r="A311" s="7"/>
      <c r="B311" s="7"/>
      <c r="C311" s="7"/>
      <c r="D311" s="7"/>
      <c r="E311" s="7"/>
      <c r="F311" s="7"/>
      <c r="G311" s="7"/>
      <c r="H311" s="7"/>
    </row>
    <row r="312" spans="1:8" x14ac:dyDescent="0.25">
      <c r="A312" s="7"/>
      <c r="B312" s="7"/>
      <c r="C312" s="7"/>
      <c r="D312" s="7"/>
      <c r="E312" s="7"/>
      <c r="F312" s="7"/>
      <c r="G312" s="7"/>
      <c r="H312" s="7"/>
    </row>
    <row r="313" spans="1:8" x14ac:dyDescent="0.25">
      <c r="A313" s="7"/>
      <c r="B313" s="7"/>
      <c r="C313" s="7"/>
      <c r="D313" s="7"/>
      <c r="E313" s="7"/>
      <c r="F313" s="7"/>
      <c r="G313" s="7"/>
      <c r="H313" s="7"/>
    </row>
    <row r="314" spans="1:8" x14ac:dyDescent="0.25">
      <c r="A314" s="7"/>
      <c r="B314" s="7"/>
      <c r="C314" s="7"/>
      <c r="D314" s="7"/>
      <c r="E314" s="7"/>
      <c r="F314" s="7"/>
      <c r="G314" s="7"/>
      <c r="H314" s="7"/>
    </row>
    <row r="315" spans="1:8" x14ac:dyDescent="0.25">
      <c r="A315" s="7"/>
      <c r="B315" s="7"/>
      <c r="C315" s="7"/>
      <c r="D315" s="7"/>
      <c r="E315" s="7"/>
      <c r="F315" s="7"/>
      <c r="G315" s="7"/>
      <c r="H315" s="7"/>
    </row>
    <row r="316" spans="1:8" x14ac:dyDescent="0.25">
      <c r="A316" s="7"/>
      <c r="B316" s="7"/>
      <c r="C316" s="7"/>
      <c r="D316" s="7"/>
      <c r="E316" s="7"/>
      <c r="F316" s="7"/>
      <c r="G316" s="7"/>
      <c r="H316" s="7"/>
    </row>
    <row r="317" spans="1:8" x14ac:dyDescent="0.25">
      <c r="A317" s="7"/>
      <c r="B317" s="7"/>
      <c r="C317" s="7"/>
      <c r="D317" s="7"/>
      <c r="E317" s="7"/>
      <c r="F317" s="7"/>
      <c r="G317" s="7"/>
      <c r="H317" s="7"/>
    </row>
    <row r="318" spans="1:8" x14ac:dyDescent="0.25">
      <c r="A318" s="7"/>
      <c r="B318" s="7"/>
      <c r="C318" s="7"/>
      <c r="D318" s="7"/>
      <c r="E318" s="7"/>
      <c r="F318" s="7"/>
      <c r="G318" s="7"/>
      <c r="H318" s="7"/>
    </row>
    <row r="319" spans="1:8" x14ac:dyDescent="0.25">
      <c r="A319" s="7"/>
      <c r="B319" s="7"/>
      <c r="C319" s="7"/>
      <c r="D319" s="7"/>
      <c r="E319" s="7"/>
      <c r="F319" s="7"/>
      <c r="G319" s="7"/>
      <c r="H319" s="7"/>
    </row>
    <row r="320" spans="1:8" x14ac:dyDescent="0.25">
      <c r="A320" s="7"/>
      <c r="B320" s="7"/>
      <c r="C320" s="7"/>
      <c r="D320" s="7"/>
      <c r="E320" s="7"/>
      <c r="F320" s="7"/>
      <c r="G320" s="7"/>
      <c r="H320" s="7"/>
    </row>
    <row r="321" spans="1:8" x14ac:dyDescent="0.25">
      <c r="A321" s="7"/>
      <c r="B321" s="7"/>
      <c r="C321" s="7"/>
      <c r="D321" s="7"/>
      <c r="E321" s="7"/>
      <c r="F321" s="7"/>
      <c r="G321" s="7"/>
      <c r="H321" s="7"/>
    </row>
    <row r="322" spans="1:8" x14ac:dyDescent="0.25">
      <c r="A322" s="7"/>
      <c r="B322" s="7"/>
      <c r="C322" s="7"/>
      <c r="D322" s="7"/>
      <c r="E322" s="7"/>
      <c r="F322" s="7"/>
      <c r="G322" s="7"/>
      <c r="H322" s="7"/>
    </row>
    <row r="323" spans="1:8" x14ac:dyDescent="0.25">
      <c r="A323" s="7"/>
      <c r="B323" s="7"/>
      <c r="C323" s="7"/>
      <c r="D323" s="7"/>
      <c r="E323" s="7"/>
      <c r="F323" s="7"/>
      <c r="G323" s="7"/>
      <c r="H323" s="7"/>
    </row>
    <row r="324" spans="1:8" x14ac:dyDescent="0.25">
      <c r="A324" s="7"/>
      <c r="B324" s="7"/>
      <c r="C324" s="7"/>
      <c r="D324" s="7"/>
      <c r="E324" s="7"/>
      <c r="F324" s="7"/>
      <c r="G324" s="7"/>
      <c r="H324" s="7"/>
    </row>
    <row r="325" spans="1:8" x14ac:dyDescent="0.25">
      <c r="A325" s="7"/>
      <c r="B325" s="7"/>
      <c r="C325" s="7"/>
      <c r="D325" s="7"/>
      <c r="E325" s="7"/>
      <c r="F325" s="7"/>
      <c r="G325" s="7"/>
      <c r="H325" s="7"/>
    </row>
    <row r="326" spans="1:8" x14ac:dyDescent="0.25">
      <c r="A326" s="7"/>
      <c r="B326" s="7"/>
      <c r="C326" s="7"/>
      <c r="D326" s="7"/>
      <c r="E326" s="7"/>
      <c r="F326" s="7"/>
      <c r="G326" s="7"/>
      <c r="H326" s="7"/>
    </row>
    <row r="327" spans="1:8" x14ac:dyDescent="0.25">
      <c r="A327" s="7"/>
      <c r="B327" s="7"/>
      <c r="C327" s="7"/>
      <c r="D327" s="7"/>
      <c r="E327" s="7"/>
      <c r="F327" s="7"/>
      <c r="G327" s="7"/>
      <c r="H327" s="7"/>
    </row>
    <row r="328" spans="1:8" x14ac:dyDescent="0.25">
      <c r="A328" s="7"/>
      <c r="B328" s="7"/>
      <c r="C328" s="7"/>
      <c r="D328" s="7"/>
      <c r="E328" s="7"/>
      <c r="F328" s="7"/>
      <c r="G328" s="7"/>
      <c r="H328" s="7"/>
    </row>
    <row r="329" spans="1:8" x14ac:dyDescent="0.25">
      <c r="A329" s="7"/>
      <c r="B329" s="7"/>
      <c r="C329" s="7"/>
      <c r="D329" s="7"/>
      <c r="E329" s="7"/>
      <c r="F329" s="7"/>
      <c r="G329" s="7"/>
      <c r="H329" s="7"/>
    </row>
    <row r="330" spans="1:8" x14ac:dyDescent="0.25">
      <c r="A330" s="7"/>
      <c r="B330" s="7"/>
      <c r="C330" s="7"/>
      <c r="D330" s="7"/>
      <c r="E330" s="7"/>
      <c r="F330" s="7"/>
      <c r="G330" s="7"/>
      <c r="H330" s="7"/>
    </row>
    <row r="331" spans="1:8" x14ac:dyDescent="0.25">
      <c r="A331" s="7"/>
      <c r="B331" s="7"/>
      <c r="C331" s="7"/>
      <c r="D331" s="7"/>
      <c r="E331" s="7"/>
      <c r="F331" s="7"/>
      <c r="G331" s="7"/>
      <c r="H331" s="7"/>
    </row>
    <row r="332" spans="1:8" x14ac:dyDescent="0.25">
      <c r="A332" s="7"/>
      <c r="B332" s="7"/>
      <c r="C332" s="7"/>
      <c r="D332" s="7"/>
      <c r="E332" s="7"/>
      <c r="F332" s="7"/>
      <c r="G332" s="7"/>
      <c r="H332" s="7"/>
    </row>
    <row r="333" spans="1:8" x14ac:dyDescent="0.25">
      <c r="A333" s="7"/>
      <c r="B333" s="7"/>
      <c r="C333" s="7"/>
      <c r="D333" s="7"/>
      <c r="E333" s="7"/>
      <c r="F333" s="7"/>
      <c r="G333" s="7"/>
      <c r="H333" s="7"/>
    </row>
    <row r="334" spans="1:8" x14ac:dyDescent="0.25">
      <c r="A334" s="7"/>
      <c r="B334" s="7"/>
      <c r="C334" s="7"/>
      <c r="D334" s="7"/>
      <c r="E334" s="7"/>
      <c r="F334" s="7"/>
      <c r="G334" s="7"/>
      <c r="H334" s="7"/>
    </row>
    <row r="335" spans="1:8" x14ac:dyDescent="0.25">
      <c r="A335" s="7"/>
      <c r="B335" s="7"/>
      <c r="C335" s="7"/>
      <c r="D335" s="7"/>
      <c r="E335" s="7"/>
      <c r="F335" s="7"/>
      <c r="G335" s="7"/>
      <c r="H335" s="7"/>
    </row>
    <row r="336" spans="1:8" x14ac:dyDescent="0.25">
      <c r="A336" s="7"/>
      <c r="B336" s="7"/>
      <c r="C336" s="7"/>
      <c r="D336" s="7"/>
      <c r="E336" s="7"/>
      <c r="F336" s="7"/>
      <c r="G336" s="7"/>
      <c r="H336" s="7"/>
    </row>
    <row r="337" spans="1:8" x14ac:dyDescent="0.25">
      <c r="A337" s="7"/>
      <c r="B337" s="7"/>
      <c r="C337" s="7"/>
      <c r="D337" s="7"/>
      <c r="E337" s="7"/>
      <c r="F337" s="7"/>
      <c r="G337" s="7"/>
      <c r="H337" s="7"/>
    </row>
    <row r="338" spans="1:8" x14ac:dyDescent="0.25">
      <c r="A338" s="7"/>
      <c r="B338" s="7"/>
      <c r="C338" s="7"/>
      <c r="D338" s="7"/>
      <c r="E338" s="7"/>
      <c r="F338" s="7"/>
      <c r="G338" s="7"/>
      <c r="H338" s="7"/>
    </row>
    <row r="339" spans="1:8" x14ac:dyDescent="0.25">
      <c r="A339" s="7"/>
      <c r="B339" s="7"/>
      <c r="C339" s="7"/>
      <c r="D339" s="7"/>
      <c r="E339" s="7"/>
      <c r="F339" s="7"/>
      <c r="G339" s="7"/>
      <c r="H339" s="7"/>
    </row>
    <row r="340" spans="1:8" x14ac:dyDescent="0.25">
      <c r="A340" s="7"/>
      <c r="B340" s="7"/>
      <c r="C340" s="7"/>
      <c r="D340" s="7"/>
      <c r="E340" s="7"/>
      <c r="F340" s="7"/>
      <c r="G340" s="7"/>
      <c r="H340" s="7"/>
    </row>
    <row r="341" spans="1:8" x14ac:dyDescent="0.25">
      <c r="A341" s="7"/>
      <c r="B341" s="7"/>
      <c r="C341" s="7"/>
      <c r="D341" s="7"/>
      <c r="E341" s="7"/>
      <c r="F341" s="7"/>
      <c r="G341" s="7"/>
      <c r="H341" s="7"/>
    </row>
    <row r="342" spans="1:8" x14ac:dyDescent="0.25">
      <c r="A342" s="7"/>
      <c r="B342" s="7"/>
      <c r="C342" s="7"/>
      <c r="D342" s="7"/>
      <c r="E342" s="7"/>
      <c r="F342" s="7"/>
      <c r="G342" s="7"/>
      <c r="H342" s="7"/>
    </row>
    <row r="343" spans="1:8" x14ac:dyDescent="0.25">
      <c r="A343" s="7"/>
      <c r="B343" s="7"/>
      <c r="C343" s="7"/>
      <c r="D343" s="7"/>
      <c r="E343" s="7"/>
      <c r="F343" s="7"/>
      <c r="G343" s="7"/>
      <c r="H343" s="7"/>
    </row>
    <row r="344" spans="1:8" x14ac:dyDescent="0.25">
      <c r="A344" s="7"/>
      <c r="B344" s="7"/>
      <c r="C344" s="7"/>
      <c r="D344" s="7"/>
      <c r="E344" s="7"/>
      <c r="F344" s="7"/>
      <c r="G344" s="7"/>
      <c r="H344" s="7"/>
    </row>
    <row r="345" spans="1:8" x14ac:dyDescent="0.25">
      <c r="A345" s="7"/>
      <c r="B345" s="7"/>
      <c r="C345" s="7"/>
      <c r="D345" s="7"/>
      <c r="E345" s="7"/>
      <c r="F345" s="7"/>
      <c r="G345" s="7"/>
      <c r="H345" s="7"/>
    </row>
    <row r="346" spans="1:8" x14ac:dyDescent="0.25">
      <c r="A346" s="7"/>
      <c r="B346" s="7"/>
      <c r="C346" s="7"/>
      <c r="D346" s="7"/>
      <c r="E346" s="7"/>
      <c r="F346" s="7"/>
      <c r="G346" s="7"/>
      <c r="H346" s="7"/>
    </row>
    <row r="347" spans="1:8" x14ac:dyDescent="0.25">
      <c r="A347" s="7"/>
      <c r="B347" s="7"/>
      <c r="C347" s="7"/>
      <c r="D347" s="7"/>
      <c r="E347" s="7"/>
      <c r="F347" s="7"/>
      <c r="G347" s="7"/>
      <c r="H347" s="7"/>
    </row>
    <row r="348" spans="1:8" x14ac:dyDescent="0.25">
      <c r="A348" s="7"/>
      <c r="B348" s="7"/>
      <c r="C348" s="7"/>
      <c r="D348" s="7"/>
      <c r="E348" s="7"/>
      <c r="F348" s="7"/>
      <c r="G348" s="7"/>
      <c r="H348" s="7"/>
    </row>
    <row r="349" spans="1:8" x14ac:dyDescent="0.25">
      <c r="A349" s="7"/>
      <c r="B349" s="7"/>
      <c r="C349" s="7"/>
      <c r="D349" s="7"/>
      <c r="E349" s="7"/>
      <c r="F349" s="7"/>
      <c r="G349" s="7"/>
      <c r="H349" s="7"/>
    </row>
    <row r="350" spans="1:8" x14ac:dyDescent="0.25">
      <c r="A350" s="7"/>
      <c r="B350" s="7"/>
      <c r="C350" s="7"/>
      <c r="D350" s="7"/>
      <c r="E350" s="7"/>
      <c r="F350" s="7"/>
      <c r="G350" s="7"/>
      <c r="H350" s="7"/>
    </row>
    <row r="351" spans="1:8" x14ac:dyDescent="0.25">
      <c r="A351" s="7"/>
      <c r="B351" s="7"/>
      <c r="C351" s="7"/>
      <c r="D351" s="7"/>
      <c r="E351" s="7"/>
      <c r="F351" s="7"/>
      <c r="G351" s="7"/>
      <c r="H351" s="7"/>
    </row>
    <row r="352" spans="1:8" x14ac:dyDescent="0.25">
      <c r="A352" s="7"/>
      <c r="B352" s="7"/>
      <c r="C352" s="7"/>
      <c r="D352" s="7"/>
      <c r="E352" s="7"/>
      <c r="F352" s="7"/>
      <c r="G352" s="7"/>
      <c r="H352" s="7"/>
    </row>
    <row r="353" spans="1:8" x14ac:dyDescent="0.25">
      <c r="A353" s="7"/>
      <c r="B353" s="7"/>
      <c r="C353" s="7"/>
      <c r="D353" s="7"/>
      <c r="E353" s="7"/>
      <c r="F353" s="7"/>
      <c r="G353" s="7"/>
      <c r="H353" s="7"/>
    </row>
    <row r="354" spans="1:8" x14ac:dyDescent="0.25">
      <c r="A354" s="7"/>
      <c r="B354" s="7"/>
      <c r="C354" s="7"/>
      <c r="D354" s="7"/>
      <c r="E354" s="7"/>
      <c r="F354" s="7"/>
      <c r="G354" s="7"/>
      <c r="H354" s="7"/>
    </row>
    <row r="355" spans="1:8" x14ac:dyDescent="0.25">
      <c r="A355" s="7"/>
      <c r="B355" s="7"/>
      <c r="C355" s="7"/>
      <c r="D355" s="7"/>
      <c r="E355" s="7"/>
      <c r="F355" s="7"/>
      <c r="G355" s="7"/>
      <c r="H355" s="7"/>
    </row>
    <row r="356" spans="1:8" x14ac:dyDescent="0.25">
      <c r="A356" s="7"/>
      <c r="B356" s="7"/>
      <c r="C356" s="7"/>
      <c r="D356" s="7"/>
      <c r="E356" s="7"/>
      <c r="F356" s="7"/>
      <c r="G356" s="7"/>
      <c r="H356" s="7"/>
    </row>
    <row r="357" spans="1:8" x14ac:dyDescent="0.25">
      <c r="A357" s="7"/>
      <c r="B357" s="7"/>
      <c r="C357" s="7"/>
      <c r="D357" s="7"/>
      <c r="E357" s="7"/>
      <c r="F357" s="7"/>
      <c r="G357" s="7"/>
      <c r="H357" s="7"/>
    </row>
    <row r="358" spans="1:8" x14ac:dyDescent="0.25">
      <c r="A358" s="7"/>
      <c r="B358" s="7"/>
      <c r="C358" s="7"/>
      <c r="D358" s="7"/>
      <c r="E358" s="7"/>
      <c r="F358" s="7"/>
      <c r="G358" s="7"/>
      <c r="H358" s="7"/>
    </row>
    <row r="359" spans="1:8" x14ac:dyDescent="0.25">
      <c r="A359" s="7"/>
      <c r="B359" s="7"/>
      <c r="C359" s="7"/>
      <c r="D359" s="7"/>
      <c r="E359" s="7"/>
      <c r="F359" s="7"/>
      <c r="G359" s="7"/>
      <c r="H359" s="7"/>
    </row>
    <row r="360" spans="1:8" x14ac:dyDescent="0.25">
      <c r="A360" s="7"/>
      <c r="B360" s="7"/>
      <c r="C360" s="7"/>
      <c r="D360" s="7"/>
      <c r="E360" s="7"/>
      <c r="F360" s="7"/>
      <c r="G360" s="7"/>
      <c r="H360" s="7"/>
    </row>
    <row r="361" spans="1:8" x14ac:dyDescent="0.25">
      <c r="A361" s="7"/>
      <c r="B361" s="7"/>
      <c r="C361" s="7"/>
      <c r="D361" s="7"/>
      <c r="E361" s="7"/>
      <c r="F361" s="7"/>
      <c r="G361" s="7"/>
      <c r="H361" s="7"/>
    </row>
    <row r="362" spans="1:8" x14ac:dyDescent="0.25">
      <c r="A362" s="7"/>
      <c r="B362" s="7"/>
      <c r="C362" s="7"/>
      <c r="D362" s="7"/>
      <c r="E362" s="7"/>
      <c r="F362" s="7"/>
      <c r="G362" s="7"/>
      <c r="H362" s="7"/>
    </row>
    <row r="363" spans="1:8" x14ac:dyDescent="0.25">
      <c r="A363" s="7"/>
      <c r="B363" s="7"/>
      <c r="C363" s="7"/>
      <c r="D363" s="7"/>
      <c r="E363" s="7"/>
      <c r="F363" s="7"/>
      <c r="G363" s="7"/>
      <c r="H363" s="7"/>
    </row>
    <row r="364" spans="1:8" x14ac:dyDescent="0.25">
      <c r="A364" s="7"/>
      <c r="B364" s="7"/>
      <c r="C364" s="7"/>
      <c r="D364" s="7"/>
      <c r="E364" s="7"/>
      <c r="F364" s="7"/>
      <c r="G364" s="7"/>
      <c r="H364" s="7"/>
    </row>
    <row r="365" spans="1:8" x14ac:dyDescent="0.25">
      <c r="A365" s="7"/>
      <c r="B365" s="7"/>
      <c r="C365" s="7"/>
      <c r="D365" s="7"/>
      <c r="E365" s="7"/>
      <c r="F365" s="7"/>
      <c r="G365" s="7"/>
      <c r="H365" s="7"/>
    </row>
    <row r="366" spans="1:8" x14ac:dyDescent="0.25">
      <c r="A366" s="7"/>
      <c r="B366" s="7"/>
      <c r="C366" s="7"/>
      <c r="D366" s="7"/>
      <c r="E366" s="7"/>
      <c r="F366" s="7"/>
      <c r="G366" s="7"/>
      <c r="H366" s="7"/>
    </row>
    <row r="367" spans="1:8" x14ac:dyDescent="0.25">
      <c r="A367" s="7"/>
      <c r="B367" s="7"/>
      <c r="C367" s="7"/>
      <c r="D367" s="7"/>
      <c r="E367" s="7"/>
      <c r="F367" s="7"/>
      <c r="G367" s="7"/>
      <c r="H367" s="7"/>
    </row>
    <row r="368" spans="1:8" x14ac:dyDescent="0.25">
      <c r="A368" s="7"/>
      <c r="B368" s="7"/>
      <c r="C368" s="7"/>
      <c r="D368" s="7"/>
      <c r="E368" s="7"/>
      <c r="F368" s="7"/>
      <c r="G368" s="7"/>
      <c r="H368" s="7"/>
    </row>
    <row r="369" spans="1:8" x14ac:dyDescent="0.25">
      <c r="A369" s="7"/>
      <c r="B369" s="7"/>
      <c r="C369" s="7"/>
      <c r="D369" s="7"/>
      <c r="E369" s="7"/>
      <c r="F369" s="7"/>
      <c r="G369" s="7"/>
      <c r="H369" s="7"/>
    </row>
    <row r="370" spans="1:8" x14ac:dyDescent="0.25">
      <c r="A370" s="7"/>
      <c r="B370" s="7"/>
      <c r="C370" s="7"/>
      <c r="D370" s="7"/>
      <c r="E370" s="7"/>
      <c r="F370" s="7"/>
      <c r="G370" s="7"/>
      <c r="H370" s="7"/>
    </row>
    <row r="371" spans="1:8" x14ac:dyDescent="0.25">
      <c r="A371" s="7"/>
      <c r="B371" s="7"/>
      <c r="C371" s="7"/>
      <c r="D371" s="7"/>
      <c r="E371" s="7"/>
      <c r="F371" s="7"/>
      <c r="G371" s="7"/>
      <c r="H371" s="7"/>
    </row>
    <row r="372" spans="1:8" x14ac:dyDescent="0.25">
      <c r="A372" s="7"/>
      <c r="B372" s="7"/>
      <c r="C372" s="7"/>
      <c r="D372" s="7"/>
      <c r="E372" s="7"/>
      <c r="F372" s="7"/>
      <c r="G372" s="7"/>
      <c r="H372" s="7"/>
    </row>
    <row r="373" spans="1:8" x14ac:dyDescent="0.25">
      <c r="A373" s="7"/>
      <c r="B373" s="7"/>
      <c r="C373" s="7"/>
      <c r="D373" s="7"/>
      <c r="E373" s="7"/>
      <c r="F373" s="7"/>
      <c r="G373" s="7"/>
      <c r="H373" s="7"/>
    </row>
    <row r="374" spans="1:8" x14ac:dyDescent="0.25">
      <c r="A374" s="7"/>
      <c r="B374" s="7"/>
      <c r="C374" s="7"/>
      <c r="D374" s="7"/>
      <c r="E374" s="7"/>
      <c r="F374" s="7"/>
      <c r="G374" s="7"/>
      <c r="H374" s="7"/>
    </row>
    <row r="375" spans="1:8" x14ac:dyDescent="0.25">
      <c r="A375" s="7"/>
      <c r="B375" s="7"/>
      <c r="C375" s="7"/>
      <c r="D375" s="7"/>
      <c r="E375" s="7"/>
      <c r="F375" s="7"/>
      <c r="G375" s="7"/>
      <c r="H375" s="7"/>
    </row>
    <row r="376" spans="1:8" x14ac:dyDescent="0.25">
      <c r="A376" s="7"/>
      <c r="B376" s="7"/>
      <c r="C376" s="7"/>
      <c r="D376" s="7"/>
      <c r="E376" s="7"/>
      <c r="F376" s="7"/>
      <c r="G376" s="7"/>
      <c r="H376" s="7"/>
    </row>
    <row r="377" spans="1:8" x14ac:dyDescent="0.25">
      <c r="A377" s="7"/>
      <c r="B377" s="7"/>
      <c r="C377" s="7"/>
      <c r="D377" s="7"/>
      <c r="E377" s="7"/>
      <c r="F377" s="7"/>
      <c r="G377" s="7"/>
      <c r="H377" s="7"/>
    </row>
    <row r="378" spans="1:8" x14ac:dyDescent="0.25">
      <c r="A378" s="7"/>
      <c r="B378" s="7"/>
      <c r="C378" s="7"/>
      <c r="D378" s="7"/>
      <c r="E378" s="7"/>
      <c r="F378" s="7"/>
      <c r="G378" s="7"/>
      <c r="H378" s="7"/>
    </row>
    <row r="379" spans="1:8" x14ac:dyDescent="0.25">
      <c r="A379" s="7"/>
      <c r="B379" s="7"/>
      <c r="C379" s="7"/>
      <c r="D379" s="7"/>
      <c r="E379" s="7"/>
      <c r="F379" s="7"/>
      <c r="G379" s="7"/>
      <c r="H379" s="7"/>
    </row>
    <row r="380" spans="1:8" x14ac:dyDescent="0.25">
      <c r="A380" s="7"/>
      <c r="B380" s="7"/>
      <c r="C380" s="7"/>
      <c r="D380" s="7"/>
      <c r="E380" s="7"/>
      <c r="F380" s="7"/>
      <c r="G380" s="7"/>
      <c r="H380" s="7"/>
    </row>
    <row r="381" spans="1:8" x14ac:dyDescent="0.25">
      <c r="A381" s="7"/>
      <c r="B381" s="7"/>
      <c r="C381" s="7"/>
      <c r="D381" s="7"/>
      <c r="E381" s="7"/>
      <c r="F381" s="7"/>
      <c r="G381" s="7"/>
      <c r="H381" s="7"/>
    </row>
    <row r="382" spans="1:8" x14ac:dyDescent="0.25">
      <c r="A382" s="7"/>
      <c r="B382" s="7"/>
      <c r="C382" s="7"/>
      <c r="D382" s="7"/>
      <c r="E382" s="7"/>
      <c r="F382" s="7"/>
      <c r="G382" s="7"/>
      <c r="H382" s="7"/>
    </row>
    <row r="383" spans="1:8" x14ac:dyDescent="0.25">
      <c r="A383" s="7"/>
      <c r="B383" s="7"/>
      <c r="C383" s="7"/>
      <c r="D383" s="7"/>
      <c r="E383" s="7"/>
      <c r="F383" s="7"/>
      <c r="G383" s="7"/>
      <c r="H383" s="7"/>
    </row>
    <row r="384" spans="1:8" x14ac:dyDescent="0.25">
      <c r="A384" s="7"/>
      <c r="B384" s="7"/>
      <c r="C384" s="7"/>
      <c r="D384" s="7"/>
      <c r="E384" s="7"/>
      <c r="F384" s="7"/>
      <c r="G384" s="7"/>
      <c r="H384" s="7"/>
    </row>
    <row r="385" spans="1:8" x14ac:dyDescent="0.25">
      <c r="A385" s="7"/>
      <c r="B385" s="7"/>
      <c r="C385" s="7"/>
      <c r="D385" s="7"/>
      <c r="E385" s="7"/>
      <c r="F385" s="7"/>
      <c r="G385" s="7"/>
      <c r="H385" s="7"/>
    </row>
    <row r="386" spans="1:8" x14ac:dyDescent="0.25">
      <c r="A386" s="7"/>
      <c r="B386" s="7"/>
      <c r="C386" s="7"/>
      <c r="D386" s="7"/>
      <c r="E386" s="7"/>
      <c r="F386" s="7"/>
      <c r="G386" s="7"/>
      <c r="H386" s="7"/>
    </row>
    <row r="387" spans="1:8" x14ac:dyDescent="0.25">
      <c r="A387" s="7"/>
      <c r="B387" s="7"/>
      <c r="C387" s="7"/>
      <c r="D387" s="7"/>
      <c r="E387" s="7"/>
      <c r="F387" s="7"/>
      <c r="G387" s="7"/>
      <c r="H387" s="7"/>
    </row>
    <row r="388" spans="1:8" x14ac:dyDescent="0.25">
      <c r="A388" s="7"/>
      <c r="B388" s="7"/>
      <c r="C388" s="7"/>
      <c r="D388" s="7"/>
      <c r="E388" s="7"/>
      <c r="F388" s="7"/>
      <c r="G388" s="7"/>
      <c r="H388" s="7"/>
    </row>
    <row r="389" spans="1:8" x14ac:dyDescent="0.25">
      <c r="A389" s="7"/>
      <c r="B389" s="7"/>
      <c r="C389" s="7"/>
      <c r="D389" s="7"/>
      <c r="E389" s="7"/>
      <c r="F389" s="7"/>
      <c r="G389" s="7"/>
      <c r="H389" s="7"/>
    </row>
    <row r="390" spans="1:8" x14ac:dyDescent="0.25">
      <c r="A390" s="7"/>
      <c r="B390" s="7"/>
      <c r="C390" s="7"/>
      <c r="D390" s="7"/>
      <c r="E390" s="7"/>
      <c r="F390" s="7"/>
      <c r="G390" s="7"/>
      <c r="H390" s="7"/>
    </row>
    <row r="391" spans="1:8" x14ac:dyDescent="0.25">
      <c r="A391" s="7"/>
      <c r="B391" s="7"/>
      <c r="C391" s="7"/>
      <c r="D391" s="7"/>
      <c r="E391" s="7"/>
      <c r="F391" s="7"/>
      <c r="G391" s="7"/>
      <c r="H391" s="7"/>
    </row>
    <row r="392" spans="1:8" x14ac:dyDescent="0.25">
      <c r="A392" s="7"/>
      <c r="B392" s="7"/>
      <c r="C392" s="7"/>
      <c r="D392" s="7"/>
      <c r="E392" s="7"/>
      <c r="F392" s="7"/>
      <c r="G392" s="7"/>
      <c r="H392" s="7"/>
    </row>
    <row r="393" spans="1:8" x14ac:dyDescent="0.25">
      <c r="A393" s="7"/>
      <c r="B393" s="7"/>
      <c r="C393" s="7"/>
      <c r="D393" s="7"/>
      <c r="E393" s="7"/>
      <c r="F393" s="7"/>
      <c r="G393" s="7"/>
      <c r="H393" s="7"/>
    </row>
    <row r="394" spans="1:8" x14ac:dyDescent="0.25">
      <c r="A394" s="7"/>
      <c r="B394" s="7"/>
      <c r="C394" s="7"/>
      <c r="D394" s="7"/>
      <c r="E394" s="7"/>
      <c r="F394" s="7"/>
      <c r="G394" s="7"/>
      <c r="H394" s="7"/>
    </row>
    <row r="395" spans="1:8" x14ac:dyDescent="0.25">
      <c r="A395" s="7"/>
      <c r="B395" s="7"/>
      <c r="C395" s="7"/>
      <c r="D395" s="7"/>
      <c r="E395" s="7"/>
      <c r="F395" s="7"/>
      <c r="G395" s="7"/>
      <c r="H395" s="7"/>
    </row>
    <row r="396" spans="1:8" x14ac:dyDescent="0.25">
      <c r="A396" s="7"/>
      <c r="B396" s="7"/>
      <c r="C396" s="7"/>
      <c r="D396" s="7"/>
      <c r="E396" s="7"/>
      <c r="F396" s="7"/>
      <c r="G396" s="7"/>
      <c r="H396" s="7"/>
    </row>
    <row r="397" spans="1:8" x14ac:dyDescent="0.25">
      <c r="A397" s="7"/>
      <c r="B397" s="7"/>
      <c r="C397" s="7"/>
      <c r="D397" s="7"/>
      <c r="E397" s="7"/>
      <c r="F397" s="7"/>
      <c r="G397" s="7"/>
      <c r="H397" s="7"/>
    </row>
    <row r="398" spans="1:8" x14ac:dyDescent="0.25">
      <c r="A398" s="7"/>
      <c r="B398" s="7"/>
      <c r="C398" s="7"/>
      <c r="D398" s="7"/>
      <c r="E398" s="7"/>
      <c r="F398" s="7"/>
      <c r="G398" s="7"/>
      <c r="H398" s="7"/>
    </row>
    <row r="399" spans="1:8" x14ac:dyDescent="0.25">
      <c r="A399" s="7"/>
      <c r="B399" s="7"/>
      <c r="C399" s="7"/>
      <c r="D399" s="7"/>
      <c r="E399" s="7"/>
      <c r="F399" s="7"/>
      <c r="G399" s="7"/>
      <c r="H399" s="7"/>
    </row>
    <row r="400" spans="1:8" x14ac:dyDescent="0.25">
      <c r="A400" s="7"/>
      <c r="B400" s="7"/>
      <c r="C400" s="7"/>
      <c r="D400" s="7"/>
      <c r="E400" s="7"/>
      <c r="F400" s="7"/>
      <c r="G400" s="7"/>
      <c r="H400" s="7"/>
    </row>
    <row r="401" spans="1:8" x14ac:dyDescent="0.25">
      <c r="A401" s="7"/>
      <c r="B401" s="7"/>
      <c r="C401" s="7"/>
      <c r="D401" s="7"/>
      <c r="E401" s="7"/>
      <c r="F401" s="7"/>
      <c r="G401" s="7"/>
      <c r="H401" s="7"/>
    </row>
    <row r="402" spans="1:8" x14ac:dyDescent="0.25">
      <c r="A402" s="7"/>
      <c r="B402" s="7"/>
      <c r="C402" s="7"/>
      <c r="D402" s="7"/>
      <c r="E402" s="7"/>
      <c r="F402" s="7"/>
      <c r="G402" s="7"/>
      <c r="H402" s="7"/>
    </row>
    <row r="403" spans="1:8" x14ac:dyDescent="0.25">
      <c r="A403" s="7"/>
      <c r="B403" s="7"/>
      <c r="C403" s="7"/>
      <c r="D403" s="7"/>
      <c r="E403" s="7"/>
      <c r="F403" s="7"/>
      <c r="G403" s="7"/>
      <c r="H403" s="7"/>
    </row>
    <row r="404" spans="1:8" x14ac:dyDescent="0.25">
      <c r="A404" s="7"/>
      <c r="B404" s="7"/>
      <c r="C404" s="7"/>
      <c r="D404" s="7"/>
      <c r="E404" s="7"/>
      <c r="F404" s="7"/>
      <c r="G404" s="7"/>
      <c r="H404" s="7"/>
    </row>
    <row r="405" spans="1:8" x14ac:dyDescent="0.25">
      <c r="A405" s="7"/>
      <c r="B405" s="7"/>
      <c r="C405" s="7"/>
      <c r="D405" s="7"/>
      <c r="E405" s="7"/>
      <c r="F405" s="7"/>
      <c r="G405" s="7"/>
      <c r="H405" s="7"/>
    </row>
    <row r="406" spans="1:8" x14ac:dyDescent="0.25">
      <c r="A406" s="7"/>
      <c r="B406" s="7"/>
      <c r="C406" s="7"/>
      <c r="D406" s="7"/>
      <c r="E406" s="7"/>
      <c r="F406" s="7"/>
      <c r="G406" s="7"/>
      <c r="H406" s="7"/>
    </row>
    <row r="407" spans="1:8" x14ac:dyDescent="0.25">
      <c r="A407" s="7"/>
      <c r="B407" s="7"/>
      <c r="C407" s="7"/>
      <c r="D407" s="7"/>
      <c r="E407" s="7"/>
      <c r="F407" s="7"/>
      <c r="G407" s="7"/>
      <c r="H407" s="7"/>
    </row>
    <row r="408" spans="1:8" x14ac:dyDescent="0.25">
      <c r="A408" s="7"/>
      <c r="B408" s="7"/>
      <c r="C408" s="7"/>
      <c r="D408" s="7"/>
      <c r="E408" s="7"/>
      <c r="F408" s="7"/>
      <c r="G408" s="7"/>
      <c r="H408" s="7"/>
    </row>
    <row r="409" spans="1:8" x14ac:dyDescent="0.25">
      <c r="A409" s="7"/>
      <c r="B409" s="7"/>
      <c r="C409" s="7"/>
      <c r="D409" s="7"/>
      <c r="E409" s="7"/>
      <c r="F409" s="7"/>
      <c r="G409" s="7"/>
      <c r="H409" s="7"/>
    </row>
    <row r="410" spans="1:8" x14ac:dyDescent="0.25">
      <c r="A410" s="7"/>
      <c r="B410" s="7"/>
      <c r="C410" s="7"/>
      <c r="D410" s="7"/>
      <c r="E410" s="7"/>
      <c r="F410" s="7"/>
      <c r="G410" s="7"/>
      <c r="H410" s="7"/>
    </row>
    <row r="411" spans="1:8" x14ac:dyDescent="0.25">
      <c r="A411" s="7"/>
      <c r="B411" s="7"/>
      <c r="C411" s="7"/>
      <c r="D411" s="7"/>
      <c r="E411" s="7"/>
      <c r="F411" s="7"/>
      <c r="G411" s="7"/>
      <c r="H411" s="7"/>
    </row>
    <row r="412" spans="1:8" x14ac:dyDescent="0.25">
      <c r="A412" s="7"/>
      <c r="B412" s="7"/>
      <c r="C412" s="7"/>
      <c r="D412" s="7"/>
      <c r="E412" s="7"/>
      <c r="F412" s="7"/>
      <c r="G412" s="7"/>
      <c r="H412" s="7"/>
    </row>
    <row r="413" spans="1:8" x14ac:dyDescent="0.25">
      <c r="A413" s="7"/>
      <c r="B413" s="7"/>
      <c r="C413" s="7"/>
      <c r="D413" s="7"/>
      <c r="E413" s="7"/>
      <c r="F413" s="7"/>
      <c r="G413" s="7"/>
      <c r="H413" s="7"/>
    </row>
    <row r="414" spans="1:8" x14ac:dyDescent="0.25">
      <c r="A414" s="7"/>
      <c r="B414" s="7"/>
      <c r="C414" s="7"/>
      <c r="D414" s="7"/>
      <c r="E414" s="7"/>
      <c r="F414" s="7"/>
      <c r="G414" s="7"/>
      <c r="H414" s="7"/>
    </row>
    <row r="415" spans="1:8" x14ac:dyDescent="0.25">
      <c r="A415" s="7"/>
      <c r="B415" s="7"/>
      <c r="C415" s="7"/>
      <c r="D415" s="7"/>
      <c r="E415" s="7"/>
      <c r="F415" s="7"/>
      <c r="G415" s="7"/>
      <c r="H415" s="7"/>
    </row>
    <row r="416" spans="1:8" x14ac:dyDescent="0.25">
      <c r="A416" s="7"/>
      <c r="B416" s="7"/>
      <c r="C416" s="7"/>
      <c r="D416" s="7"/>
      <c r="E416" s="7"/>
      <c r="F416" s="7"/>
      <c r="G416" s="7"/>
      <c r="H416" s="7"/>
    </row>
    <row r="417" spans="1:8" x14ac:dyDescent="0.25">
      <c r="A417" s="7"/>
      <c r="B417" s="7"/>
      <c r="C417" s="7"/>
      <c r="D417" s="7"/>
      <c r="E417" s="7"/>
      <c r="F417" s="7"/>
      <c r="G417" s="7"/>
      <c r="H417" s="7"/>
    </row>
    <row r="418" spans="1:8" x14ac:dyDescent="0.25">
      <c r="A418" s="7"/>
      <c r="B418" s="7"/>
      <c r="C418" s="7"/>
      <c r="D418" s="7"/>
      <c r="E418" s="7"/>
      <c r="F418" s="7"/>
      <c r="G418" s="7"/>
      <c r="H418" s="7"/>
    </row>
    <row r="419" spans="1:8" x14ac:dyDescent="0.25">
      <c r="A419" s="7"/>
      <c r="B419" s="7"/>
      <c r="C419" s="7"/>
      <c r="D419" s="7"/>
      <c r="E419" s="7"/>
      <c r="F419" s="7"/>
      <c r="G419" s="7"/>
      <c r="H419" s="7"/>
    </row>
    <row r="420" spans="1:8" x14ac:dyDescent="0.25">
      <c r="A420" s="7"/>
      <c r="B420" s="7"/>
      <c r="C420" s="7"/>
      <c r="D420" s="7"/>
      <c r="E420" s="7"/>
      <c r="F420" s="7"/>
      <c r="G420" s="7"/>
      <c r="H420" s="7"/>
    </row>
    <row r="421" spans="1:8" x14ac:dyDescent="0.25">
      <c r="A421" s="7"/>
      <c r="B421" s="7"/>
      <c r="C421" s="7"/>
      <c r="D421" s="7"/>
      <c r="E421" s="7"/>
      <c r="F421" s="7"/>
      <c r="G421" s="7"/>
      <c r="H421" s="7"/>
    </row>
    <row r="422" spans="1:8" x14ac:dyDescent="0.25">
      <c r="A422" s="7"/>
      <c r="B422" s="7"/>
      <c r="C422" s="7"/>
      <c r="D422" s="7"/>
      <c r="E422" s="7"/>
      <c r="F422" s="7"/>
      <c r="G422" s="7"/>
      <c r="H422" s="7"/>
    </row>
    <row r="423" spans="1:8" x14ac:dyDescent="0.25">
      <c r="A423" s="7"/>
      <c r="B423" s="7"/>
      <c r="C423" s="7"/>
      <c r="D423" s="7"/>
      <c r="E423" s="7"/>
      <c r="F423" s="7"/>
      <c r="G423" s="7"/>
      <c r="H423" s="7"/>
    </row>
    <row r="424" spans="1:8" x14ac:dyDescent="0.25">
      <c r="A424" s="7"/>
      <c r="B424" s="7"/>
      <c r="C424" s="7"/>
      <c r="D424" s="7"/>
      <c r="E424" s="7"/>
      <c r="F424" s="7"/>
      <c r="G424" s="7"/>
      <c r="H424" s="7"/>
    </row>
    <row r="425" spans="1:8" x14ac:dyDescent="0.25">
      <c r="A425" s="7"/>
      <c r="B425" s="7"/>
      <c r="C425" s="7"/>
      <c r="D425" s="7"/>
      <c r="E425" s="7"/>
      <c r="F425" s="7"/>
      <c r="G425" s="7"/>
      <c r="H425" s="7"/>
    </row>
    <row r="426" spans="1:8" x14ac:dyDescent="0.25">
      <c r="A426" s="7"/>
      <c r="B426" s="7"/>
      <c r="C426" s="7"/>
      <c r="D426" s="7"/>
      <c r="E426" s="7"/>
      <c r="F426" s="7"/>
      <c r="G426" s="7"/>
      <c r="H426" s="7"/>
    </row>
    <row r="427" spans="1:8" x14ac:dyDescent="0.25">
      <c r="A427" s="7"/>
      <c r="B427" s="7"/>
      <c r="C427" s="7"/>
      <c r="D427" s="7"/>
      <c r="E427" s="7"/>
      <c r="F427" s="7"/>
      <c r="G427" s="7"/>
      <c r="H427" s="7"/>
    </row>
    <row r="428" spans="1:8" x14ac:dyDescent="0.25">
      <c r="A428" s="7"/>
      <c r="B428" s="7"/>
      <c r="C428" s="7"/>
      <c r="D428" s="7"/>
      <c r="E428" s="7"/>
      <c r="F428" s="7"/>
      <c r="G428" s="7"/>
      <c r="H428" s="7"/>
    </row>
    <row r="429" spans="1:8" x14ac:dyDescent="0.25">
      <c r="A429" s="7"/>
      <c r="B429" s="7"/>
      <c r="C429" s="7"/>
      <c r="D429" s="7"/>
      <c r="E429" s="7"/>
      <c r="F429" s="7"/>
      <c r="G429" s="7"/>
      <c r="H429" s="7"/>
    </row>
    <row r="430" spans="1:8" x14ac:dyDescent="0.25">
      <c r="A430" s="7"/>
      <c r="B430" s="7"/>
      <c r="C430" s="7"/>
      <c r="D430" s="7"/>
      <c r="E430" s="7"/>
      <c r="F430" s="7"/>
      <c r="G430" s="7"/>
      <c r="H430" s="7"/>
    </row>
    <row r="431" spans="1:8" x14ac:dyDescent="0.25">
      <c r="A431" s="7"/>
      <c r="B431" s="7"/>
      <c r="C431" s="7"/>
      <c r="D431" s="7"/>
      <c r="E431" s="7"/>
      <c r="F431" s="7"/>
      <c r="G431" s="7"/>
      <c r="H431" s="7"/>
    </row>
    <row r="432" spans="1:8" x14ac:dyDescent="0.25">
      <c r="A432" s="7"/>
      <c r="B432" s="7"/>
      <c r="C432" s="7"/>
      <c r="D432" s="7"/>
      <c r="E432" s="7"/>
      <c r="F432" s="7"/>
      <c r="G432" s="7"/>
      <c r="H432" s="7"/>
    </row>
    <row r="433" spans="1:8" x14ac:dyDescent="0.25">
      <c r="A433" s="7"/>
      <c r="B433" s="7"/>
      <c r="C433" s="7"/>
      <c r="D433" s="7"/>
      <c r="E433" s="7"/>
      <c r="F433" s="7"/>
      <c r="G433" s="7"/>
      <c r="H433" s="7"/>
    </row>
    <row r="434" spans="1:8" x14ac:dyDescent="0.25">
      <c r="A434" s="7"/>
      <c r="B434" s="7"/>
      <c r="C434" s="7"/>
      <c r="D434" s="7"/>
      <c r="E434" s="7"/>
      <c r="F434" s="7"/>
      <c r="G434" s="7"/>
      <c r="H434" s="7"/>
    </row>
    <row r="435" spans="1:8" x14ac:dyDescent="0.25">
      <c r="A435" s="7"/>
      <c r="B435" s="7"/>
      <c r="C435" s="7"/>
      <c r="D435" s="7"/>
      <c r="E435" s="7"/>
      <c r="F435" s="7"/>
      <c r="G435" s="7"/>
      <c r="H435" s="7"/>
    </row>
    <row r="436" spans="1:8" x14ac:dyDescent="0.25">
      <c r="A436" s="7"/>
      <c r="B436" s="7"/>
      <c r="C436" s="7"/>
      <c r="D436" s="7"/>
      <c r="E436" s="7"/>
      <c r="F436" s="7"/>
      <c r="G436" s="7"/>
      <c r="H436" s="7"/>
    </row>
    <row r="437" spans="1:8" x14ac:dyDescent="0.25">
      <c r="A437" s="7"/>
      <c r="B437" s="7"/>
      <c r="C437" s="7"/>
      <c r="D437" s="7"/>
      <c r="E437" s="7"/>
      <c r="F437" s="7"/>
      <c r="G437" s="7"/>
      <c r="H437" s="7"/>
    </row>
    <row r="438" spans="1:8" x14ac:dyDescent="0.25">
      <c r="A438" s="7"/>
      <c r="B438" s="7"/>
      <c r="C438" s="7"/>
      <c r="D438" s="7"/>
      <c r="E438" s="7"/>
      <c r="F438" s="7"/>
      <c r="G438" s="7"/>
      <c r="H438" s="7"/>
    </row>
    <row r="439" spans="1:8" x14ac:dyDescent="0.25">
      <c r="A439" s="7"/>
      <c r="B439" s="7"/>
      <c r="C439" s="7"/>
      <c r="D439" s="7"/>
      <c r="E439" s="7"/>
      <c r="F439" s="7"/>
      <c r="G439" s="7"/>
      <c r="H439" s="7"/>
    </row>
    <row r="440" spans="1:8" x14ac:dyDescent="0.25">
      <c r="A440" s="7"/>
      <c r="B440" s="7"/>
      <c r="C440" s="7"/>
      <c r="D440" s="7"/>
      <c r="E440" s="7"/>
      <c r="F440" s="7"/>
      <c r="G440" s="7"/>
      <c r="H440" s="7"/>
    </row>
    <row r="441" spans="1:8" x14ac:dyDescent="0.25">
      <c r="A441" s="7"/>
      <c r="B441" s="7"/>
      <c r="C441" s="7"/>
      <c r="D441" s="7"/>
      <c r="E441" s="7"/>
      <c r="F441" s="7"/>
      <c r="G441" s="7"/>
      <c r="H441" s="7"/>
    </row>
    <row r="442" spans="1:8" x14ac:dyDescent="0.25">
      <c r="A442" s="7"/>
      <c r="B442" s="7"/>
      <c r="C442" s="7"/>
      <c r="D442" s="7"/>
      <c r="E442" s="7"/>
      <c r="F442" s="7"/>
      <c r="G442" s="7"/>
      <c r="H442" s="7"/>
    </row>
    <row r="443" spans="1:8" x14ac:dyDescent="0.25">
      <c r="A443" s="7"/>
      <c r="B443" s="7"/>
      <c r="C443" s="7"/>
      <c r="D443" s="7"/>
      <c r="E443" s="7"/>
      <c r="F443" s="7"/>
      <c r="G443" s="7"/>
      <c r="H443" s="7"/>
    </row>
    <row r="444" spans="1:8" x14ac:dyDescent="0.25">
      <c r="A444" s="7"/>
      <c r="B444" s="7"/>
      <c r="C444" s="7"/>
      <c r="D444" s="7"/>
      <c r="E444" s="7"/>
      <c r="F444" s="7"/>
      <c r="G444" s="7"/>
      <c r="H444" s="7"/>
    </row>
    <row r="445" spans="1:8" x14ac:dyDescent="0.25">
      <c r="A445" s="7"/>
      <c r="B445" s="7"/>
      <c r="C445" s="7"/>
      <c r="D445" s="7"/>
      <c r="E445" s="7"/>
      <c r="F445" s="7"/>
      <c r="G445" s="7"/>
      <c r="H445" s="7"/>
    </row>
    <row r="446" spans="1:8" x14ac:dyDescent="0.25">
      <c r="A446" s="7"/>
      <c r="B446" s="7"/>
      <c r="C446" s="7"/>
      <c r="D446" s="7"/>
      <c r="E446" s="7"/>
      <c r="F446" s="7"/>
      <c r="G446" s="7"/>
      <c r="H446" s="7"/>
    </row>
    <row r="447" spans="1:8" x14ac:dyDescent="0.25">
      <c r="A447" s="7"/>
      <c r="B447" s="7"/>
      <c r="C447" s="7"/>
      <c r="D447" s="7"/>
      <c r="E447" s="7"/>
      <c r="F447" s="7"/>
      <c r="G447" s="7"/>
      <c r="H447" s="7"/>
    </row>
    <row r="448" spans="1:8" x14ac:dyDescent="0.25">
      <c r="A448" s="7"/>
      <c r="B448" s="7"/>
      <c r="C448" s="7"/>
      <c r="D448" s="7"/>
      <c r="E448" s="7"/>
      <c r="F448" s="7"/>
      <c r="G448" s="7"/>
      <c r="H448" s="7"/>
    </row>
    <row r="449" spans="1:8" x14ac:dyDescent="0.25">
      <c r="A449" s="7"/>
      <c r="B449" s="7"/>
      <c r="C449" s="7"/>
      <c r="D449" s="7"/>
      <c r="E449" s="7"/>
      <c r="F449" s="7"/>
      <c r="G449" s="7"/>
      <c r="H449" s="7"/>
    </row>
    <row r="450" spans="1:8" x14ac:dyDescent="0.25">
      <c r="A450" s="7"/>
      <c r="B450" s="7"/>
      <c r="C450" s="7"/>
      <c r="D450" s="7"/>
      <c r="E450" s="7"/>
      <c r="F450" s="7"/>
      <c r="G450" s="7"/>
      <c r="H450" s="7"/>
    </row>
    <row r="451" spans="1:8" x14ac:dyDescent="0.25">
      <c r="A451" s="7"/>
      <c r="B451" s="7"/>
      <c r="C451" s="7"/>
      <c r="D451" s="7"/>
      <c r="E451" s="7"/>
      <c r="F451" s="7"/>
      <c r="G451" s="7"/>
      <c r="H451" s="7"/>
    </row>
    <row r="452" spans="1:8" x14ac:dyDescent="0.25">
      <c r="A452" s="7"/>
      <c r="B452" s="7"/>
      <c r="C452" s="7"/>
      <c r="D452" s="7"/>
      <c r="E452" s="7"/>
      <c r="F452" s="7"/>
      <c r="G452" s="7"/>
      <c r="H452" s="7"/>
    </row>
    <row r="453" spans="1:8" x14ac:dyDescent="0.25">
      <c r="A453" s="7"/>
      <c r="B453" s="7"/>
      <c r="C453" s="7"/>
      <c r="D453" s="7"/>
      <c r="E453" s="7"/>
      <c r="F453" s="7"/>
      <c r="G453" s="7"/>
      <c r="H453" s="7"/>
    </row>
    <row r="454" spans="1:8" x14ac:dyDescent="0.25">
      <c r="A454" s="7"/>
      <c r="B454" s="7"/>
      <c r="C454" s="7"/>
      <c r="D454" s="7"/>
      <c r="E454" s="7"/>
      <c r="F454" s="7"/>
      <c r="G454" s="7"/>
      <c r="H454" s="7"/>
    </row>
    <row r="455" spans="1:8" x14ac:dyDescent="0.25">
      <c r="A455" s="7"/>
      <c r="B455" s="7"/>
      <c r="C455" s="7"/>
      <c r="D455" s="7"/>
      <c r="E455" s="7"/>
      <c r="F455" s="7"/>
      <c r="G455" s="7"/>
      <c r="H455" s="7"/>
    </row>
    <row r="456" spans="1:8" x14ac:dyDescent="0.25">
      <c r="A456" s="7"/>
      <c r="B456" s="7"/>
      <c r="C456" s="7"/>
      <c r="D456" s="7"/>
      <c r="E456" s="7"/>
      <c r="F456" s="7"/>
      <c r="G456" s="7"/>
      <c r="H456" s="7"/>
    </row>
    <row r="457" spans="1:8" x14ac:dyDescent="0.25">
      <c r="A457" s="7"/>
      <c r="B457" s="7"/>
      <c r="C457" s="7"/>
      <c r="D457" s="7"/>
      <c r="E457" s="7"/>
      <c r="F457" s="7"/>
      <c r="G457" s="7"/>
      <c r="H457" s="7"/>
    </row>
    <row r="458" spans="1:8" x14ac:dyDescent="0.25">
      <c r="A458" s="7"/>
      <c r="B458" s="7"/>
      <c r="C458" s="7"/>
      <c r="D458" s="7"/>
      <c r="E458" s="7"/>
      <c r="F458" s="7"/>
      <c r="G458" s="7"/>
      <c r="H458" s="7"/>
    </row>
    <row r="459" spans="1:8" x14ac:dyDescent="0.25">
      <c r="A459" s="7"/>
      <c r="B459" s="7"/>
      <c r="C459" s="7"/>
      <c r="D459" s="7"/>
      <c r="E459" s="7"/>
      <c r="F459" s="7"/>
      <c r="G459" s="7"/>
      <c r="H459" s="7"/>
    </row>
    <row r="460" spans="1:8" x14ac:dyDescent="0.25">
      <c r="A460" s="7"/>
      <c r="B460" s="7"/>
      <c r="C460" s="7"/>
      <c r="D460" s="7"/>
      <c r="E460" s="7"/>
      <c r="F460" s="7"/>
      <c r="G460" s="7"/>
      <c r="H460" s="7"/>
    </row>
    <row r="461" spans="1:8" x14ac:dyDescent="0.25">
      <c r="A461" s="7"/>
      <c r="B461" s="7"/>
      <c r="C461" s="7"/>
      <c r="D461" s="7"/>
      <c r="E461" s="7"/>
      <c r="F461" s="7"/>
      <c r="G461" s="7"/>
      <c r="H461" s="7"/>
    </row>
    <row r="462" spans="1:8" x14ac:dyDescent="0.25">
      <c r="A462" s="7"/>
      <c r="B462" s="7"/>
      <c r="C462" s="7"/>
      <c r="D462" s="7"/>
      <c r="E462" s="7"/>
      <c r="F462" s="7"/>
      <c r="G462" s="7"/>
      <c r="H462" s="7"/>
    </row>
    <row r="463" spans="1:8" x14ac:dyDescent="0.25">
      <c r="A463" s="7"/>
      <c r="B463" s="7"/>
      <c r="C463" s="7"/>
      <c r="D463" s="7"/>
      <c r="E463" s="7"/>
      <c r="F463" s="7"/>
      <c r="G463" s="7"/>
      <c r="H463" s="7"/>
    </row>
    <row r="464" spans="1:8" x14ac:dyDescent="0.25">
      <c r="A464" s="7"/>
      <c r="B464" s="7"/>
      <c r="C464" s="7"/>
      <c r="D464" s="7"/>
      <c r="E464" s="7"/>
      <c r="F464" s="7"/>
      <c r="G464" s="7"/>
      <c r="H464" s="7"/>
    </row>
    <row r="465" spans="1:8" x14ac:dyDescent="0.25">
      <c r="A465" s="7"/>
      <c r="B465" s="7"/>
      <c r="C465" s="7"/>
      <c r="D465" s="7"/>
      <c r="E465" s="7"/>
      <c r="F465" s="7"/>
      <c r="G465" s="7"/>
      <c r="H465" s="7"/>
    </row>
    <row r="466" spans="1:8" x14ac:dyDescent="0.25">
      <c r="A466" s="7"/>
      <c r="B466" s="7"/>
      <c r="C466" s="7"/>
      <c r="D466" s="7"/>
      <c r="E466" s="7"/>
      <c r="F466" s="7"/>
      <c r="G466" s="7"/>
      <c r="H466" s="7"/>
    </row>
    <row r="467" spans="1:8" x14ac:dyDescent="0.25">
      <c r="A467" s="7"/>
      <c r="B467" s="7"/>
      <c r="C467" s="7"/>
      <c r="D467" s="7"/>
      <c r="E467" s="7"/>
      <c r="F467" s="7"/>
      <c r="G467" s="7"/>
      <c r="H467" s="7"/>
    </row>
    <row r="468" spans="1:8" x14ac:dyDescent="0.25">
      <c r="A468" s="7"/>
      <c r="B468" s="7"/>
      <c r="C468" s="7"/>
      <c r="D468" s="7"/>
      <c r="E468" s="7"/>
      <c r="F468" s="7"/>
      <c r="G468" s="7"/>
      <c r="H468" s="7"/>
    </row>
    <row r="469" spans="1:8" x14ac:dyDescent="0.25">
      <c r="A469" s="7"/>
      <c r="B469" s="7"/>
      <c r="C469" s="7"/>
      <c r="D469" s="7"/>
      <c r="E469" s="7"/>
      <c r="F469" s="7"/>
      <c r="G469" s="7"/>
      <c r="H469" s="7"/>
    </row>
    <row r="470" spans="1:8" x14ac:dyDescent="0.25">
      <c r="A470" s="7"/>
      <c r="B470" s="7"/>
      <c r="C470" s="7"/>
      <c r="D470" s="7"/>
      <c r="E470" s="7"/>
      <c r="F470" s="7"/>
      <c r="G470" s="7"/>
      <c r="H470" s="7"/>
    </row>
    <row r="471" spans="1:8" x14ac:dyDescent="0.25">
      <c r="A471" s="7"/>
      <c r="B471" s="7"/>
      <c r="C471" s="7"/>
      <c r="D471" s="7"/>
      <c r="E471" s="7"/>
      <c r="F471" s="7"/>
      <c r="G471" s="7"/>
      <c r="H471" s="7"/>
    </row>
    <row r="472" spans="1:8" x14ac:dyDescent="0.25">
      <c r="A472" s="7"/>
      <c r="B472" s="7"/>
      <c r="C472" s="7"/>
      <c r="D472" s="7"/>
      <c r="E472" s="7"/>
      <c r="F472" s="7"/>
      <c r="G472" s="7"/>
      <c r="H472" s="7"/>
    </row>
    <row r="473" spans="1:8" x14ac:dyDescent="0.25">
      <c r="A473" s="7"/>
      <c r="B473" s="7"/>
      <c r="C473" s="7"/>
      <c r="D473" s="7"/>
      <c r="E473" s="7"/>
      <c r="F473" s="7"/>
      <c r="G473" s="7"/>
      <c r="H473" s="7"/>
    </row>
    <row r="474" spans="1:8" x14ac:dyDescent="0.25">
      <c r="A474" s="7"/>
      <c r="B474" s="7"/>
      <c r="C474" s="7"/>
      <c r="D474" s="7"/>
      <c r="E474" s="7"/>
      <c r="F474" s="7"/>
      <c r="G474" s="7"/>
      <c r="H474" s="7"/>
    </row>
    <row r="475" spans="1:8" x14ac:dyDescent="0.25">
      <c r="A475" s="7"/>
      <c r="B475" s="7"/>
      <c r="C475" s="7"/>
      <c r="D475" s="7"/>
      <c r="E475" s="7"/>
      <c r="F475" s="7"/>
      <c r="G475" s="7"/>
      <c r="H475" s="7"/>
    </row>
    <row r="476" spans="1:8" x14ac:dyDescent="0.25">
      <c r="A476" s="7"/>
      <c r="B476" s="7"/>
      <c r="C476" s="7"/>
      <c r="D476" s="7"/>
      <c r="E476" s="7"/>
      <c r="F476" s="7"/>
      <c r="G476" s="7"/>
      <c r="H476" s="7"/>
    </row>
    <row r="477" spans="1:8" x14ac:dyDescent="0.25">
      <c r="A477" s="7"/>
      <c r="B477" s="7"/>
      <c r="C477" s="7"/>
      <c r="D477" s="7"/>
      <c r="E477" s="7"/>
      <c r="F477" s="7"/>
      <c r="G477" s="7"/>
      <c r="H477" s="7"/>
    </row>
    <row r="478" spans="1:8" x14ac:dyDescent="0.25">
      <c r="A478" s="7"/>
      <c r="B478" s="7"/>
      <c r="C478" s="7"/>
      <c r="D478" s="7"/>
      <c r="E478" s="7"/>
      <c r="F478" s="7"/>
      <c r="G478" s="7"/>
      <c r="H478" s="7"/>
    </row>
    <row r="479" spans="1:8" x14ac:dyDescent="0.25">
      <c r="A479" s="7"/>
      <c r="B479" s="7"/>
      <c r="C479" s="7"/>
      <c r="D479" s="7"/>
      <c r="E479" s="7"/>
      <c r="F479" s="7"/>
      <c r="G479" s="7"/>
      <c r="H479" s="7"/>
    </row>
    <row r="480" spans="1:8" x14ac:dyDescent="0.25">
      <c r="A480" s="7"/>
      <c r="B480" s="7"/>
      <c r="C480" s="7"/>
      <c r="D480" s="7"/>
      <c r="E480" s="7"/>
      <c r="F480" s="7"/>
      <c r="G480" s="7"/>
      <c r="H480" s="7"/>
    </row>
    <row r="481" spans="1:8" x14ac:dyDescent="0.25">
      <c r="A481" s="7"/>
      <c r="B481" s="7"/>
      <c r="C481" s="7"/>
      <c r="D481" s="7"/>
      <c r="E481" s="7"/>
      <c r="F481" s="7"/>
      <c r="G481" s="7"/>
      <c r="H481" s="7"/>
    </row>
    <row r="482" spans="1:8" x14ac:dyDescent="0.25">
      <c r="A482" s="7"/>
      <c r="B482" s="7"/>
      <c r="C482" s="7"/>
      <c r="D482" s="7"/>
      <c r="E482" s="7"/>
      <c r="F482" s="7"/>
      <c r="G482" s="7"/>
      <c r="H482" s="7"/>
    </row>
    <row r="483" spans="1:8" x14ac:dyDescent="0.25">
      <c r="A483" s="7"/>
      <c r="B483" s="7"/>
      <c r="C483" s="7"/>
      <c r="D483" s="7"/>
      <c r="E483" s="7"/>
      <c r="F483" s="7"/>
      <c r="G483" s="7"/>
      <c r="H483" s="7"/>
    </row>
    <row r="484" spans="1:8" x14ac:dyDescent="0.25">
      <c r="A484" s="7"/>
      <c r="B484" s="7"/>
      <c r="C484" s="7"/>
      <c r="D484" s="7"/>
      <c r="E484" s="7"/>
      <c r="F484" s="7"/>
      <c r="G484" s="7"/>
      <c r="H484" s="7"/>
    </row>
    <row r="485" spans="1:8" x14ac:dyDescent="0.25">
      <c r="A485" s="7"/>
      <c r="B485" s="7"/>
      <c r="C485" s="7"/>
      <c r="D485" s="7"/>
      <c r="E485" s="7"/>
      <c r="F485" s="7"/>
      <c r="G485" s="7"/>
      <c r="H485" s="7"/>
    </row>
    <row r="486" spans="1:8" x14ac:dyDescent="0.25">
      <c r="A486" s="7"/>
      <c r="B486" s="7"/>
      <c r="C486" s="7"/>
      <c r="D486" s="7"/>
      <c r="E486" s="7"/>
      <c r="F486" s="7"/>
      <c r="G486" s="7"/>
      <c r="H486" s="7"/>
    </row>
    <row r="487" spans="1:8" x14ac:dyDescent="0.25">
      <c r="A487" s="7"/>
      <c r="B487" s="7"/>
      <c r="C487" s="7"/>
      <c r="D487" s="7"/>
      <c r="E487" s="7"/>
      <c r="F487" s="7"/>
      <c r="G487" s="7"/>
      <c r="H487" s="7"/>
    </row>
    <row r="488" spans="1:8" x14ac:dyDescent="0.25">
      <c r="A488" s="7"/>
      <c r="B488" s="7"/>
      <c r="C488" s="7"/>
      <c r="D488" s="7"/>
      <c r="E488" s="7"/>
      <c r="F488" s="7"/>
      <c r="G488" s="7"/>
      <c r="H488" s="7"/>
    </row>
    <row r="489" spans="1:8" x14ac:dyDescent="0.25">
      <c r="A489" s="7"/>
      <c r="B489" s="7"/>
      <c r="C489" s="7"/>
      <c r="D489" s="7"/>
      <c r="E489" s="7"/>
      <c r="F489" s="7"/>
      <c r="G489" s="7"/>
      <c r="H489" s="7"/>
    </row>
    <row r="490" spans="1:8" x14ac:dyDescent="0.25">
      <c r="A490" s="7"/>
      <c r="B490" s="7"/>
      <c r="C490" s="7"/>
      <c r="D490" s="7"/>
      <c r="E490" s="7"/>
      <c r="F490" s="7"/>
      <c r="G490" s="7"/>
      <c r="H490" s="7"/>
    </row>
    <row r="491" spans="1:8" x14ac:dyDescent="0.25">
      <c r="A491" s="7"/>
      <c r="B491" s="7"/>
      <c r="C491" s="7"/>
      <c r="D491" s="7"/>
      <c r="E491" s="7"/>
      <c r="F491" s="7"/>
      <c r="G491" s="7"/>
      <c r="H491" s="7"/>
    </row>
    <row r="492" spans="1:8" x14ac:dyDescent="0.25">
      <c r="A492" s="7"/>
      <c r="B492" s="7"/>
      <c r="C492" s="7"/>
      <c r="D492" s="7"/>
      <c r="E492" s="7"/>
      <c r="F492" s="7"/>
      <c r="G492" s="7"/>
      <c r="H492" s="7"/>
    </row>
    <row r="493" spans="1:8" x14ac:dyDescent="0.25">
      <c r="A493" s="7"/>
      <c r="B493" s="7"/>
      <c r="C493" s="7"/>
      <c r="D493" s="7"/>
      <c r="E493" s="7"/>
      <c r="F493" s="7"/>
      <c r="G493" s="7"/>
      <c r="H493" s="7"/>
    </row>
    <row r="494" spans="1:8" x14ac:dyDescent="0.25">
      <c r="A494" s="7"/>
      <c r="B494" s="7"/>
      <c r="C494" s="7"/>
      <c r="D494" s="7"/>
      <c r="E494" s="7"/>
      <c r="F494" s="7"/>
      <c r="G494" s="7"/>
      <c r="H494" s="7"/>
    </row>
    <row r="495" spans="1:8" x14ac:dyDescent="0.25">
      <c r="A495" s="7"/>
      <c r="B495" s="7"/>
      <c r="C495" s="7"/>
      <c r="D495" s="7"/>
      <c r="E495" s="7"/>
      <c r="F495" s="7"/>
      <c r="G495" s="7"/>
      <c r="H495" s="7"/>
    </row>
    <row r="496" spans="1:8" x14ac:dyDescent="0.25">
      <c r="A496" s="7"/>
      <c r="B496" s="7"/>
      <c r="C496" s="7"/>
      <c r="D496" s="7"/>
      <c r="E496" s="7"/>
      <c r="F496" s="7"/>
      <c r="G496" s="7"/>
      <c r="H496" s="7"/>
    </row>
    <row r="497" spans="1:8" x14ac:dyDescent="0.25">
      <c r="A497" s="7"/>
      <c r="B497" s="7"/>
      <c r="C497" s="7"/>
      <c r="D497" s="7"/>
      <c r="E497" s="7"/>
      <c r="F497" s="7"/>
      <c r="G497" s="7"/>
      <c r="H497" s="7"/>
    </row>
    <row r="498" spans="1:8" x14ac:dyDescent="0.25">
      <c r="A498" s="7"/>
      <c r="B498" s="7"/>
      <c r="C498" s="7"/>
      <c r="D498" s="7"/>
      <c r="E498" s="7"/>
      <c r="F498" s="7"/>
      <c r="G498" s="7"/>
      <c r="H498" s="7"/>
    </row>
    <row r="499" spans="1:8" x14ac:dyDescent="0.25">
      <c r="A499" s="7"/>
      <c r="B499" s="7"/>
      <c r="C499" s="7"/>
      <c r="D499" s="7"/>
      <c r="E499" s="7"/>
      <c r="F499" s="7"/>
      <c r="G499" s="7"/>
      <c r="H499" s="7"/>
    </row>
    <row r="500" spans="1:8" x14ac:dyDescent="0.25">
      <c r="A500" s="7"/>
      <c r="B500" s="7"/>
      <c r="C500" s="7"/>
      <c r="D500" s="7"/>
      <c r="E500" s="7"/>
      <c r="F500" s="7"/>
      <c r="G500" s="7"/>
      <c r="H500" s="7"/>
    </row>
    <row r="501" spans="1:8" x14ac:dyDescent="0.25">
      <c r="A501" s="7"/>
      <c r="B501" s="7"/>
      <c r="C501" s="7"/>
      <c r="D501" s="7"/>
      <c r="E501" s="7"/>
      <c r="F501" s="7"/>
      <c r="G501" s="7"/>
      <c r="H501" s="7"/>
    </row>
    <row r="502" spans="1:8" x14ac:dyDescent="0.25">
      <c r="A502" s="7"/>
      <c r="B502" s="7"/>
      <c r="C502" s="7"/>
      <c r="D502" s="7"/>
      <c r="E502" s="7"/>
      <c r="F502" s="7"/>
      <c r="G502" s="7"/>
      <c r="H502" s="7"/>
    </row>
    <row r="503" spans="1:8" x14ac:dyDescent="0.25">
      <c r="A503" s="7"/>
      <c r="B503" s="7"/>
      <c r="C503" s="7"/>
      <c r="D503" s="7"/>
      <c r="E503" s="7"/>
      <c r="F503" s="7"/>
      <c r="G503" s="7"/>
      <c r="H503" s="7"/>
    </row>
    <row r="504" spans="1:8" x14ac:dyDescent="0.25">
      <c r="A504" s="7"/>
      <c r="B504" s="7"/>
      <c r="C504" s="7"/>
      <c r="D504" s="7"/>
      <c r="E504" s="7"/>
      <c r="F504" s="7"/>
      <c r="G504" s="7"/>
      <c r="H504" s="7"/>
    </row>
    <row r="505" spans="1:8" x14ac:dyDescent="0.25">
      <c r="A505" s="7"/>
      <c r="B505" s="7"/>
      <c r="C505" s="7"/>
      <c r="D505" s="7"/>
      <c r="E505" s="7"/>
      <c r="F505" s="7"/>
      <c r="G505" s="7"/>
      <c r="H505" s="7"/>
    </row>
    <row r="506" spans="1:8" x14ac:dyDescent="0.25">
      <c r="A506" s="7"/>
      <c r="B506" s="7"/>
      <c r="C506" s="7"/>
      <c r="D506" s="7"/>
      <c r="E506" s="7"/>
      <c r="F506" s="7"/>
      <c r="G506" s="7"/>
      <c r="H506" s="7"/>
    </row>
    <row r="507" spans="1:8" x14ac:dyDescent="0.25">
      <c r="A507" s="7"/>
      <c r="B507" s="7"/>
      <c r="C507" s="7"/>
      <c r="D507" s="7"/>
      <c r="E507" s="7"/>
      <c r="F507" s="7"/>
      <c r="G507" s="7"/>
      <c r="H507" s="7"/>
    </row>
    <row r="508" spans="1:8" x14ac:dyDescent="0.25">
      <c r="A508" s="7"/>
      <c r="B508" s="7"/>
      <c r="C508" s="7"/>
      <c r="D508" s="7"/>
      <c r="E508" s="7"/>
      <c r="F508" s="7"/>
      <c r="G508" s="7"/>
      <c r="H508" s="7"/>
    </row>
    <row r="509" spans="1:8" x14ac:dyDescent="0.25">
      <c r="A509" s="7"/>
      <c r="B509" s="7"/>
      <c r="C509" s="7"/>
      <c r="D509" s="7"/>
      <c r="E509" s="7"/>
      <c r="F509" s="7"/>
      <c r="G509" s="7"/>
      <c r="H509" s="7"/>
    </row>
    <row r="510" spans="1:8" x14ac:dyDescent="0.25">
      <c r="A510" s="7"/>
      <c r="B510" s="7"/>
      <c r="C510" s="7"/>
      <c r="D510" s="7"/>
      <c r="E510" s="7"/>
      <c r="F510" s="7"/>
      <c r="G510" s="7"/>
      <c r="H510" s="7"/>
    </row>
    <row r="511" spans="1:8" x14ac:dyDescent="0.25">
      <c r="A511" s="7"/>
      <c r="B511" s="7"/>
      <c r="C511" s="7"/>
      <c r="D511" s="7"/>
      <c r="E511" s="7"/>
      <c r="F511" s="7"/>
      <c r="G511" s="7"/>
      <c r="H511" s="7"/>
    </row>
    <row r="512" spans="1:8" x14ac:dyDescent="0.25">
      <c r="A512" s="7"/>
      <c r="B512" s="7"/>
      <c r="C512" s="7"/>
      <c r="D512" s="7"/>
      <c r="E512" s="7"/>
      <c r="F512" s="7"/>
      <c r="G512" s="7"/>
      <c r="H512" s="7"/>
    </row>
    <row r="513" spans="1:8" x14ac:dyDescent="0.25">
      <c r="A513" s="7"/>
      <c r="B513" s="7"/>
      <c r="C513" s="7"/>
      <c r="D513" s="7"/>
      <c r="E513" s="7"/>
      <c r="F513" s="7"/>
      <c r="G513" s="7"/>
      <c r="H513" s="7"/>
    </row>
    <row r="514" spans="1:8" x14ac:dyDescent="0.25">
      <c r="A514" s="7"/>
      <c r="B514" s="7"/>
      <c r="C514" s="7"/>
      <c r="D514" s="7"/>
      <c r="E514" s="7"/>
      <c r="F514" s="7"/>
      <c r="G514" s="7"/>
      <c r="H514" s="7"/>
    </row>
    <row r="515" spans="1:8" x14ac:dyDescent="0.25">
      <c r="A515" s="7"/>
      <c r="B515" s="7"/>
      <c r="C515" s="7"/>
      <c r="D515" s="7"/>
      <c r="E515" s="7"/>
      <c r="F515" s="7"/>
      <c r="G515" s="7"/>
      <c r="H515" s="7"/>
    </row>
    <row r="516" spans="1:8" x14ac:dyDescent="0.25">
      <c r="A516" s="7"/>
      <c r="B516" s="7"/>
      <c r="C516" s="7"/>
      <c r="D516" s="7"/>
      <c r="E516" s="7"/>
      <c r="F516" s="7"/>
      <c r="G516" s="7"/>
      <c r="H516" s="7"/>
    </row>
    <row r="517" spans="1:8" x14ac:dyDescent="0.25">
      <c r="A517" s="7"/>
      <c r="B517" s="7"/>
      <c r="C517" s="7"/>
      <c r="D517" s="7"/>
      <c r="E517" s="7"/>
      <c r="F517" s="7"/>
      <c r="G517" s="7"/>
      <c r="H517" s="7"/>
    </row>
    <row r="518" spans="1:8" x14ac:dyDescent="0.25">
      <c r="A518" s="7"/>
      <c r="B518" s="7"/>
      <c r="C518" s="7"/>
      <c r="D518" s="7"/>
      <c r="E518" s="7"/>
      <c r="F518" s="7"/>
      <c r="G518" s="7"/>
      <c r="H518" s="7"/>
    </row>
    <row r="519" spans="1:8" x14ac:dyDescent="0.25">
      <c r="A519" s="7"/>
      <c r="B519" s="7"/>
      <c r="C519" s="7"/>
      <c r="D519" s="7"/>
      <c r="E519" s="7"/>
      <c r="F519" s="7"/>
      <c r="G519" s="7"/>
      <c r="H519" s="7"/>
    </row>
    <row r="520" spans="1:8" x14ac:dyDescent="0.25">
      <c r="A520" s="7"/>
      <c r="B520" s="7"/>
      <c r="C520" s="7"/>
      <c r="D520" s="7"/>
      <c r="E520" s="7"/>
      <c r="F520" s="7"/>
      <c r="G520" s="7"/>
      <c r="H520" s="7"/>
    </row>
    <row r="521" spans="1:8" x14ac:dyDescent="0.25">
      <c r="A521" s="7"/>
      <c r="B521" s="7"/>
      <c r="C521" s="7"/>
      <c r="D521" s="7"/>
      <c r="E521" s="7"/>
      <c r="F521" s="7"/>
      <c r="G521" s="7"/>
      <c r="H521" s="7"/>
    </row>
    <row r="522" spans="1:8" x14ac:dyDescent="0.25">
      <c r="A522" s="7"/>
      <c r="B522" s="7"/>
      <c r="C522" s="7"/>
      <c r="D522" s="7"/>
      <c r="E522" s="7"/>
      <c r="F522" s="7"/>
      <c r="G522" s="7"/>
      <c r="H522" s="7"/>
    </row>
    <row r="523" spans="1:8" x14ac:dyDescent="0.25">
      <c r="A523" s="7"/>
      <c r="B523" s="7"/>
      <c r="C523" s="7"/>
      <c r="D523" s="7"/>
      <c r="E523" s="7"/>
      <c r="F523" s="7"/>
      <c r="G523" s="7"/>
      <c r="H523" s="7"/>
    </row>
    <row r="524" spans="1:8" x14ac:dyDescent="0.25">
      <c r="A524" s="7"/>
      <c r="B524" s="7"/>
      <c r="C524" s="7"/>
      <c r="D524" s="7"/>
      <c r="E524" s="7"/>
      <c r="F524" s="7"/>
      <c r="G524" s="7"/>
      <c r="H524" s="7"/>
    </row>
    <row r="525" spans="1:8" x14ac:dyDescent="0.25">
      <c r="A525" s="7"/>
      <c r="B525" s="7"/>
      <c r="C525" s="7"/>
      <c r="D525" s="7"/>
      <c r="E525" s="7"/>
      <c r="F525" s="7"/>
      <c r="G525" s="7"/>
      <c r="H525" s="7"/>
    </row>
    <row r="526" spans="1:8" x14ac:dyDescent="0.25">
      <c r="A526" s="7"/>
      <c r="B526" s="7"/>
      <c r="C526" s="7"/>
      <c r="D526" s="7"/>
      <c r="E526" s="7"/>
      <c r="F526" s="7"/>
      <c r="G526" s="7"/>
      <c r="H526" s="7"/>
    </row>
    <row r="527" spans="1:8" x14ac:dyDescent="0.25">
      <c r="A527" s="7"/>
      <c r="B527" s="7"/>
      <c r="C527" s="7"/>
      <c r="D527" s="7"/>
      <c r="E527" s="7"/>
      <c r="F527" s="7"/>
      <c r="G527" s="7"/>
      <c r="H527" s="7"/>
    </row>
    <row r="528" spans="1:8" x14ac:dyDescent="0.25">
      <c r="A528" s="7"/>
      <c r="B528" s="7"/>
      <c r="C528" s="7"/>
      <c r="D528" s="7"/>
      <c r="E528" s="7"/>
      <c r="F528" s="7"/>
      <c r="G528" s="7"/>
      <c r="H528" s="7"/>
    </row>
    <row r="529" spans="1:8" x14ac:dyDescent="0.25">
      <c r="A529" s="7"/>
      <c r="B529" s="7"/>
      <c r="C529" s="7"/>
      <c r="D529" s="7"/>
      <c r="E529" s="7"/>
      <c r="F529" s="7"/>
      <c r="G529" s="7"/>
      <c r="H529" s="7"/>
    </row>
    <row r="530" spans="1:8" x14ac:dyDescent="0.25">
      <c r="A530" s="7"/>
      <c r="B530" s="7"/>
      <c r="C530" s="7"/>
      <c r="D530" s="7"/>
      <c r="E530" s="7"/>
      <c r="F530" s="7"/>
      <c r="G530" s="7"/>
      <c r="H530" s="7"/>
    </row>
    <row r="531" spans="1:8" x14ac:dyDescent="0.25">
      <c r="A531" s="7"/>
      <c r="B531" s="7"/>
      <c r="C531" s="7"/>
      <c r="D531" s="7"/>
      <c r="E531" s="7"/>
      <c r="F531" s="7"/>
      <c r="G531" s="7"/>
      <c r="H531" s="7"/>
    </row>
    <row r="532" spans="1:8" x14ac:dyDescent="0.25">
      <c r="A532" s="7"/>
      <c r="B532" s="7"/>
      <c r="C532" s="7"/>
      <c r="D532" s="7"/>
      <c r="E532" s="7"/>
      <c r="F532" s="7"/>
      <c r="G532" s="7"/>
      <c r="H532" s="7"/>
    </row>
    <row r="533" spans="1:8" x14ac:dyDescent="0.25">
      <c r="A533" s="7"/>
      <c r="B533" s="7"/>
      <c r="C533" s="7"/>
      <c r="D533" s="7"/>
      <c r="E533" s="7"/>
      <c r="F533" s="7"/>
      <c r="G533" s="7"/>
      <c r="H533" s="7"/>
    </row>
    <row r="534" spans="1:8" x14ac:dyDescent="0.25">
      <c r="A534" s="7"/>
      <c r="B534" s="7"/>
      <c r="C534" s="7"/>
      <c r="D534" s="7"/>
      <c r="E534" s="7"/>
      <c r="F534" s="7"/>
      <c r="G534" s="7"/>
      <c r="H534" s="7"/>
    </row>
  </sheetData>
  <sortState ref="B76:H107">
    <sortCondition ref="H76:H107"/>
  </sortState>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3"/>
  <sheetViews>
    <sheetView workbookViewId="0">
      <selection activeCell="G25" sqref="G25"/>
    </sheetView>
  </sheetViews>
  <sheetFormatPr defaultRowHeight="15" x14ac:dyDescent="0.25"/>
  <cols>
    <col min="1" max="1" width="11" bestFit="1" customWidth="1"/>
    <col min="15" max="15" width="13" customWidth="1"/>
    <col min="18" max="18" width="11.5703125" customWidth="1"/>
    <col min="19" max="19" width="13.42578125" customWidth="1"/>
  </cols>
  <sheetData>
    <row r="1" spans="1:18" ht="15.75" thickBot="1" x14ac:dyDescent="0.3">
      <c r="A1" s="40" t="s">
        <v>1552</v>
      </c>
    </row>
    <row r="2" spans="1:18" ht="30" x14ac:dyDescent="0.25">
      <c r="A2" s="16" t="s">
        <v>217</v>
      </c>
      <c r="B2" s="17" t="s">
        <v>581</v>
      </c>
      <c r="C2" s="61" t="s">
        <v>221</v>
      </c>
      <c r="D2" s="61" t="s">
        <v>334</v>
      </c>
      <c r="E2" s="61" t="s">
        <v>222</v>
      </c>
      <c r="F2" s="61" t="s">
        <v>223</v>
      </c>
      <c r="G2" s="61" t="s">
        <v>224</v>
      </c>
      <c r="H2" s="61" t="s">
        <v>226</v>
      </c>
      <c r="I2" s="61" t="s">
        <v>416</v>
      </c>
      <c r="J2" s="61" t="s">
        <v>220</v>
      </c>
      <c r="K2" s="61" t="s">
        <v>334</v>
      </c>
      <c r="L2" s="61" t="s">
        <v>221</v>
      </c>
      <c r="M2" s="62" t="s">
        <v>335</v>
      </c>
      <c r="N2" s="62" t="s">
        <v>336</v>
      </c>
      <c r="O2" s="63" t="s">
        <v>337</v>
      </c>
      <c r="P2" s="63" t="s">
        <v>338</v>
      </c>
      <c r="Q2" s="61" t="s">
        <v>339</v>
      </c>
      <c r="R2" s="182" t="s">
        <v>1346</v>
      </c>
    </row>
    <row r="3" spans="1:18" x14ac:dyDescent="0.25">
      <c r="A3" s="59" t="s">
        <v>410</v>
      </c>
      <c r="B3" s="66" t="s">
        <v>411</v>
      </c>
      <c r="C3" s="66">
        <v>2007</v>
      </c>
      <c r="D3" s="66">
        <v>1</v>
      </c>
      <c r="E3" s="66" t="s">
        <v>423</v>
      </c>
      <c r="F3" s="66" t="s">
        <v>424</v>
      </c>
      <c r="G3" s="66" t="s">
        <v>232</v>
      </c>
      <c r="H3" s="66" t="s">
        <v>312</v>
      </c>
      <c r="I3" s="66" t="s">
        <v>418</v>
      </c>
      <c r="J3" s="66">
        <v>1</v>
      </c>
      <c r="K3" s="66">
        <v>1</v>
      </c>
      <c r="L3" s="66">
        <v>2007</v>
      </c>
      <c r="M3" s="67">
        <v>19</v>
      </c>
      <c r="N3" s="67">
        <v>7</v>
      </c>
      <c r="O3" s="66">
        <v>2379</v>
      </c>
      <c r="P3" s="66">
        <v>2379</v>
      </c>
      <c r="Q3" s="66">
        <f>SUM(O3:P3)/2</f>
        <v>2379</v>
      </c>
      <c r="R3" s="58"/>
    </row>
    <row r="4" spans="1:18" ht="15.75" thickBot="1" x14ac:dyDescent="0.3">
      <c r="A4" s="184" t="s">
        <v>410</v>
      </c>
      <c r="B4" s="106" t="s">
        <v>411</v>
      </c>
      <c r="C4" s="106">
        <v>2007</v>
      </c>
      <c r="D4" s="106">
        <v>2</v>
      </c>
      <c r="E4" s="106" t="s">
        <v>496</v>
      </c>
      <c r="F4" s="106" t="s">
        <v>489</v>
      </c>
      <c r="G4" s="106" t="s">
        <v>232</v>
      </c>
      <c r="H4" s="106" t="s">
        <v>290</v>
      </c>
      <c r="I4" s="106" t="s">
        <v>418</v>
      </c>
      <c r="J4" s="106">
        <v>1</v>
      </c>
      <c r="K4" s="106">
        <v>2</v>
      </c>
      <c r="L4" s="106">
        <v>2007</v>
      </c>
      <c r="M4" s="179">
        <v>19</v>
      </c>
      <c r="N4" s="179">
        <v>7</v>
      </c>
      <c r="O4" s="106">
        <v>2379</v>
      </c>
      <c r="P4" s="106">
        <v>2379</v>
      </c>
      <c r="Q4" s="106">
        <f t="shared" ref="Q4:Q12" si="0">SUM(O4:P4)/2</f>
        <v>2379</v>
      </c>
      <c r="R4" s="185">
        <f>SUM(Q3:Q4)</f>
        <v>4758</v>
      </c>
    </row>
    <row r="5" spans="1:18" x14ac:dyDescent="0.25">
      <c r="A5" s="16" t="s">
        <v>340</v>
      </c>
      <c r="B5" s="61" t="s">
        <v>341</v>
      </c>
      <c r="C5" s="61">
        <v>2007</v>
      </c>
      <c r="D5" s="61">
        <v>3</v>
      </c>
      <c r="E5" s="61" t="s">
        <v>360</v>
      </c>
      <c r="F5" s="61" t="s">
        <v>326</v>
      </c>
      <c r="G5" s="61" t="s">
        <v>232</v>
      </c>
      <c r="H5" s="61" t="s">
        <v>312</v>
      </c>
      <c r="I5" s="61" t="s">
        <v>418</v>
      </c>
      <c r="J5" s="61">
        <v>1</v>
      </c>
      <c r="K5" s="61">
        <v>3</v>
      </c>
      <c r="L5" s="61">
        <v>2007</v>
      </c>
      <c r="M5" s="62">
        <v>19</v>
      </c>
      <c r="N5" s="62">
        <v>7</v>
      </c>
      <c r="O5" s="61">
        <v>314</v>
      </c>
      <c r="P5" s="61">
        <v>314</v>
      </c>
      <c r="Q5" s="61">
        <f t="shared" si="0"/>
        <v>314</v>
      </c>
      <c r="R5" s="94"/>
    </row>
    <row r="6" spans="1:18" x14ac:dyDescent="0.25">
      <c r="A6" s="59" t="s">
        <v>340</v>
      </c>
      <c r="B6" s="66" t="s">
        <v>341</v>
      </c>
      <c r="C6" s="66">
        <v>2007</v>
      </c>
      <c r="D6" s="66">
        <v>4</v>
      </c>
      <c r="E6" s="66" t="s">
        <v>536</v>
      </c>
      <c r="F6" s="66" t="s">
        <v>333</v>
      </c>
      <c r="G6" s="66" t="s">
        <v>287</v>
      </c>
      <c r="H6" s="66" t="s">
        <v>312</v>
      </c>
      <c r="I6" s="66" t="s">
        <v>418</v>
      </c>
      <c r="J6" s="66">
        <v>1</v>
      </c>
      <c r="K6" s="66">
        <v>4</v>
      </c>
      <c r="L6" s="66">
        <v>2007</v>
      </c>
      <c r="M6" s="67">
        <v>19</v>
      </c>
      <c r="N6" s="67">
        <v>7</v>
      </c>
      <c r="O6" s="66">
        <v>314</v>
      </c>
      <c r="P6" s="66">
        <v>314</v>
      </c>
      <c r="Q6" s="66">
        <f t="shared" si="0"/>
        <v>314</v>
      </c>
      <c r="R6" s="58"/>
    </row>
    <row r="7" spans="1:18" x14ac:dyDescent="0.25">
      <c r="A7" s="59" t="s">
        <v>340</v>
      </c>
      <c r="B7" s="66" t="s">
        <v>341</v>
      </c>
      <c r="C7" s="66">
        <v>2007</v>
      </c>
      <c r="D7" s="66">
        <v>5</v>
      </c>
      <c r="E7" s="66" t="s">
        <v>398</v>
      </c>
      <c r="F7" s="66" t="s">
        <v>399</v>
      </c>
      <c r="G7" s="66" t="s">
        <v>232</v>
      </c>
      <c r="H7" s="66" t="s">
        <v>396</v>
      </c>
      <c r="I7" s="66" t="s">
        <v>418</v>
      </c>
      <c r="J7" s="66">
        <v>1</v>
      </c>
      <c r="K7" s="66">
        <v>5</v>
      </c>
      <c r="L7" s="66">
        <v>2007</v>
      </c>
      <c r="M7" s="67">
        <v>19</v>
      </c>
      <c r="N7" s="67">
        <v>7</v>
      </c>
      <c r="O7" s="66">
        <v>314</v>
      </c>
      <c r="P7" s="66">
        <v>314</v>
      </c>
      <c r="Q7" s="66">
        <f t="shared" si="0"/>
        <v>314</v>
      </c>
      <c r="R7" s="58"/>
    </row>
    <row r="8" spans="1:18" x14ac:dyDescent="0.25">
      <c r="A8" s="59" t="s">
        <v>340</v>
      </c>
      <c r="B8" s="66" t="s">
        <v>341</v>
      </c>
      <c r="C8" s="66">
        <v>2007</v>
      </c>
      <c r="D8" s="66">
        <v>6</v>
      </c>
      <c r="E8" s="66" t="s">
        <v>460</v>
      </c>
      <c r="F8" s="66" t="s">
        <v>379</v>
      </c>
      <c r="G8" s="66" t="s">
        <v>232</v>
      </c>
      <c r="H8" s="66" t="s">
        <v>397</v>
      </c>
      <c r="I8" s="66" t="s">
        <v>418</v>
      </c>
      <c r="J8" s="66">
        <v>1</v>
      </c>
      <c r="K8" s="66">
        <v>6</v>
      </c>
      <c r="L8" s="66">
        <v>2007</v>
      </c>
      <c r="M8" s="67">
        <v>19</v>
      </c>
      <c r="N8" s="67">
        <v>7</v>
      </c>
      <c r="O8" s="66">
        <v>314</v>
      </c>
      <c r="P8" s="66">
        <v>314</v>
      </c>
      <c r="Q8" s="66">
        <f t="shared" si="0"/>
        <v>314</v>
      </c>
      <c r="R8" s="58"/>
    </row>
    <row r="9" spans="1:18" x14ac:dyDescent="0.25">
      <c r="A9" s="59">
        <v>2275050011</v>
      </c>
      <c r="B9" s="66" t="s">
        <v>341</v>
      </c>
      <c r="C9" s="66">
        <v>2007</v>
      </c>
      <c r="D9" s="66">
        <v>7</v>
      </c>
      <c r="E9" s="66" t="s">
        <v>559</v>
      </c>
      <c r="F9" s="66" t="s">
        <v>382</v>
      </c>
      <c r="G9" s="66" t="s">
        <v>232</v>
      </c>
      <c r="H9" s="66" t="s">
        <v>355</v>
      </c>
      <c r="I9" s="66" t="s">
        <v>418</v>
      </c>
      <c r="J9" s="66">
        <v>1</v>
      </c>
      <c r="K9" s="66">
        <v>7</v>
      </c>
      <c r="L9" s="66">
        <v>2007</v>
      </c>
      <c r="M9" s="67">
        <v>19</v>
      </c>
      <c r="N9" s="67">
        <v>7</v>
      </c>
      <c r="O9" s="66">
        <v>1465</v>
      </c>
      <c r="P9" s="66">
        <v>1465</v>
      </c>
      <c r="Q9" s="66">
        <f t="shared" si="0"/>
        <v>1465</v>
      </c>
      <c r="R9" s="58"/>
    </row>
    <row r="10" spans="1:18" x14ac:dyDescent="0.25">
      <c r="A10" s="59">
        <v>2275050011</v>
      </c>
      <c r="B10" s="66" t="s">
        <v>341</v>
      </c>
      <c r="C10" s="66">
        <v>2007</v>
      </c>
      <c r="D10" s="66">
        <v>8</v>
      </c>
      <c r="E10" s="66" t="s">
        <v>378</v>
      </c>
      <c r="F10" s="66" t="s">
        <v>379</v>
      </c>
      <c r="G10" s="66" t="s">
        <v>232</v>
      </c>
      <c r="H10" s="66" t="s">
        <v>355</v>
      </c>
      <c r="I10" s="66" t="s">
        <v>418</v>
      </c>
      <c r="J10" s="66">
        <v>1</v>
      </c>
      <c r="K10" s="66">
        <v>8</v>
      </c>
      <c r="L10" s="66">
        <v>2007</v>
      </c>
      <c r="M10" s="67">
        <v>19</v>
      </c>
      <c r="N10" s="67">
        <v>7</v>
      </c>
      <c r="O10" s="66">
        <v>18311</v>
      </c>
      <c r="P10" s="66">
        <v>18311</v>
      </c>
      <c r="Q10" s="66">
        <f t="shared" si="0"/>
        <v>18311</v>
      </c>
      <c r="R10" s="58"/>
    </row>
    <row r="11" spans="1:18" x14ac:dyDescent="0.25">
      <c r="A11" s="59">
        <v>2275050011</v>
      </c>
      <c r="B11" s="66" t="s">
        <v>341</v>
      </c>
      <c r="C11" s="66">
        <v>2007</v>
      </c>
      <c r="D11" s="66">
        <v>9</v>
      </c>
      <c r="E11" s="66" t="s">
        <v>485</v>
      </c>
      <c r="F11" s="66" t="s">
        <v>356</v>
      </c>
      <c r="G11" s="66" t="s">
        <v>232</v>
      </c>
      <c r="H11" s="66" t="s">
        <v>355</v>
      </c>
      <c r="I11" s="66" t="s">
        <v>418</v>
      </c>
      <c r="J11" s="66">
        <v>1</v>
      </c>
      <c r="K11" s="66">
        <v>9</v>
      </c>
      <c r="L11" s="66">
        <v>2007</v>
      </c>
      <c r="M11" s="67">
        <v>19</v>
      </c>
      <c r="N11" s="67">
        <v>7</v>
      </c>
      <c r="O11" s="66">
        <v>1465</v>
      </c>
      <c r="P11" s="66">
        <v>1465</v>
      </c>
      <c r="Q11" s="66">
        <f t="shared" si="0"/>
        <v>1465</v>
      </c>
      <c r="R11" s="58"/>
    </row>
    <row r="12" spans="1:18" ht="15.75" thickBot="1" x14ac:dyDescent="0.3">
      <c r="A12" s="90">
        <v>2275050011</v>
      </c>
      <c r="B12" s="70" t="s">
        <v>341</v>
      </c>
      <c r="C12" s="70">
        <v>2007</v>
      </c>
      <c r="D12" s="70">
        <v>10</v>
      </c>
      <c r="E12" s="70" t="s">
        <v>468</v>
      </c>
      <c r="F12" s="70" t="s">
        <v>356</v>
      </c>
      <c r="G12" s="70" t="s">
        <v>232</v>
      </c>
      <c r="H12" s="70" t="s">
        <v>355</v>
      </c>
      <c r="I12" s="70" t="s">
        <v>418</v>
      </c>
      <c r="J12" s="70">
        <v>1</v>
      </c>
      <c r="K12" s="70">
        <v>10</v>
      </c>
      <c r="L12" s="70">
        <v>2007</v>
      </c>
      <c r="M12" s="71">
        <v>19</v>
      </c>
      <c r="N12" s="71">
        <v>7</v>
      </c>
      <c r="O12" s="70">
        <v>1360</v>
      </c>
      <c r="P12" s="70">
        <v>1360</v>
      </c>
      <c r="Q12" s="70">
        <f t="shared" si="0"/>
        <v>1360</v>
      </c>
      <c r="R12" s="93">
        <f>SUM(Q5:Q12)</f>
        <v>23857</v>
      </c>
    </row>
    <row r="13" spans="1:18" ht="15.75" thickBot="1" x14ac:dyDescent="0.3">
      <c r="A13" s="213" t="s">
        <v>1419</v>
      </c>
      <c r="B13" s="208"/>
      <c r="C13" s="208"/>
      <c r="D13" s="389"/>
      <c r="E13" s="389"/>
      <c r="F13" s="389"/>
      <c r="G13" s="389"/>
      <c r="H13" s="389"/>
      <c r="I13" s="389"/>
      <c r="J13" s="389"/>
      <c r="K13" s="389"/>
      <c r="L13" s="208"/>
      <c r="M13" s="208"/>
      <c r="N13" s="208"/>
      <c r="O13" s="208"/>
      <c r="P13" s="208"/>
      <c r="Q13" s="208"/>
      <c r="R13" s="396">
        <f>SUM(R3:R12)</f>
        <v>28615</v>
      </c>
    </row>
    <row r="14" spans="1:18" x14ac:dyDescent="0.25">
      <c r="D14" s="7"/>
      <c r="E14" s="7"/>
      <c r="F14" s="7"/>
      <c r="G14" s="7"/>
      <c r="H14" s="7"/>
      <c r="I14" s="7"/>
      <c r="J14" s="7"/>
      <c r="K14" s="7"/>
    </row>
    <row r="15" spans="1:18" x14ac:dyDescent="0.25">
      <c r="B15" s="7"/>
      <c r="C15" s="7"/>
      <c r="D15" s="7"/>
      <c r="E15" s="7"/>
      <c r="F15" s="7"/>
      <c r="G15" s="7"/>
      <c r="H15" s="7"/>
      <c r="I15" s="7"/>
    </row>
    <row r="16" spans="1:18" x14ac:dyDescent="0.25">
      <c r="B16" s="7"/>
      <c r="C16" s="7"/>
      <c r="D16" s="7"/>
      <c r="E16" s="7"/>
      <c r="F16" s="7"/>
      <c r="G16" s="7"/>
      <c r="H16" s="7"/>
      <c r="I16" s="7"/>
    </row>
    <row r="17" spans="2:9" x14ac:dyDescent="0.25">
      <c r="B17" s="7"/>
      <c r="C17" s="7"/>
      <c r="D17" s="7"/>
      <c r="E17" s="7"/>
      <c r="F17" s="7"/>
      <c r="G17" s="7"/>
      <c r="H17" s="7"/>
      <c r="I17" s="7"/>
    </row>
    <row r="18" spans="2:9" x14ac:dyDescent="0.25">
      <c r="B18" s="7"/>
      <c r="C18" s="7"/>
      <c r="D18" s="7"/>
      <c r="E18" s="7"/>
      <c r="F18" s="7"/>
      <c r="G18" s="7"/>
      <c r="H18" s="7"/>
      <c r="I18" s="7"/>
    </row>
    <row r="19" spans="2:9" x14ac:dyDescent="0.25">
      <c r="B19" s="7"/>
      <c r="C19" s="7"/>
      <c r="D19" s="7"/>
      <c r="E19" s="7"/>
      <c r="F19" s="7"/>
      <c r="G19" s="7"/>
      <c r="H19" s="7"/>
      <c r="I19" s="7"/>
    </row>
    <row r="20" spans="2:9" x14ac:dyDescent="0.25">
      <c r="B20" s="7"/>
      <c r="C20" s="7"/>
      <c r="D20" s="7"/>
      <c r="E20" s="7"/>
      <c r="F20" s="7"/>
      <c r="G20" s="7"/>
      <c r="H20" s="7"/>
      <c r="I20" s="7"/>
    </row>
    <row r="21" spans="2:9" x14ac:dyDescent="0.25">
      <c r="B21" s="7"/>
      <c r="C21" s="7"/>
      <c r="D21" s="7"/>
      <c r="E21" s="7"/>
      <c r="F21" s="7"/>
      <c r="G21" s="7"/>
      <c r="H21" s="7"/>
      <c r="I21" s="7"/>
    </row>
    <row r="22" spans="2:9" x14ac:dyDescent="0.25">
      <c r="B22" s="7"/>
      <c r="C22" s="7"/>
      <c r="D22" s="7"/>
      <c r="E22" s="7"/>
      <c r="F22" s="7"/>
      <c r="G22" s="7"/>
      <c r="H22" s="7"/>
      <c r="I22" s="7"/>
    </row>
    <row r="23" spans="2:9" x14ac:dyDescent="0.25">
      <c r="B23" s="7"/>
      <c r="C23" s="7"/>
      <c r="D23" s="7"/>
      <c r="E23" s="7"/>
      <c r="F23" s="7"/>
      <c r="G23" s="7"/>
      <c r="H23" s="7"/>
      <c r="I23" s="7"/>
    </row>
    <row r="24" spans="2:9" x14ac:dyDescent="0.25">
      <c r="B24" s="7"/>
      <c r="C24" s="7"/>
      <c r="D24" s="7"/>
      <c r="E24" s="7"/>
      <c r="F24" s="7"/>
      <c r="G24" s="7"/>
      <c r="H24" s="7"/>
      <c r="I24" s="7"/>
    </row>
    <row r="25" spans="2:9" x14ac:dyDescent="0.25">
      <c r="B25" s="7"/>
      <c r="C25" s="7"/>
      <c r="D25" s="7"/>
      <c r="E25" s="7"/>
      <c r="F25" s="7"/>
      <c r="G25" s="7"/>
      <c r="H25" s="7"/>
      <c r="I25" s="7"/>
    </row>
    <row r="26" spans="2:9" x14ac:dyDescent="0.25">
      <c r="B26" s="7"/>
      <c r="C26" s="7"/>
      <c r="D26" s="7"/>
      <c r="E26" s="7"/>
      <c r="F26" s="7"/>
      <c r="G26" s="7"/>
      <c r="H26" s="7"/>
      <c r="I26" s="7"/>
    </row>
    <row r="27" spans="2:9" x14ac:dyDescent="0.25">
      <c r="B27" s="7"/>
      <c r="C27" s="7"/>
      <c r="D27" s="7"/>
      <c r="E27" s="7"/>
      <c r="F27" s="7"/>
      <c r="G27" s="7"/>
      <c r="H27" s="7"/>
      <c r="I27" s="7"/>
    </row>
    <row r="28" spans="2:9" x14ac:dyDescent="0.25">
      <c r="B28" s="7"/>
      <c r="C28" s="7"/>
      <c r="D28" s="7"/>
      <c r="E28" s="7"/>
      <c r="F28" s="7"/>
      <c r="G28" s="7"/>
      <c r="H28" s="7"/>
      <c r="I28" s="7"/>
    </row>
    <row r="29" spans="2:9" x14ac:dyDescent="0.25">
      <c r="B29" s="7"/>
      <c r="C29" s="7"/>
      <c r="D29" s="7"/>
      <c r="E29" s="7"/>
      <c r="F29" s="7"/>
      <c r="G29" s="7"/>
      <c r="H29" s="7"/>
      <c r="I29" s="7"/>
    </row>
    <row r="30" spans="2:9" x14ac:dyDescent="0.25">
      <c r="B30" s="7"/>
      <c r="C30" s="7"/>
      <c r="D30" s="7"/>
      <c r="E30" s="7"/>
      <c r="F30" s="7"/>
      <c r="G30" s="7"/>
      <c r="H30" s="7"/>
      <c r="I30" s="7"/>
    </row>
    <row r="31" spans="2:9" x14ac:dyDescent="0.25">
      <c r="B31" s="7"/>
      <c r="C31" s="7"/>
      <c r="D31" s="7"/>
      <c r="E31" s="7"/>
      <c r="F31" s="7"/>
      <c r="G31" s="7"/>
      <c r="H31" s="7"/>
      <c r="I31" s="7"/>
    </row>
    <row r="32" spans="2:9" x14ac:dyDescent="0.25">
      <c r="B32" s="7"/>
      <c r="C32" s="7"/>
      <c r="D32" s="7"/>
      <c r="E32" s="7"/>
      <c r="F32" s="7"/>
      <c r="G32" s="7"/>
      <c r="H32" s="7"/>
      <c r="I32" s="7"/>
    </row>
    <row r="33" spans="2:9" x14ac:dyDescent="0.25">
      <c r="B33" s="7"/>
      <c r="C33" s="7"/>
      <c r="D33" s="7"/>
      <c r="E33" s="7"/>
      <c r="F33" s="7"/>
      <c r="G33" s="7"/>
      <c r="H33" s="7"/>
      <c r="I33" s="7"/>
    </row>
    <row r="34" spans="2:9" x14ac:dyDescent="0.25">
      <c r="B34" s="7"/>
      <c r="C34" s="7"/>
      <c r="D34" s="7"/>
      <c r="E34" s="7"/>
      <c r="F34" s="7"/>
      <c r="G34" s="7"/>
      <c r="H34" s="7"/>
      <c r="I34" s="7"/>
    </row>
    <row r="35" spans="2:9" x14ac:dyDescent="0.25">
      <c r="B35" s="7"/>
      <c r="C35" s="7"/>
      <c r="D35" s="7"/>
      <c r="E35" s="7"/>
      <c r="F35" s="7"/>
      <c r="G35" s="7"/>
      <c r="H35" s="7"/>
      <c r="I35" s="7"/>
    </row>
    <row r="36" spans="2:9" x14ac:dyDescent="0.25">
      <c r="B36" s="7"/>
      <c r="C36" s="7"/>
      <c r="D36" s="7"/>
      <c r="E36" s="7"/>
      <c r="F36" s="7"/>
      <c r="G36" s="7"/>
      <c r="H36" s="7"/>
      <c r="I36" s="7"/>
    </row>
    <row r="37" spans="2:9" x14ac:dyDescent="0.25">
      <c r="B37" s="7"/>
      <c r="C37" s="7"/>
      <c r="D37" s="7"/>
      <c r="E37" s="7"/>
      <c r="F37" s="7"/>
      <c r="G37" s="7"/>
      <c r="H37" s="7"/>
      <c r="I37" s="7"/>
    </row>
    <row r="38" spans="2:9" x14ac:dyDescent="0.25">
      <c r="B38" s="7"/>
      <c r="C38" s="7"/>
      <c r="D38" s="7"/>
      <c r="E38" s="7"/>
      <c r="F38" s="7"/>
      <c r="G38" s="7"/>
      <c r="H38" s="7"/>
      <c r="I38" s="7"/>
    </row>
    <row r="39" spans="2:9" x14ac:dyDescent="0.25">
      <c r="B39" s="7"/>
      <c r="C39" s="7"/>
      <c r="D39" s="7"/>
      <c r="E39" s="7"/>
      <c r="F39" s="7"/>
      <c r="G39" s="7"/>
      <c r="H39" s="7"/>
      <c r="I39" s="7"/>
    </row>
    <row r="40" spans="2:9" x14ac:dyDescent="0.25">
      <c r="B40" s="7"/>
      <c r="C40" s="7"/>
      <c r="D40" s="7"/>
      <c r="E40" s="7"/>
      <c r="F40" s="7"/>
      <c r="G40" s="7"/>
      <c r="H40" s="7"/>
      <c r="I40" s="7"/>
    </row>
    <row r="41" spans="2:9" x14ac:dyDescent="0.25">
      <c r="B41" s="7"/>
      <c r="C41" s="7"/>
      <c r="D41" s="7"/>
      <c r="E41" s="7"/>
      <c r="F41" s="7"/>
      <c r="G41" s="7"/>
      <c r="H41" s="7"/>
      <c r="I41" s="7"/>
    </row>
    <row r="42" spans="2:9" x14ac:dyDescent="0.25">
      <c r="B42" s="7"/>
      <c r="C42" s="7"/>
      <c r="D42" s="7"/>
      <c r="E42" s="7"/>
      <c r="F42" s="7"/>
      <c r="G42" s="7"/>
      <c r="H42" s="7"/>
      <c r="I42" s="7"/>
    </row>
    <row r="43" spans="2:9" x14ac:dyDescent="0.25">
      <c r="B43" s="7"/>
      <c r="C43" s="7"/>
      <c r="D43" s="7"/>
      <c r="E43" s="7"/>
      <c r="F43" s="7"/>
      <c r="G43" s="7"/>
      <c r="H43" s="7"/>
      <c r="I43" s="7"/>
    </row>
    <row r="44" spans="2:9" x14ac:dyDescent="0.25">
      <c r="B44" s="7"/>
      <c r="C44" s="7"/>
      <c r="D44" s="7"/>
      <c r="E44" s="7"/>
      <c r="F44" s="7"/>
      <c r="G44" s="7"/>
      <c r="H44" s="7"/>
      <c r="I44" s="7"/>
    </row>
    <row r="45" spans="2:9" x14ac:dyDescent="0.25">
      <c r="B45" s="7"/>
      <c r="C45" s="7"/>
      <c r="D45" s="7"/>
      <c r="E45" s="7"/>
      <c r="F45" s="7"/>
      <c r="G45" s="7"/>
      <c r="H45" s="7"/>
      <c r="I45" s="7"/>
    </row>
    <row r="46" spans="2:9" x14ac:dyDescent="0.25">
      <c r="B46" s="7"/>
      <c r="C46" s="7"/>
      <c r="D46" s="7"/>
      <c r="E46" s="7"/>
      <c r="F46" s="7"/>
      <c r="G46" s="7"/>
      <c r="H46" s="7"/>
      <c r="I46" s="7"/>
    </row>
    <row r="47" spans="2:9" x14ac:dyDescent="0.25">
      <c r="B47" s="7"/>
      <c r="C47" s="7"/>
      <c r="D47" s="7"/>
      <c r="E47" s="7"/>
      <c r="F47" s="7"/>
      <c r="G47" s="7"/>
      <c r="H47" s="7"/>
      <c r="I47" s="7"/>
    </row>
    <row r="48" spans="2:9" x14ac:dyDescent="0.25">
      <c r="B48" s="7"/>
      <c r="C48" s="7"/>
      <c r="D48" s="7"/>
      <c r="E48" s="7"/>
      <c r="F48" s="7"/>
      <c r="G48" s="7"/>
      <c r="H48" s="7"/>
      <c r="I48" s="7"/>
    </row>
    <row r="49" spans="2:9" x14ac:dyDescent="0.25">
      <c r="B49" s="7"/>
      <c r="C49" s="7"/>
      <c r="D49" s="7"/>
      <c r="E49" s="7"/>
      <c r="F49" s="7"/>
      <c r="G49" s="7"/>
      <c r="H49" s="7"/>
      <c r="I49" s="7"/>
    </row>
    <row r="50" spans="2:9" x14ac:dyDescent="0.25">
      <c r="B50" s="7"/>
      <c r="C50" s="7"/>
      <c r="D50" s="7"/>
      <c r="E50" s="7"/>
      <c r="F50" s="7"/>
      <c r="G50" s="7"/>
      <c r="H50" s="7"/>
      <c r="I50" s="7"/>
    </row>
    <row r="51" spans="2:9" x14ac:dyDescent="0.25">
      <c r="B51" s="7"/>
      <c r="C51" s="7"/>
      <c r="D51" s="7"/>
      <c r="E51" s="7"/>
      <c r="F51" s="7"/>
      <c r="G51" s="7"/>
      <c r="H51" s="7"/>
      <c r="I51" s="7"/>
    </row>
    <row r="52" spans="2:9" x14ac:dyDescent="0.25">
      <c r="B52" s="7"/>
      <c r="C52" s="7"/>
      <c r="D52" s="7"/>
      <c r="E52" s="7"/>
      <c r="F52" s="7"/>
      <c r="G52" s="7"/>
      <c r="H52" s="7"/>
      <c r="I52" s="7"/>
    </row>
    <row r="53" spans="2:9" x14ac:dyDescent="0.25">
      <c r="B53" s="7"/>
      <c r="C53" s="7"/>
      <c r="D53" s="7"/>
      <c r="E53" s="7"/>
      <c r="F53" s="7"/>
      <c r="G53" s="7"/>
      <c r="H53" s="7"/>
      <c r="I53" s="7"/>
    </row>
    <row r="54" spans="2:9" x14ac:dyDescent="0.25">
      <c r="B54" s="7"/>
      <c r="C54" s="7"/>
      <c r="D54" s="7"/>
      <c r="E54" s="7"/>
      <c r="F54" s="7"/>
      <c r="G54" s="7"/>
      <c r="H54" s="7"/>
      <c r="I54" s="7"/>
    </row>
    <row r="55" spans="2:9" x14ac:dyDescent="0.25">
      <c r="B55" s="7"/>
      <c r="C55" s="7"/>
      <c r="D55" s="7"/>
      <c r="E55" s="7"/>
      <c r="F55" s="7"/>
      <c r="G55" s="7"/>
      <c r="H55" s="7"/>
      <c r="I55" s="7"/>
    </row>
    <row r="56" spans="2:9" x14ac:dyDescent="0.25">
      <c r="B56" s="7"/>
      <c r="C56" s="7"/>
      <c r="D56" s="7"/>
      <c r="E56" s="7"/>
      <c r="F56" s="7"/>
      <c r="G56" s="7"/>
      <c r="H56" s="7"/>
      <c r="I56" s="7"/>
    </row>
    <row r="57" spans="2:9" x14ac:dyDescent="0.25">
      <c r="B57" s="7"/>
      <c r="C57" s="7"/>
      <c r="D57" s="7"/>
      <c r="E57" s="7"/>
      <c r="F57" s="7"/>
      <c r="G57" s="7"/>
      <c r="H57" s="7"/>
      <c r="I57" s="7"/>
    </row>
    <row r="58" spans="2:9" x14ac:dyDescent="0.25">
      <c r="B58" s="7"/>
      <c r="C58" s="7"/>
      <c r="D58" s="7"/>
      <c r="E58" s="7"/>
      <c r="F58" s="7"/>
      <c r="G58" s="7"/>
      <c r="H58" s="7"/>
      <c r="I58" s="7"/>
    </row>
    <row r="59" spans="2:9" x14ac:dyDescent="0.25">
      <c r="B59" s="7"/>
      <c r="C59" s="7"/>
      <c r="D59" s="7"/>
      <c r="E59" s="7"/>
      <c r="F59" s="7"/>
      <c r="G59" s="7"/>
      <c r="H59" s="7"/>
      <c r="I59" s="7"/>
    </row>
    <row r="60" spans="2:9" x14ac:dyDescent="0.25">
      <c r="B60" s="7"/>
      <c r="C60" s="7"/>
      <c r="D60" s="7"/>
      <c r="E60" s="7"/>
      <c r="F60" s="7"/>
      <c r="G60" s="7"/>
      <c r="H60" s="7"/>
      <c r="I60" s="7"/>
    </row>
    <row r="61" spans="2:9" x14ac:dyDescent="0.25">
      <c r="B61" s="7"/>
      <c r="C61" s="7"/>
      <c r="D61" s="7"/>
      <c r="E61" s="7"/>
      <c r="F61" s="7"/>
      <c r="G61" s="7"/>
      <c r="H61" s="7"/>
      <c r="I61" s="7"/>
    </row>
    <row r="62" spans="2:9" x14ac:dyDescent="0.25">
      <c r="B62" s="7"/>
      <c r="C62" s="7"/>
      <c r="D62" s="7"/>
      <c r="E62" s="7"/>
      <c r="F62" s="7"/>
      <c r="G62" s="7"/>
      <c r="H62" s="7"/>
      <c r="I62" s="7"/>
    </row>
    <row r="63" spans="2:9" x14ac:dyDescent="0.25">
      <c r="B63" s="7"/>
      <c r="C63" s="7"/>
      <c r="D63" s="7"/>
      <c r="E63" s="7"/>
      <c r="F63" s="7"/>
      <c r="G63" s="7"/>
      <c r="H63" s="7"/>
      <c r="I63" s="7"/>
    </row>
    <row r="64" spans="2:9" x14ac:dyDescent="0.25">
      <c r="B64" s="7"/>
      <c r="C64" s="7"/>
      <c r="D64" s="7"/>
      <c r="E64" s="7"/>
      <c r="F64" s="7"/>
      <c r="G64" s="7"/>
      <c r="H64" s="7"/>
      <c r="I64" s="7"/>
    </row>
    <row r="65" spans="2:9" x14ac:dyDescent="0.25">
      <c r="B65" s="7"/>
      <c r="C65" s="7"/>
      <c r="D65" s="7"/>
      <c r="E65" s="7"/>
      <c r="F65" s="7"/>
      <c r="G65" s="7"/>
      <c r="H65" s="7"/>
      <c r="I65" s="7"/>
    </row>
    <row r="66" spans="2:9" x14ac:dyDescent="0.25">
      <c r="B66" s="7"/>
      <c r="C66" s="7"/>
      <c r="D66" s="7"/>
      <c r="E66" s="7"/>
      <c r="F66" s="7"/>
      <c r="G66" s="7"/>
      <c r="H66" s="7"/>
      <c r="I66" s="7"/>
    </row>
    <row r="67" spans="2:9" x14ac:dyDescent="0.25">
      <c r="B67" s="7"/>
      <c r="C67" s="7"/>
      <c r="D67" s="7"/>
      <c r="E67" s="7"/>
      <c r="F67" s="7"/>
      <c r="G67" s="7"/>
      <c r="H67" s="7"/>
      <c r="I67" s="7"/>
    </row>
    <row r="68" spans="2:9" x14ac:dyDescent="0.25">
      <c r="B68" s="7"/>
      <c r="C68" s="7"/>
      <c r="D68" s="7"/>
      <c r="E68" s="7"/>
      <c r="F68" s="7"/>
      <c r="G68" s="7"/>
      <c r="H68" s="7"/>
      <c r="I68" s="7"/>
    </row>
    <row r="69" spans="2:9" x14ac:dyDescent="0.25">
      <c r="B69" s="7"/>
      <c r="C69" s="7"/>
      <c r="D69" s="7"/>
      <c r="E69" s="7"/>
      <c r="F69" s="7"/>
      <c r="G69" s="7"/>
      <c r="H69" s="7"/>
      <c r="I69" s="7"/>
    </row>
    <row r="70" spans="2:9" x14ac:dyDescent="0.25">
      <c r="B70" s="7"/>
      <c r="C70" s="7"/>
      <c r="D70" s="7"/>
      <c r="E70" s="7"/>
      <c r="F70" s="7"/>
      <c r="G70" s="7"/>
      <c r="H70" s="7"/>
      <c r="I70" s="7"/>
    </row>
    <row r="71" spans="2:9" x14ac:dyDescent="0.25">
      <c r="B71" s="7"/>
      <c r="C71" s="7"/>
      <c r="D71" s="7"/>
      <c r="E71" s="7"/>
      <c r="F71" s="7"/>
      <c r="G71" s="7"/>
      <c r="H71" s="7"/>
      <c r="I71" s="7"/>
    </row>
    <row r="72" spans="2:9" x14ac:dyDescent="0.25">
      <c r="B72" s="7"/>
      <c r="C72" s="7"/>
      <c r="D72" s="7"/>
      <c r="E72" s="7"/>
      <c r="F72" s="7"/>
      <c r="G72" s="7"/>
      <c r="H72" s="7"/>
      <c r="I72" s="7"/>
    </row>
    <row r="73" spans="2:9" x14ac:dyDescent="0.25">
      <c r="B73" s="7"/>
      <c r="C73" s="7"/>
      <c r="D73" s="7"/>
      <c r="E73" s="7"/>
      <c r="F73" s="7"/>
      <c r="G73" s="7"/>
      <c r="H73" s="7"/>
      <c r="I73" s="7"/>
    </row>
    <row r="74" spans="2:9" x14ac:dyDescent="0.25">
      <c r="B74" s="7"/>
      <c r="C74" s="7"/>
      <c r="D74" s="7"/>
      <c r="E74" s="7"/>
      <c r="F74" s="7"/>
      <c r="G74" s="7"/>
      <c r="H74" s="7"/>
      <c r="I74" s="7"/>
    </row>
    <row r="75" spans="2:9" x14ac:dyDescent="0.25">
      <c r="B75" s="7"/>
      <c r="C75" s="7"/>
      <c r="D75" s="7"/>
      <c r="E75" s="7"/>
      <c r="F75" s="7"/>
      <c r="G75" s="7"/>
      <c r="H75" s="7"/>
      <c r="I75" s="7"/>
    </row>
    <row r="76" spans="2:9" x14ac:dyDescent="0.25">
      <c r="B76" s="7"/>
      <c r="C76" s="7"/>
      <c r="D76" s="7"/>
      <c r="E76" s="7"/>
      <c r="F76" s="7"/>
      <c r="G76" s="7"/>
      <c r="H76" s="7"/>
      <c r="I76" s="7"/>
    </row>
    <row r="77" spans="2:9" x14ac:dyDescent="0.25">
      <c r="B77" s="7"/>
      <c r="C77" s="7"/>
      <c r="D77" s="7"/>
      <c r="E77" s="7"/>
      <c r="F77" s="7"/>
      <c r="G77" s="7"/>
      <c r="H77" s="7"/>
      <c r="I77" s="7"/>
    </row>
    <row r="78" spans="2:9" x14ac:dyDescent="0.25">
      <c r="B78" s="7"/>
      <c r="C78" s="7"/>
      <c r="D78" s="7"/>
      <c r="E78" s="7"/>
      <c r="F78" s="7"/>
      <c r="G78" s="7"/>
      <c r="H78" s="7"/>
      <c r="I78" s="7"/>
    </row>
    <row r="79" spans="2:9" x14ac:dyDescent="0.25">
      <c r="B79" s="7"/>
      <c r="C79" s="7"/>
      <c r="D79" s="7"/>
      <c r="E79" s="7"/>
      <c r="F79" s="7"/>
      <c r="G79" s="7"/>
      <c r="H79" s="7"/>
      <c r="I79" s="7"/>
    </row>
    <row r="80" spans="2:9" x14ac:dyDescent="0.25">
      <c r="B80" s="7"/>
      <c r="C80" s="7"/>
      <c r="D80" s="7"/>
      <c r="E80" s="7"/>
      <c r="F80" s="7"/>
      <c r="G80" s="7"/>
      <c r="H80" s="7"/>
      <c r="I80" s="7"/>
    </row>
    <row r="81" spans="2:9" x14ac:dyDescent="0.25">
      <c r="B81" s="7"/>
      <c r="C81" s="7"/>
      <c r="D81" s="7"/>
      <c r="E81" s="7"/>
      <c r="F81" s="7"/>
      <c r="G81" s="7"/>
      <c r="H81" s="7"/>
      <c r="I81" s="7"/>
    </row>
    <row r="82" spans="2:9" x14ac:dyDescent="0.25">
      <c r="B82" s="7"/>
      <c r="C82" s="7"/>
      <c r="D82" s="7"/>
      <c r="E82" s="7"/>
      <c r="F82" s="7"/>
      <c r="G82" s="7"/>
      <c r="H82" s="7"/>
      <c r="I82" s="7"/>
    </row>
    <row r="83" spans="2:9" x14ac:dyDescent="0.25">
      <c r="B83" s="7"/>
      <c r="C83" s="7"/>
      <c r="D83" s="7"/>
      <c r="E83" s="7"/>
      <c r="F83" s="7"/>
      <c r="G83" s="7"/>
      <c r="H83" s="7"/>
      <c r="I83" s="7"/>
    </row>
  </sheetData>
  <sortState ref="B19:I98">
    <sortCondition ref="I19:I98"/>
  </sortState>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52"/>
  <sheetViews>
    <sheetView topLeftCell="A25" workbookViewId="0">
      <selection activeCell="A15" sqref="A15"/>
    </sheetView>
  </sheetViews>
  <sheetFormatPr defaultRowHeight="15" x14ac:dyDescent="0.25"/>
  <cols>
    <col min="21" max="21" width="12.85546875" customWidth="1"/>
    <col min="32" max="32" width="11.5703125" customWidth="1"/>
    <col min="33" max="34" width="11" customWidth="1"/>
    <col min="39" max="39" width="9.140625" style="1"/>
    <col min="41" max="41" width="11.7109375" customWidth="1"/>
  </cols>
  <sheetData>
    <row r="1" spans="1:41" ht="18" thickBot="1" x14ac:dyDescent="0.3">
      <c r="A1" s="40" t="s">
        <v>1553</v>
      </c>
    </row>
    <row r="2" spans="1:41" ht="45" x14ac:dyDescent="0.25">
      <c r="A2" s="16" t="s">
        <v>8</v>
      </c>
      <c r="B2" s="17" t="s">
        <v>28</v>
      </c>
      <c r="C2" s="17" t="s">
        <v>29</v>
      </c>
      <c r="D2" s="17" t="s">
        <v>30</v>
      </c>
      <c r="E2" s="17" t="s">
        <v>31</v>
      </c>
      <c r="F2" s="17" t="s">
        <v>32</v>
      </c>
      <c r="G2" s="17" t="s">
        <v>33</v>
      </c>
      <c r="H2" s="17" t="s">
        <v>65</v>
      </c>
      <c r="I2" s="17" t="s">
        <v>66</v>
      </c>
      <c r="J2" s="17" t="s">
        <v>67</v>
      </c>
      <c r="K2" s="17" t="s">
        <v>68</v>
      </c>
      <c r="L2" s="17" t="s">
        <v>69</v>
      </c>
      <c r="M2" s="17" t="s">
        <v>70</v>
      </c>
      <c r="N2" s="17" t="s">
        <v>71</v>
      </c>
      <c r="O2" s="148" t="s">
        <v>34</v>
      </c>
      <c r="P2" s="148" t="s">
        <v>35</v>
      </c>
      <c r="Q2" s="148" t="s">
        <v>36</v>
      </c>
      <c r="R2" s="148" t="s">
        <v>37</v>
      </c>
      <c r="S2" s="148" t="s">
        <v>38</v>
      </c>
      <c r="T2" s="148" t="s">
        <v>39</v>
      </c>
      <c r="U2" s="17" t="s">
        <v>40</v>
      </c>
      <c r="V2" s="149" t="s">
        <v>41</v>
      </c>
      <c r="W2" s="148" t="s">
        <v>72</v>
      </c>
      <c r="X2" s="149" t="s">
        <v>73</v>
      </c>
      <c r="Y2" s="149" t="s">
        <v>74</v>
      </c>
      <c r="Z2" s="149" t="s">
        <v>75</v>
      </c>
      <c r="AA2" s="148" t="s">
        <v>34</v>
      </c>
      <c r="AB2" s="148" t="s">
        <v>36</v>
      </c>
      <c r="AC2" s="148" t="s">
        <v>39</v>
      </c>
      <c r="AD2" s="149" t="s">
        <v>41</v>
      </c>
      <c r="AE2" s="150" t="s">
        <v>1347</v>
      </c>
      <c r="AF2" s="53" t="s">
        <v>1348</v>
      </c>
      <c r="AG2" s="54" t="s">
        <v>1349</v>
      </c>
      <c r="AH2" s="54" t="s">
        <v>1350</v>
      </c>
      <c r="AI2" s="55" t="s">
        <v>1351</v>
      </c>
      <c r="AJ2" s="55" t="s">
        <v>1352</v>
      </c>
      <c r="AK2" s="55" t="s">
        <v>1353</v>
      </c>
      <c r="AL2" s="55" t="s">
        <v>1354</v>
      </c>
      <c r="AM2" s="55" t="s">
        <v>1355</v>
      </c>
      <c r="AN2" s="55" t="s">
        <v>26</v>
      </c>
      <c r="AO2" s="56" t="s">
        <v>1356</v>
      </c>
    </row>
    <row r="3" spans="1:41" x14ac:dyDescent="0.25">
      <c r="A3" s="59" t="s">
        <v>42</v>
      </c>
      <c r="B3" s="65" t="s">
        <v>76</v>
      </c>
      <c r="C3" s="65" t="s">
        <v>77</v>
      </c>
      <c r="D3" s="65" t="s">
        <v>45</v>
      </c>
      <c r="E3" s="65" t="s">
        <v>78</v>
      </c>
      <c r="F3" s="65" t="s">
        <v>79</v>
      </c>
      <c r="G3" s="65" t="s">
        <v>80</v>
      </c>
      <c r="H3" s="65">
        <v>20</v>
      </c>
      <c r="I3" s="65">
        <v>1</v>
      </c>
      <c r="J3" s="65"/>
      <c r="K3" s="65"/>
      <c r="L3" s="65"/>
      <c r="M3" s="65"/>
      <c r="N3" s="65"/>
      <c r="O3" s="65"/>
      <c r="P3" s="65"/>
      <c r="Q3" s="65"/>
      <c r="R3" s="65">
        <v>1150</v>
      </c>
      <c r="S3" s="65">
        <v>50</v>
      </c>
      <c r="T3" s="65"/>
      <c r="U3" s="99">
        <v>39447</v>
      </c>
      <c r="V3" s="66">
        <f t="shared" ref="V3:V48" si="0">SUM(O3:T3)</f>
        <v>1200</v>
      </c>
      <c r="W3" s="66">
        <f>$V3*H3/SUM($H3:$I3,$J3,$K3)</f>
        <v>1142.8571428571429</v>
      </c>
      <c r="X3" s="66">
        <f t="shared" ref="X3:Z18" si="1">$V3*I3/SUM($H3:$I3,$J3,$K3)</f>
        <v>57.142857142857146</v>
      </c>
      <c r="Y3" s="66">
        <f t="shared" si="1"/>
        <v>0</v>
      </c>
      <c r="Z3" s="66">
        <f t="shared" si="1"/>
        <v>0</v>
      </c>
      <c r="AA3" s="66">
        <f t="shared" ref="AA3:AA48" si="2">O3</f>
        <v>0</v>
      </c>
      <c r="AB3" s="66">
        <f t="shared" ref="AB3:AB48" si="3">Q3</f>
        <v>0</v>
      </c>
      <c r="AC3" s="66">
        <f t="shared" ref="AC3:AC48" si="4">T3</f>
        <v>0</v>
      </c>
      <c r="AD3" s="66">
        <f t="shared" ref="AD3:AD41" si="5">SUM(W3:X3)</f>
        <v>1200</v>
      </c>
      <c r="AE3" s="186">
        <f t="shared" ref="AE3:AE41" si="6">SUM(O3:T3)</f>
        <v>1200</v>
      </c>
      <c r="AF3" s="45">
        <f>AA3/2</f>
        <v>0</v>
      </c>
      <c r="AG3" s="11">
        <f>AB3/2</f>
        <v>0</v>
      </c>
      <c r="AH3" s="11">
        <f>AC3/2</f>
        <v>0</v>
      </c>
      <c r="AI3" s="10">
        <f>W3/2</f>
        <v>571.42857142857144</v>
      </c>
      <c r="AJ3" s="10">
        <f>X3/2</f>
        <v>28.571428571428573</v>
      </c>
      <c r="AK3" s="10">
        <f>Y3/2</f>
        <v>0</v>
      </c>
      <c r="AL3" s="10">
        <f>Z3/2</f>
        <v>0</v>
      </c>
      <c r="AM3" s="10">
        <f>SUM(AI3:AL3)</f>
        <v>600</v>
      </c>
      <c r="AN3" s="11">
        <f t="shared" ref="AN3:AN45" si="7">SUM(AF3:AJ3)</f>
        <v>600</v>
      </c>
      <c r="AO3" s="46" t="s">
        <v>24</v>
      </c>
    </row>
    <row r="4" spans="1:41" x14ac:dyDescent="0.25">
      <c r="A4" s="59" t="s">
        <v>42</v>
      </c>
      <c r="B4" s="65" t="s">
        <v>81</v>
      </c>
      <c r="C4" s="65" t="s">
        <v>82</v>
      </c>
      <c r="D4" s="65" t="s">
        <v>45</v>
      </c>
      <c r="E4" s="65" t="s">
        <v>83</v>
      </c>
      <c r="F4" s="65" t="s">
        <v>84</v>
      </c>
      <c r="G4" s="65" t="s">
        <v>48</v>
      </c>
      <c r="H4" s="65">
        <v>47</v>
      </c>
      <c r="I4" s="65">
        <v>0</v>
      </c>
      <c r="J4" s="65"/>
      <c r="K4" s="65">
        <v>1</v>
      </c>
      <c r="L4" s="65"/>
      <c r="M4" s="65"/>
      <c r="N4" s="65"/>
      <c r="O4" s="65"/>
      <c r="P4" s="65"/>
      <c r="Q4" s="65"/>
      <c r="R4" s="65">
        <v>14896</v>
      </c>
      <c r="S4" s="65">
        <v>9930</v>
      </c>
      <c r="T4" s="65"/>
      <c r="U4" s="99">
        <v>39813</v>
      </c>
      <c r="V4" s="66">
        <f t="shared" si="0"/>
        <v>24826</v>
      </c>
      <c r="W4" s="66">
        <f t="shared" ref="W4:Z48" si="8">$V4*H4/SUM($H4:$I4,$J4,$K4)</f>
        <v>24308.791666666668</v>
      </c>
      <c r="X4" s="66">
        <f t="shared" si="1"/>
        <v>0</v>
      </c>
      <c r="Y4" s="66">
        <f t="shared" si="1"/>
        <v>0</v>
      </c>
      <c r="Z4" s="66">
        <f t="shared" si="1"/>
        <v>517.20833333333337</v>
      </c>
      <c r="AA4" s="66">
        <f t="shared" si="2"/>
        <v>0</v>
      </c>
      <c r="AB4" s="66">
        <f t="shared" si="3"/>
        <v>0</v>
      </c>
      <c r="AC4" s="66">
        <f t="shared" si="4"/>
        <v>0</v>
      </c>
      <c r="AD4" s="66">
        <f t="shared" si="5"/>
        <v>24308.791666666668</v>
      </c>
      <c r="AE4" s="186">
        <f t="shared" si="6"/>
        <v>24826</v>
      </c>
      <c r="AF4" s="45">
        <f t="shared" ref="AF4:AH48" si="9">AA4/2</f>
        <v>0</v>
      </c>
      <c r="AG4" s="11">
        <f t="shared" si="9"/>
        <v>0</v>
      </c>
      <c r="AH4" s="11">
        <f t="shared" si="9"/>
        <v>0</v>
      </c>
      <c r="AI4" s="10">
        <f t="shared" ref="AI4:AL48" si="10">W4/2</f>
        <v>12154.395833333334</v>
      </c>
      <c r="AJ4" s="10">
        <f t="shared" si="10"/>
        <v>0</v>
      </c>
      <c r="AK4" s="10">
        <f t="shared" si="10"/>
        <v>0</v>
      </c>
      <c r="AL4" s="10">
        <f t="shared" si="10"/>
        <v>258.60416666666669</v>
      </c>
      <c r="AM4" s="10">
        <f t="shared" ref="AM4:AM48" si="11">SUM(AI4:AL4)</f>
        <v>12413</v>
      </c>
      <c r="AN4" s="11">
        <f t="shared" si="7"/>
        <v>12154.395833333334</v>
      </c>
      <c r="AO4" s="46" t="s">
        <v>24</v>
      </c>
    </row>
    <row r="5" spans="1:41" x14ac:dyDescent="0.25">
      <c r="A5" s="59" t="s">
        <v>42</v>
      </c>
      <c r="B5" s="65" t="s">
        <v>85</v>
      </c>
      <c r="C5" s="65" t="s">
        <v>82</v>
      </c>
      <c r="D5" s="65" t="s">
        <v>45</v>
      </c>
      <c r="E5" s="65" t="s">
        <v>83</v>
      </c>
      <c r="F5" s="65" t="s">
        <v>86</v>
      </c>
      <c r="G5" s="65" t="s">
        <v>48</v>
      </c>
      <c r="H5" s="65">
        <v>5</v>
      </c>
      <c r="I5" s="65">
        <v>1</v>
      </c>
      <c r="J5" s="65">
        <v>0</v>
      </c>
      <c r="K5" s="65">
        <v>0</v>
      </c>
      <c r="L5" s="65"/>
      <c r="M5" s="65"/>
      <c r="N5" s="65"/>
      <c r="O5" s="65"/>
      <c r="P5" s="65"/>
      <c r="Q5" s="65"/>
      <c r="R5" s="65">
        <v>9686</v>
      </c>
      <c r="S5" s="65">
        <v>1709</v>
      </c>
      <c r="T5" s="65"/>
      <c r="U5" s="99">
        <v>39813</v>
      </c>
      <c r="V5" s="66">
        <f t="shared" si="0"/>
        <v>11395</v>
      </c>
      <c r="W5" s="66">
        <f t="shared" si="8"/>
        <v>9495.8333333333339</v>
      </c>
      <c r="X5" s="66">
        <f t="shared" si="1"/>
        <v>1899.1666666666667</v>
      </c>
      <c r="Y5" s="66">
        <f t="shared" si="1"/>
        <v>0</v>
      </c>
      <c r="Z5" s="66">
        <f t="shared" si="1"/>
        <v>0</v>
      </c>
      <c r="AA5" s="66">
        <f t="shared" si="2"/>
        <v>0</v>
      </c>
      <c r="AB5" s="66">
        <f t="shared" si="3"/>
        <v>0</v>
      </c>
      <c r="AC5" s="66">
        <f t="shared" si="4"/>
        <v>0</v>
      </c>
      <c r="AD5" s="66">
        <f t="shared" si="5"/>
        <v>11395</v>
      </c>
      <c r="AE5" s="186">
        <f t="shared" si="6"/>
        <v>11395</v>
      </c>
      <c r="AF5" s="45">
        <f t="shared" si="9"/>
        <v>0</v>
      </c>
      <c r="AG5" s="11">
        <f t="shared" si="9"/>
        <v>0</v>
      </c>
      <c r="AH5" s="11">
        <f t="shared" si="9"/>
        <v>0</v>
      </c>
      <c r="AI5" s="10">
        <f t="shared" si="10"/>
        <v>4747.916666666667</v>
      </c>
      <c r="AJ5" s="10">
        <f t="shared" si="10"/>
        <v>949.58333333333337</v>
      </c>
      <c r="AK5" s="10">
        <f t="shared" si="10"/>
        <v>0</v>
      </c>
      <c r="AL5" s="10">
        <f t="shared" si="10"/>
        <v>0</v>
      </c>
      <c r="AM5" s="10">
        <f t="shared" si="11"/>
        <v>5697.5</v>
      </c>
      <c r="AN5" s="11">
        <f t="shared" si="7"/>
        <v>5697.5</v>
      </c>
      <c r="AO5" s="46" t="s">
        <v>24</v>
      </c>
    </row>
    <row r="6" spans="1:41" x14ac:dyDescent="0.25">
      <c r="A6" s="59" t="s">
        <v>42</v>
      </c>
      <c r="B6" s="65" t="s">
        <v>87</v>
      </c>
      <c r="C6" s="65" t="s">
        <v>88</v>
      </c>
      <c r="D6" s="65" t="s">
        <v>45</v>
      </c>
      <c r="E6" s="65" t="s">
        <v>89</v>
      </c>
      <c r="F6" s="65" t="s">
        <v>89</v>
      </c>
      <c r="G6" s="65" t="s">
        <v>80</v>
      </c>
      <c r="H6" s="65">
        <v>41</v>
      </c>
      <c r="I6" s="65">
        <v>3</v>
      </c>
      <c r="J6" s="65">
        <v>0</v>
      </c>
      <c r="K6" s="65">
        <v>0</v>
      </c>
      <c r="L6" s="65"/>
      <c r="M6" s="65"/>
      <c r="N6" s="65"/>
      <c r="O6" s="65"/>
      <c r="P6" s="65"/>
      <c r="Q6" s="65"/>
      <c r="R6" s="65">
        <v>20600</v>
      </c>
      <c r="S6" s="65">
        <v>10000</v>
      </c>
      <c r="T6" s="65"/>
      <c r="U6" s="99">
        <v>39660</v>
      </c>
      <c r="V6" s="66">
        <f t="shared" si="0"/>
        <v>30600</v>
      </c>
      <c r="W6" s="66">
        <f t="shared" si="8"/>
        <v>28513.636363636364</v>
      </c>
      <c r="X6" s="66">
        <f t="shared" si="1"/>
        <v>2086.3636363636365</v>
      </c>
      <c r="Y6" s="66">
        <f t="shared" si="1"/>
        <v>0</v>
      </c>
      <c r="Z6" s="66">
        <f t="shared" si="1"/>
        <v>0</v>
      </c>
      <c r="AA6" s="66">
        <f t="shared" si="2"/>
        <v>0</v>
      </c>
      <c r="AB6" s="66">
        <f t="shared" si="3"/>
        <v>0</v>
      </c>
      <c r="AC6" s="66">
        <f t="shared" si="4"/>
        <v>0</v>
      </c>
      <c r="AD6" s="66">
        <f t="shared" si="5"/>
        <v>30600</v>
      </c>
      <c r="AE6" s="186">
        <f t="shared" si="6"/>
        <v>30600</v>
      </c>
      <c r="AF6" s="45">
        <f t="shared" si="9"/>
        <v>0</v>
      </c>
      <c r="AG6" s="11">
        <f t="shared" si="9"/>
        <v>0</v>
      </c>
      <c r="AH6" s="11">
        <f t="shared" si="9"/>
        <v>0</v>
      </c>
      <c r="AI6" s="10">
        <f t="shared" si="10"/>
        <v>14256.818181818182</v>
      </c>
      <c r="AJ6" s="10">
        <f t="shared" si="10"/>
        <v>1043.1818181818182</v>
      </c>
      <c r="AK6" s="10">
        <f t="shared" si="10"/>
        <v>0</v>
      </c>
      <c r="AL6" s="10">
        <f t="shared" si="10"/>
        <v>0</v>
      </c>
      <c r="AM6" s="10">
        <f t="shared" si="11"/>
        <v>15300</v>
      </c>
      <c r="AN6" s="11">
        <f t="shared" si="7"/>
        <v>15300</v>
      </c>
      <c r="AO6" s="46" t="s">
        <v>24</v>
      </c>
    </row>
    <row r="7" spans="1:41" x14ac:dyDescent="0.25">
      <c r="A7" s="59" t="s">
        <v>42</v>
      </c>
      <c r="B7" s="65" t="s">
        <v>90</v>
      </c>
      <c r="C7" s="65" t="s">
        <v>91</v>
      </c>
      <c r="D7" s="65" t="s">
        <v>45</v>
      </c>
      <c r="E7" s="65" t="s">
        <v>92</v>
      </c>
      <c r="F7" s="65" t="s">
        <v>93</v>
      </c>
      <c r="G7" s="65" t="s">
        <v>80</v>
      </c>
      <c r="H7" s="65">
        <v>25</v>
      </c>
      <c r="I7" s="65">
        <v>2</v>
      </c>
      <c r="J7" s="65"/>
      <c r="K7" s="65">
        <v>0</v>
      </c>
      <c r="L7" s="65"/>
      <c r="M7" s="65"/>
      <c r="N7" s="65">
        <v>1</v>
      </c>
      <c r="O7" s="65"/>
      <c r="P7" s="65"/>
      <c r="Q7" s="65">
        <v>0</v>
      </c>
      <c r="R7" s="65">
        <v>2068</v>
      </c>
      <c r="S7" s="65">
        <v>1113</v>
      </c>
      <c r="T7" s="65"/>
      <c r="U7" s="99">
        <v>39638</v>
      </c>
      <c r="V7" s="66">
        <f t="shared" si="0"/>
        <v>3181</v>
      </c>
      <c r="W7" s="66">
        <f t="shared" si="8"/>
        <v>2945.3703703703704</v>
      </c>
      <c r="X7" s="66">
        <f t="shared" si="1"/>
        <v>235.62962962962962</v>
      </c>
      <c r="Y7" s="66">
        <f t="shared" si="1"/>
        <v>0</v>
      </c>
      <c r="Z7" s="66">
        <f t="shared" si="1"/>
        <v>0</v>
      </c>
      <c r="AA7" s="66">
        <f t="shared" si="2"/>
        <v>0</v>
      </c>
      <c r="AB7" s="66">
        <f t="shared" si="3"/>
        <v>0</v>
      </c>
      <c r="AC7" s="66">
        <f t="shared" si="4"/>
        <v>0</v>
      </c>
      <c r="AD7" s="66">
        <f t="shared" si="5"/>
        <v>3181</v>
      </c>
      <c r="AE7" s="186">
        <f t="shared" si="6"/>
        <v>3181</v>
      </c>
      <c r="AF7" s="45">
        <f t="shared" si="9"/>
        <v>0</v>
      </c>
      <c r="AG7" s="11">
        <f t="shared" si="9"/>
        <v>0</v>
      </c>
      <c r="AH7" s="11">
        <f t="shared" si="9"/>
        <v>0</v>
      </c>
      <c r="AI7" s="10">
        <f t="shared" si="10"/>
        <v>1472.6851851851852</v>
      </c>
      <c r="AJ7" s="10">
        <f t="shared" si="10"/>
        <v>117.81481481481481</v>
      </c>
      <c r="AK7" s="10">
        <f t="shared" si="10"/>
        <v>0</v>
      </c>
      <c r="AL7" s="10">
        <f t="shared" si="10"/>
        <v>0</v>
      </c>
      <c r="AM7" s="10">
        <f t="shared" si="11"/>
        <v>1590.5</v>
      </c>
      <c r="AN7" s="11">
        <f t="shared" si="7"/>
        <v>1590.5</v>
      </c>
      <c r="AO7" s="46" t="s">
        <v>24</v>
      </c>
    </row>
    <row r="8" spans="1:41" x14ac:dyDescent="0.25">
      <c r="A8" s="59" t="s">
        <v>42</v>
      </c>
      <c r="B8" s="65" t="s">
        <v>94</v>
      </c>
      <c r="C8" s="65" t="s">
        <v>95</v>
      </c>
      <c r="D8" s="65" t="s">
        <v>45</v>
      </c>
      <c r="E8" s="65" t="s">
        <v>96</v>
      </c>
      <c r="F8" s="65" t="s">
        <v>96</v>
      </c>
      <c r="G8" s="65" t="s">
        <v>80</v>
      </c>
      <c r="H8" s="65">
        <v>59</v>
      </c>
      <c r="I8" s="65">
        <v>7</v>
      </c>
      <c r="J8" s="65">
        <v>0</v>
      </c>
      <c r="K8" s="65">
        <v>1</v>
      </c>
      <c r="L8" s="65">
        <v>35</v>
      </c>
      <c r="M8" s="65"/>
      <c r="N8" s="65"/>
      <c r="O8" s="65"/>
      <c r="P8" s="65"/>
      <c r="Q8" s="65"/>
      <c r="R8" s="65">
        <v>11874</v>
      </c>
      <c r="S8" s="65">
        <v>7916</v>
      </c>
      <c r="T8" s="65"/>
      <c r="U8" s="99">
        <v>39813</v>
      </c>
      <c r="V8" s="66">
        <f t="shared" si="0"/>
        <v>19790</v>
      </c>
      <c r="W8" s="66">
        <f t="shared" si="8"/>
        <v>17427.014925373136</v>
      </c>
      <c r="X8" s="66">
        <f t="shared" si="1"/>
        <v>2067.6119402985073</v>
      </c>
      <c r="Y8" s="66">
        <f t="shared" si="1"/>
        <v>0</v>
      </c>
      <c r="Z8" s="66">
        <f t="shared" si="1"/>
        <v>295.37313432835822</v>
      </c>
      <c r="AA8" s="66">
        <f t="shared" si="2"/>
        <v>0</v>
      </c>
      <c r="AB8" s="66">
        <f t="shared" si="3"/>
        <v>0</v>
      </c>
      <c r="AC8" s="66">
        <f t="shared" si="4"/>
        <v>0</v>
      </c>
      <c r="AD8" s="66">
        <f t="shared" si="5"/>
        <v>19494.626865671642</v>
      </c>
      <c r="AE8" s="186">
        <f t="shared" si="6"/>
        <v>19790</v>
      </c>
      <c r="AF8" s="45">
        <f t="shared" si="9"/>
        <v>0</v>
      </c>
      <c r="AG8" s="11">
        <f t="shared" si="9"/>
        <v>0</v>
      </c>
      <c r="AH8" s="11">
        <f t="shared" si="9"/>
        <v>0</v>
      </c>
      <c r="AI8" s="10">
        <f t="shared" si="10"/>
        <v>8713.507462686568</v>
      </c>
      <c r="AJ8" s="10">
        <f t="shared" si="10"/>
        <v>1033.8059701492537</v>
      </c>
      <c r="AK8" s="10">
        <f t="shared" si="10"/>
        <v>0</v>
      </c>
      <c r="AL8" s="10">
        <f t="shared" si="10"/>
        <v>147.68656716417911</v>
      </c>
      <c r="AM8" s="10">
        <f t="shared" si="11"/>
        <v>9895</v>
      </c>
      <c r="AN8" s="11">
        <f t="shared" si="7"/>
        <v>9747.313432835821</v>
      </c>
      <c r="AO8" s="46" t="s">
        <v>24</v>
      </c>
    </row>
    <row r="9" spans="1:41" x14ac:dyDescent="0.25">
      <c r="A9" s="59" t="s">
        <v>42</v>
      </c>
      <c r="B9" s="65" t="s">
        <v>97</v>
      </c>
      <c r="C9" s="65" t="s">
        <v>98</v>
      </c>
      <c r="D9" s="65" t="s">
        <v>45</v>
      </c>
      <c r="E9" s="65" t="s">
        <v>99</v>
      </c>
      <c r="F9" s="65" t="s">
        <v>100</v>
      </c>
      <c r="G9" s="65" t="s">
        <v>48</v>
      </c>
      <c r="H9" s="65">
        <v>20</v>
      </c>
      <c r="I9" s="65">
        <v>7</v>
      </c>
      <c r="J9" s="65">
        <v>0</v>
      </c>
      <c r="K9" s="65">
        <v>0</v>
      </c>
      <c r="L9" s="65"/>
      <c r="M9" s="65"/>
      <c r="N9" s="65"/>
      <c r="O9" s="65"/>
      <c r="P9" s="65"/>
      <c r="Q9" s="65"/>
      <c r="R9" s="65">
        <v>8066</v>
      </c>
      <c r="S9" s="65">
        <v>12098</v>
      </c>
      <c r="T9" s="65"/>
      <c r="U9" s="99">
        <v>39813</v>
      </c>
      <c r="V9" s="66">
        <f t="shared" si="0"/>
        <v>20164</v>
      </c>
      <c r="W9" s="66">
        <f t="shared" si="8"/>
        <v>14936.296296296296</v>
      </c>
      <c r="X9" s="66">
        <f t="shared" si="1"/>
        <v>5227.7037037037035</v>
      </c>
      <c r="Y9" s="66">
        <f t="shared" si="1"/>
        <v>0</v>
      </c>
      <c r="Z9" s="66">
        <f t="shared" si="1"/>
        <v>0</v>
      </c>
      <c r="AA9" s="66">
        <f t="shared" si="2"/>
        <v>0</v>
      </c>
      <c r="AB9" s="66">
        <f t="shared" si="3"/>
        <v>0</v>
      </c>
      <c r="AC9" s="66">
        <f t="shared" si="4"/>
        <v>0</v>
      </c>
      <c r="AD9" s="66">
        <f t="shared" si="5"/>
        <v>20164</v>
      </c>
      <c r="AE9" s="186">
        <f t="shared" si="6"/>
        <v>20164</v>
      </c>
      <c r="AF9" s="45">
        <f t="shared" si="9"/>
        <v>0</v>
      </c>
      <c r="AG9" s="11">
        <f t="shared" si="9"/>
        <v>0</v>
      </c>
      <c r="AH9" s="11">
        <f t="shared" si="9"/>
        <v>0</v>
      </c>
      <c r="AI9" s="10">
        <f t="shared" si="10"/>
        <v>7468.1481481481478</v>
      </c>
      <c r="AJ9" s="10">
        <f t="shared" si="10"/>
        <v>2613.8518518518517</v>
      </c>
      <c r="AK9" s="10">
        <f t="shared" si="10"/>
        <v>0</v>
      </c>
      <c r="AL9" s="10">
        <f t="shared" si="10"/>
        <v>0</v>
      </c>
      <c r="AM9" s="10">
        <f t="shared" si="11"/>
        <v>10082</v>
      </c>
      <c r="AN9" s="11">
        <f t="shared" si="7"/>
        <v>10082</v>
      </c>
      <c r="AO9" s="46" t="s">
        <v>24</v>
      </c>
    </row>
    <row r="10" spans="1:41" x14ac:dyDescent="0.25">
      <c r="A10" s="59" t="s">
        <v>42</v>
      </c>
      <c r="B10" s="65" t="s">
        <v>101</v>
      </c>
      <c r="C10" s="65" t="s">
        <v>88</v>
      </c>
      <c r="D10" s="65" t="s">
        <v>45</v>
      </c>
      <c r="E10" s="65" t="s">
        <v>102</v>
      </c>
      <c r="F10" s="65" t="s">
        <v>103</v>
      </c>
      <c r="G10" s="65" t="s">
        <v>80</v>
      </c>
      <c r="H10" s="65">
        <v>21</v>
      </c>
      <c r="I10" s="65">
        <v>0</v>
      </c>
      <c r="J10" s="65"/>
      <c r="K10" s="65"/>
      <c r="L10" s="65"/>
      <c r="M10" s="65"/>
      <c r="N10" s="65"/>
      <c r="O10" s="65"/>
      <c r="P10" s="65"/>
      <c r="Q10" s="65"/>
      <c r="R10" s="65">
        <v>13000</v>
      </c>
      <c r="S10" s="65">
        <v>700</v>
      </c>
      <c r="T10" s="65"/>
      <c r="U10" s="99">
        <v>39752</v>
      </c>
      <c r="V10" s="66">
        <f t="shared" si="0"/>
        <v>13700</v>
      </c>
      <c r="W10" s="66">
        <f t="shared" si="8"/>
        <v>13700</v>
      </c>
      <c r="X10" s="66">
        <f t="shared" si="1"/>
        <v>0</v>
      </c>
      <c r="Y10" s="66">
        <f t="shared" si="1"/>
        <v>0</v>
      </c>
      <c r="Z10" s="66">
        <f t="shared" si="1"/>
        <v>0</v>
      </c>
      <c r="AA10" s="66">
        <f t="shared" si="2"/>
        <v>0</v>
      </c>
      <c r="AB10" s="66">
        <f t="shared" si="3"/>
        <v>0</v>
      </c>
      <c r="AC10" s="66">
        <f t="shared" si="4"/>
        <v>0</v>
      </c>
      <c r="AD10" s="66">
        <f t="shared" si="5"/>
        <v>13700</v>
      </c>
      <c r="AE10" s="186">
        <f t="shared" si="6"/>
        <v>13700</v>
      </c>
      <c r="AF10" s="45">
        <f t="shared" si="9"/>
        <v>0</v>
      </c>
      <c r="AG10" s="11">
        <f t="shared" si="9"/>
        <v>0</v>
      </c>
      <c r="AH10" s="11">
        <f t="shared" si="9"/>
        <v>0</v>
      </c>
      <c r="AI10" s="10">
        <f t="shared" si="10"/>
        <v>6850</v>
      </c>
      <c r="AJ10" s="10">
        <f t="shared" si="10"/>
        <v>0</v>
      </c>
      <c r="AK10" s="10">
        <f t="shared" si="10"/>
        <v>0</v>
      </c>
      <c r="AL10" s="10">
        <f t="shared" si="10"/>
        <v>0</v>
      </c>
      <c r="AM10" s="10">
        <f t="shared" si="11"/>
        <v>6850</v>
      </c>
      <c r="AN10" s="11">
        <f t="shared" si="7"/>
        <v>6850</v>
      </c>
      <c r="AO10" s="46" t="s">
        <v>24</v>
      </c>
    </row>
    <row r="11" spans="1:41" x14ac:dyDescent="0.25">
      <c r="A11" s="59" t="s">
        <v>42</v>
      </c>
      <c r="B11" s="65" t="s">
        <v>104</v>
      </c>
      <c r="C11" s="65" t="s">
        <v>77</v>
      </c>
      <c r="D11" s="65" t="s">
        <v>45</v>
      </c>
      <c r="E11" s="65" t="s">
        <v>102</v>
      </c>
      <c r="F11" s="65" t="s">
        <v>105</v>
      </c>
      <c r="G11" s="65" t="s">
        <v>80</v>
      </c>
      <c r="H11" s="65">
        <v>6</v>
      </c>
      <c r="I11" s="65"/>
      <c r="J11" s="65"/>
      <c r="K11" s="65"/>
      <c r="L11" s="65"/>
      <c r="M11" s="65"/>
      <c r="N11" s="65"/>
      <c r="O11" s="65"/>
      <c r="P11" s="65"/>
      <c r="Q11" s="65"/>
      <c r="R11" s="65">
        <v>300</v>
      </c>
      <c r="S11" s="65">
        <v>20</v>
      </c>
      <c r="T11" s="65"/>
      <c r="U11" s="99">
        <v>39964</v>
      </c>
      <c r="V11" s="66">
        <f t="shared" si="0"/>
        <v>320</v>
      </c>
      <c r="W11" s="66">
        <f t="shared" si="8"/>
        <v>320</v>
      </c>
      <c r="X11" s="66">
        <f t="shared" si="1"/>
        <v>0</v>
      </c>
      <c r="Y11" s="66">
        <f t="shared" si="1"/>
        <v>0</v>
      </c>
      <c r="Z11" s="66">
        <f t="shared" si="1"/>
        <v>0</v>
      </c>
      <c r="AA11" s="66">
        <f t="shared" si="2"/>
        <v>0</v>
      </c>
      <c r="AB11" s="66">
        <f t="shared" si="3"/>
        <v>0</v>
      </c>
      <c r="AC11" s="66">
        <f t="shared" si="4"/>
        <v>0</v>
      </c>
      <c r="AD11" s="66">
        <f t="shared" si="5"/>
        <v>320</v>
      </c>
      <c r="AE11" s="186">
        <f t="shared" si="6"/>
        <v>320</v>
      </c>
      <c r="AF11" s="45">
        <f t="shared" si="9"/>
        <v>0</v>
      </c>
      <c r="AG11" s="11">
        <f t="shared" si="9"/>
        <v>0</v>
      </c>
      <c r="AH11" s="11">
        <f t="shared" si="9"/>
        <v>0</v>
      </c>
      <c r="AI11" s="10">
        <f t="shared" si="10"/>
        <v>160</v>
      </c>
      <c r="AJ11" s="10">
        <f t="shared" si="10"/>
        <v>0</v>
      </c>
      <c r="AK11" s="10">
        <f t="shared" si="10"/>
        <v>0</v>
      </c>
      <c r="AL11" s="10">
        <f t="shared" si="10"/>
        <v>0</v>
      </c>
      <c r="AM11" s="10">
        <f t="shared" si="11"/>
        <v>160</v>
      </c>
      <c r="AN11" s="11">
        <f t="shared" si="7"/>
        <v>160</v>
      </c>
      <c r="AO11" s="46" t="s">
        <v>24</v>
      </c>
    </row>
    <row r="12" spans="1:41" x14ac:dyDescent="0.25">
      <c r="A12" s="59" t="s">
        <v>42</v>
      </c>
      <c r="B12" s="65" t="s">
        <v>106</v>
      </c>
      <c r="C12" s="65" t="s">
        <v>107</v>
      </c>
      <c r="D12" s="65" t="s">
        <v>45</v>
      </c>
      <c r="E12" s="65" t="s">
        <v>108</v>
      </c>
      <c r="F12" s="65" t="s">
        <v>109</v>
      </c>
      <c r="G12" s="65" t="s">
        <v>80</v>
      </c>
      <c r="H12" s="65">
        <v>3</v>
      </c>
      <c r="I12" s="65"/>
      <c r="J12" s="65"/>
      <c r="K12" s="65"/>
      <c r="L12" s="65">
        <v>15</v>
      </c>
      <c r="M12" s="65"/>
      <c r="N12" s="65">
        <v>1</v>
      </c>
      <c r="O12" s="65"/>
      <c r="P12" s="65"/>
      <c r="Q12" s="65"/>
      <c r="R12" s="65">
        <v>3800</v>
      </c>
      <c r="S12" s="65">
        <v>1200</v>
      </c>
      <c r="T12" s="65"/>
      <c r="U12" s="99">
        <v>39691</v>
      </c>
      <c r="V12" s="66">
        <f t="shared" si="0"/>
        <v>5000</v>
      </c>
      <c r="W12" s="66">
        <f t="shared" si="8"/>
        <v>5000</v>
      </c>
      <c r="X12" s="66">
        <f t="shared" si="1"/>
        <v>0</v>
      </c>
      <c r="Y12" s="66">
        <f t="shared" si="1"/>
        <v>0</v>
      </c>
      <c r="Z12" s="66">
        <f t="shared" si="1"/>
        <v>0</v>
      </c>
      <c r="AA12" s="66">
        <f t="shared" si="2"/>
        <v>0</v>
      </c>
      <c r="AB12" s="66">
        <f t="shared" si="3"/>
        <v>0</v>
      </c>
      <c r="AC12" s="66">
        <f t="shared" si="4"/>
        <v>0</v>
      </c>
      <c r="AD12" s="66">
        <f t="shared" si="5"/>
        <v>5000</v>
      </c>
      <c r="AE12" s="186">
        <f t="shared" si="6"/>
        <v>5000</v>
      </c>
      <c r="AF12" s="45">
        <f t="shared" si="9"/>
        <v>0</v>
      </c>
      <c r="AG12" s="11">
        <f t="shared" si="9"/>
        <v>0</v>
      </c>
      <c r="AH12" s="11">
        <f t="shared" si="9"/>
        <v>0</v>
      </c>
      <c r="AI12" s="10">
        <f t="shared" si="10"/>
        <v>2500</v>
      </c>
      <c r="AJ12" s="10">
        <f t="shared" si="10"/>
        <v>0</v>
      </c>
      <c r="AK12" s="10">
        <f t="shared" si="10"/>
        <v>0</v>
      </c>
      <c r="AL12" s="10">
        <f t="shared" si="10"/>
        <v>0</v>
      </c>
      <c r="AM12" s="10">
        <f t="shared" si="11"/>
        <v>2500</v>
      </c>
      <c r="AN12" s="11">
        <f t="shared" si="7"/>
        <v>2500</v>
      </c>
      <c r="AO12" s="46" t="s">
        <v>24</v>
      </c>
    </row>
    <row r="13" spans="1:41" x14ac:dyDescent="0.25">
      <c r="A13" s="59" t="s">
        <v>42</v>
      </c>
      <c r="B13" s="65" t="s">
        <v>110</v>
      </c>
      <c r="C13" s="65" t="s">
        <v>111</v>
      </c>
      <c r="D13" s="65" t="s">
        <v>45</v>
      </c>
      <c r="E13" s="65" t="s">
        <v>112</v>
      </c>
      <c r="F13" s="65" t="s">
        <v>113</v>
      </c>
      <c r="G13" s="65" t="s">
        <v>80</v>
      </c>
      <c r="H13" s="65">
        <v>3</v>
      </c>
      <c r="I13" s="65"/>
      <c r="J13" s="65"/>
      <c r="K13" s="65"/>
      <c r="L13" s="65"/>
      <c r="M13" s="65"/>
      <c r="N13" s="65"/>
      <c r="O13" s="65"/>
      <c r="P13" s="65"/>
      <c r="Q13" s="65"/>
      <c r="R13" s="65">
        <v>50</v>
      </c>
      <c r="S13" s="65">
        <v>250</v>
      </c>
      <c r="T13" s="65"/>
      <c r="U13" s="99">
        <v>39933</v>
      </c>
      <c r="V13" s="66">
        <f t="shared" si="0"/>
        <v>300</v>
      </c>
      <c r="W13" s="66">
        <f t="shared" si="8"/>
        <v>300</v>
      </c>
      <c r="X13" s="66">
        <f t="shared" si="1"/>
        <v>0</v>
      </c>
      <c r="Y13" s="66">
        <f t="shared" si="1"/>
        <v>0</v>
      </c>
      <c r="Z13" s="66">
        <f t="shared" si="1"/>
        <v>0</v>
      </c>
      <c r="AA13" s="66">
        <f t="shared" si="2"/>
        <v>0</v>
      </c>
      <c r="AB13" s="66">
        <f t="shared" si="3"/>
        <v>0</v>
      </c>
      <c r="AC13" s="66">
        <f t="shared" si="4"/>
        <v>0</v>
      </c>
      <c r="AD13" s="66">
        <f t="shared" si="5"/>
        <v>300</v>
      </c>
      <c r="AE13" s="186">
        <f t="shared" si="6"/>
        <v>300</v>
      </c>
      <c r="AF13" s="45">
        <f t="shared" si="9"/>
        <v>0</v>
      </c>
      <c r="AG13" s="11">
        <f t="shared" si="9"/>
        <v>0</v>
      </c>
      <c r="AH13" s="11">
        <f t="shared" si="9"/>
        <v>0</v>
      </c>
      <c r="AI13" s="10">
        <f t="shared" si="10"/>
        <v>150</v>
      </c>
      <c r="AJ13" s="10">
        <f t="shared" si="10"/>
        <v>0</v>
      </c>
      <c r="AK13" s="10">
        <f t="shared" si="10"/>
        <v>0</v>
      </c>
      <c r="AL13" s="10">
        <f t="shared" si="10"/>
        <v>0</v>
      </c>
      <c r="AM13" s="10">
        <f t="shared" si="11"/>
        <v>150</v>
      </c>
      <c r="AN13" s="11">
        <f t="shared" si="7"/>
        <v>150</v>
      </c>
      <c r="AO13" s="46" t="s">
        <v>24</v>
      </c>
    </row>
    <row r="14" spans="1:41" x14ac:dyDescent="0.25">
      <c r="A14" s="151" t="s">
        <v>42</v>
      </c>
      <c r="B14" s="100" t="s">
        <v>114</v>
      </c>
      <c r="C14" s="100" t="s">
        <v>115</v>
      </c>
      <c r="D14" s="100" t="s">
        <v>45</v>
      </c>
      <c r="E14" s="100" t="s">
        <v>116</v>
      </c>
      <c r="F14" s="100" t="s">
        <v>117</v>
      </c>
      <c r="G14" s="100" t="s">
        <v>80</v>
      </c>
      <c r="H14" s="100">
        <v>78</v>
      </c>
      <c r="I14" s="100">
        <v>9</v>
      </c>
      <c r="J14" s="100">
        <v>0</v>
      </c>
      <c r="K14" s="100">
        <v>12</v>
      </c>
      <c r="L14" s="100"/>
      <c r="M14" s="100"/>
      <c r="N14" s="100"/>
      <c r="O14" s="100"/>
      <c r="P14" s="100"/>
      <c r="Q14" s="100">
        <v>5000</v>
      </c>
      <c r="R14" s="100">
        <v>22718</v>
      </c>
      <c r="S14" s="100">
        <v>11703</v>
      </c>
      <c r="T14" s="100"/>
      <c r="U14" s="101">
        <v>39537</v>
      </c>
      <c r="V14" s="102">
        <f t="shared" si="0"/>
        <v>39421</v>
      </c>
      <c r="W14" s="66">
        <f t="shared" si="8"/>
        <v>31058.969696969696</v>
      </c>
      <c r="X14" s="66">
        <f t="shared" si="1"/>
        <v>3583.7272727272725</v>
      </c>
      <c r="Y14" s="66">
        <f t="shared" si="1"/>
        <v>0</v>
      </c>
      <c r="Z14" s="66">
        <f t="shared" si="1"/>
        <v>4778.30303030303</v>
      </c>
      <c r="AA14" s="102">
        <f t="shared" si="2"/>
        <v>0</v>
      </c>
      <c r="AB14" s="102">
        <f t="shared" si="3"/>
        <v>5000</v>
      </c>
      <c r="AC14" s="102">
        <f t="shared" si="4"/>
        <v>0</v>
      </c>
      <c r="AD14" s="102">
        <f t="shared" si="5"/>
        <v>34642.696969696968</v>
      </c>
      <c r="AE14" s="187">
        <f t="shared" si="6"/>
        <v>39421</v>
      </c>
      <c r="AF14" s="47">
        <f t="shared" si="9"/>
        <v>0</v>
      </c>
      <c r="AG14" s="6">
        <f t="shared" si="9"/>
        <v>2500</v>
      </c>
      <c r="AH14" s="6">
        <f t="shared" si="9"/>
        <v>0</v>
      </c>
      <c r="AI14" s="10">
        <f t="shared" si="10"/>
        <v>15529.484848484848</v>
      </c>
      <c r="AJ14" s="10">
        <f t="shared" si="10"/>
        <v>1791.8636363636363</v>
      </c>
      <c r="AK14" s="10">
        <f t="shared" si="10"/>
        <v>0</v>
      </c>
      <c r="AL14" s="10">
        <f t="shared" si="10"/>
        <v>2389.151515151515</v>
      </c>
      <c r="AM14" s="10">
        <f t="shared" si="11"/>
        <v>19710.5</v>
      </c>
      <c r="AN14" s="6">
        <f t="shared" si="7"/>
        <v>19821.348484848484</v>
      </c>
      <c r="AO14" s="48" t="s">
        <v>118</v>
      </c>
    </row>
    <row r="15" spans="1:41" x14ac:dyDescent="0.25">
      <c r="A15" s="59" t="s">
        <v>42</v>
      </c>
      <c r="B15" s="65" t="s">
        <v>119</v>
      </c>
      <c r="C15" s="65" t="s">
        <v>82</v>
      </c>
      <c r="D15" s="65" t="s">
        <v>45</v>
      </c>
      <c r="E15" s="65" t="s">
        <v>120</v>
      </c>
      <c r="F15" s="65" t="s">
        <v>120</v>
      </c>
      <c r="G15" s="65" t="s">
        <v>80</v>
      </c>
      <c r="H15" s="65">
        <v>7</v>
      </c>
      <c r="I15" s="65"/>
      <c r="J15" s="65"/>
      <c r="K15" s="65">
        <v>1</v>
      </c>
      <c r="L15" s="65"/>
      <c r="M15" s="65"/>
      <c r="N15" s="65">
        <v>10</v>
      </c>
      <c r="O15" s="65"/>
      <c r="P15" s="65"/>
      <c r="Q15" s="65"/>
      <c r="R15" s="65">
        <v>7487</v>
      </c>
      <c r="S15" s="65">
        <v>3208</v>
      </c>
      <c r="T15" s="65"/>
      <c r="U15" s="99">
        <v>39813</v>
      </c>
      <c r="V15" s="66">
        <f t="shared" si="0"/>
        <v>10695</v>
      </c>
      <c r="W15" s="66">
        <f t="shared" si="8"/>
        <v>9358.125</v>
      </c>
      <c r="X15" s="66">
        <f t="shared" si="1"/>
        <v>0</v>
      </c>
      <c r="Y15" s="66">
        <f t="shared" si="1"/>
        <v>0</v>
      </c>
      <c r="Z15" s="66">
        <f t="shared" si="1"/>
        <v>1336.875</v>
      </c>
      <c r="AA15" s="66">
        <f t="shared" si="2"/>
        <v>0</v>
      </c>
      <c r="AB15" s="66">
        <f t="shared" si="3"/>
        <v>0</v>
      </c>
      <c r="AC15" s="66">
        <f t="shared" si="4"/>
        <v>0</v>
      </c>
      <c r="AD15" s="66">
        <f t="shared" si="5"/>
        <v>9358.125</v>
      </c>
      <c r="AE15" s="186">
        <f t="shared" si="6"/>
        <v>10695</v>
      </c>
      <c r="AF15" s="45">
        <f t="shared" si="9"/>
        <v>0</v>
      </c>
      <c r="AG15" s="11">
        <f t="shared" si="9"/>
        <v>0</v>
      </c>
      <c r="AH15" s="11">
        <f t="shared" si="9"/>
        <v>0</v>
      </c>
      <c r="AI15" s="10">
        <f t="shared" si="10"/>
        <v>4679.0625</v>
      </c>
      <c r="AJ15" s="10">
        <f t="shared" si="10"/>
        <v>0</v>
      </c>
      <c r="AK15" s="10">
        <f t="shared" si="10"/>
        <v>0</v>
      </c>
      <c r="AL15" s="10">
        <f t="shared" si="10"/>
        <v>668.4375</v>
      </c>
      <c r="AM15" s="10">
        <f t="shared" si="11"/>
        <v>5347.5</v>
      </c>
      <c r="AN15" s="11">
        <f t="shared" si="7"/>
        <v>4679.0625</v>
      </c>
      <c r="AO15" s="46" t="s">
        <v>24</v>
      </c>
    </row>
    <row r="16" spans="1:41" x14ac:dyDescent="0.25">
      <c r="A16" s="59" t="s">
        <v>42</v>
      </c>
      <c r="B16" s="65" t="s">
        <v>121</v>
      </c>
      <c r="C16" s="65" t="s">
        <v>122</v>
      </c>
      <c r="D16" s="65" t="s">
        <v>45</v>
      </c>
      <c r="E16" s="65" t="s">
        <v>123</v>
      </c>
      <c r="F16" s="65" t="s">
        <v>123</v>
      </c>
      <c r="G16" s="65" t="s">
        <v>80</v>
      </c>
      <c r="H16" s="65">
        <v>4</v>
      </c>
      <c r="I16" s="65">
        <v>0</v>
      </c>
      <c r="J16" s="65">
        <v>0</v>
      </c>
      <c r="K16" s="65">
        <v>0</v>
      </c>
      <c r="L16" s="65"/>
      <c r="M16" s="65"/>
      <c r="N16" s="65"/>
      <c r="O16" s="65"/>
      <c r="P16" s="65"/>
      <c r="Q16" s="65">
        <v>87</v>
      </c>
      <c r="R16" s="65">
        <v>20000</v>
      </c>
      <c r="S16" s="65">
        <v>4700</v>
      </c>
      <c r="T16" s="65">
        <v>80</v>
      </c>
      <c r="U16" s="99">
        <v>39447</v>
      </c>
      <c r="V16" s="66">
        <f t="shared" si="0"/>
        <v>24867</v>
      </c>
      <c r="W16" s="66">
        <f t="shared" si="8"/>
        <v>24867</v>
      </c>
      <c r="X16" s="66">
        <f t="shared" si="1"/>
        <v>0</v>
      </c>
      <c r="Y16" s="66">
        <f t="shared" si="1"/>
        <v>0</v>
      </c>
      <c r="Z16" s="66">
        <f t="shared" si="1"/>
        <v>0</v>
      </c>
      <c r="AA16" s="66">
        <f t="shared" si="2"/>
        <v>0</v>
      </c>
      <c r="AB16" s="66">
        <f t="shared" si="3"/>
        <v>87</v>
      </c>
      <c r="AC16" s="66">
        <f t="shared" si="4"/>
        <v>80</v>
      </c>
      <c r="AD16" s="66">
        <f t="shared" si="5"/>
        <v>24867</v>
      </c>
      <c r="AE16" s="186">
        <f t="shared" si="6"/>
        <v>24867</v>
      </c>
      <c r="AF16" s="45">
        <f t="shared" si="9"/>
        <v>0</v>
      </c>
      <c r="AG16" s="11">
        <f t="shared" si="9"/>
        <v>43.5</v>
      </c>
      <c r="AH16" s="11">
        <f t="shared" si="9"/>
        <v>40</v>
      </c>
      <c r="AI16" s="10">
        <f t="shared" si="10"/>
        <v>12433.5</v>
      </c>
      <c r="AJ16" s="10">
        <f t="shared" si="10"/>
        <v>0</v>
      </c>
      <c r="AK16" s="10">
        <f t="shared" si="10"/>
        <v>0</v>
      </c>
      <c r="AL16" s="10">
        <f t="shared" si="10"/>
        <v>0</v>
      </c>
      <c r="AM16" s="10">
        <f t="shared" si="11"/>
        <v>12433.5</v>
      </c>
      <c r="AN16" s="11">
        <f t="shared" si="7"/>
        <v>12517</v>
      </c>
      <c r="AO16" s="46" t="s">
        <v>124</v>
      </c>
    </row>
    <row r="17" spans="1:41" x14ac:dyDescent="0.25">
      <c r="A17" s="59" t="s">
        <v>42</v>
      </c>
      <c r="B17" s="65" t="s">
        <v>125</v>
      </c>
      <c r="C17" s="65" t="s">
        <v>107</v>
      </c>
      <c r="D17" s="65" t="s">
        <v>45</v>
      </c>
      <c r="E17" s="65" t="s">
        <v>126</v>
      </c>
      <c r="F17" s="65" t="s">
        <v>126</v>
      </c>
      <c r="G17" s="65" t="s">
        <v>80</v>
      </c>
      <c r="H17" s="65">
        <v>12</v>
      </c>
      <c r="I17" s="65"/>
      <c r="J17" s="65"/>
      <c r="K17" s="65"/>
      <c r="L17" s="65"/>
      <c r="M17" s="65"/>
      <c r="N17" s="65">
        <v>12</v>
      </c>
      <c r="O17" s="65"/>
      <c r="P17" s="65"/>
      <c r="Q17" s="65"/>
      <c r="R17" s="65">
        <v>11000</v>
      </c>
      <c r="S17" s="65">
        <v>1000</v>
      </c>
      <c r="T17" s="65"/>
      <c r="U17" s="99">
        <v>35948</v>
      </c>
      <c r="V17" s="66">
        <f t="shared" si="0"/>
        <v>12000</v>
      </c>
      <c r="W17" s="66">
        <f t="shared" si="8"/>
        <v>12000</v>
      </c>
      <c r="X17" s="66">
        <f t="shared" si="1"/>
        <v>0</v>
      </c>
      <c r="Y17" s="66">
        <f t="shared" si="1"/>
        <v>0</v>
      </c>
      <c r="Z17" s="66">
        <f t="shared" si="1"/>
        <v>0</v>
      </c>
      <c r="AA17" s="66">
        <f t="shared" si="2"/>
        <v>0</v>
      </c>
      <c r="AB17" s="66">
        <f t="shared" si="3"/>
        <v>0</v>
      </c>
      <c r="AC17" s="66">
        <f t="shared" si="4"/>
        <v>0</v>
      </c>
      <c r="AD17" s="66">
        <f t="shared" si="5"/>
        <v>12000</v>
      </c>
      <c r="AE17" s="186">
        <f t="shared" si="6"/>
        <v>12000</v>
      </c>
      <c r="AF17" s="45">
        <f t="shared" si="9"/>
        <v>0</v>
      </c>
      <c r="AG17" s="11">
        <f t="shared" si="9"/>
        <v>0</v>
      </c>
      <c r="AH17" s="11">
        <f t="shared" si="9"/>
        <v>0</v>
      </c>
      <c r="AI17" s="10">
        <f t="shared" si="10"/>
        <v>6000</v>
      </c>
      <c r="AJ17" s="10">
        <f t="shared" si="10"/>
        <v>0</v>
      </c>
      <c r="AK17" s="10">
        <f t="shared" si="10"/>
        <v>0</v>
      </c>
      <c r="AL17" s="10">
        <f t="shared" si="10"/>
        <v>0</v>
      </c>
      <c r="AM17" s="10">
        <f t="shared" si="11"/>
        <v>6000</v>
      </c>
      <c r="AN17" s="11">
        <f t="shared" si="7"/>
        <v>6000</v>
      </c>
      <c r="AO17" s="46" t="s">
        <v>24</v>
      </c>
    </row>
    <row r="18" spans="1:41" x14ac:dyDescent="0.25">
      <c r="A18" s="59" t="s">
        <v>42</v>
      </c>
      <c r="B18" s="65" t="s">
        <v>127</v>
      </c>
      <c r="C18" s="65" t="s">
        <v>115</v>
      </c>
      <c r="D18" s="65" t="s">
        <v>45</v>
      </c>
      <c r="E18" s="65" t="s">
        <v>128</v>
      </c>
      <c r="F18" s="65" t="s">
        <v>129</v>
      </c>
      <c r="G18" s="65" t="s">
        <v>80</v>
      </c>
      <c r="H18" s="65">
        <v>89</v>
      </c>
      <c r="I18" s="65">
        <v>7</v>
      </c>
      <c r="J18" s="65">
        <v>0</v>
      </c>
      <c r="K18" s="65">
        <v>0</v>
      </c>
      <c r="L18" s="65">
        <v>2</v>
      </c>
      <c r="M18" s="65"/>
      <c r="N18" s="65">
        <v>7</v>
      </c>
      <c r="O18" s="65"/>
      <c r="P18" s="65"/>
      <c r="Q18" s="65"/>
      <c r="R18" s="65">
        <v>22492</v>
      </c>
      <c r="S18" s="65">
        <v>14994</v>
      </c>
      <c r="T18" s="65"/>
      <c r="U18" s="99">
        <v>39813</v>
      </c>
      <c r="V18" s="66">
        <f t="shared" si="0"/>
        <v>37486</v>
      </c>
      <c r="W18" s="66">
        <f t="shared" si="8"/>
        <v>34752.645833333336</v>
      </c>
      <c r="X18" s="66">
        <f t="shared" si="1"/>
        <v>2733.3541666666665</v>
      </c>
      <c r="Y18" s="66">
        <f t="shared" si="1"/>
        <v>0</v>
      </c>
      <c r="Z18" s="66">
        <f t="shared" si="1"/>
        <v>0</v>
      </c>
      <c r="AA18" s="66">
        <f t="shared" si="2"/>
        <v>0</v>
      </c>
      <c r="AB18" s="66">
        <f t="shared" si="3"/>
        <v>0</v>
      </c>
      <c r="AC18" s="66">
        <f t="shared" si="4"/>
        <v>0</v>
      </c>
      <c r="AD18" s="66">
        <f t="shared" si="5"/>
        <v>37486</v>
      </c>
      <c r="AE18" s="186">
        <f t="shared" si="6"/>
        <v>37486</v>
      </c>
      <c r="AF18" s="45">
        <f t="shared" si="9"/>
        <v>0</v>
      </c>
      <c r="AG18" s="11">
        <f t="shared" si="9"/>
        <v>0</v>
      </c>
      <c r="AH18" s="11">
        <f t="shared" si="9"/>
        <v>0</v>
      </c>
      <c r="AI18" s="10">
        <f t="shared" si="10"/>
        <v>17376.322916666668</v>
      </c>
      <c r="AJ18" s="10">
        <f t="shared" si="10"/>
        <v>1366.6770833333333</v>
      </c>
      <c r="AK18" s="10">
        <f t="shared" si="10"/>
        <v>0</v>
      </c>
      <c r="AL18" s="10">
        <f t="shared" si="10"/>
        <v>0</v>
      </c>
      <c r="AM18" s="10">
        <f t="shared" si="11"/>
        <v>18743</v>
      </c>
      <c r="AN18" s="11">
        <f t="shared" si="7"/>
        <v>18743</v>
      </c>
      <c r="AO18" s="46" t="s">
        <v>24</v>
      </c>
    </row>
    <row r="19" spans="1:41" x14ac:dyDescent="0.25">
      <c r="A19" s="59" t="s">
        <v>42</v>
      </c>
      <c r="B19" s="65" t="s">
        <v>130</v>
      </c>
      <c r="C19" s="65" t="s">
        <v>131</v>
      </c>
      <c r="D19" s="65" t="s">
        <v>45</v>
      </c>
      <c r="E19" s="65" t="s">
        <v>132</v>
      </c>
      <c r="F19" s="65" t="s">
        <v>133</v>
      </c>
      <c r="G19" s="65" t="s">
        <v>48</v>
      </c>
      <c r="H19" s="65">
        <v>64</v>
      </c>
      <c r="I19" s="65">
        <v>4</v>
      </c>
      <c r="J19" s="65">
        <v>0</v>
      </c>
      <c r="K19" s="65">
        <v>1</v>
      </c>
      <c r="L19" s="65"/>
      <c r="M19" s="65"/>
      <c r="N19" s="65">
        <v>1</v>
      </c>
      <c r="O19" s="65"/>
      <c r="P19" s="65"/>
      <c r="Q19" s="65"/>
      <c r="R19" s="65">
        <v>12202</v>
      </c>
      <c r="S19" s="65">
        <v>4067</v>
      </c>
      <c r="T19" s="65"/>
      <c r="U19" s="99">
        <v>39553</v>
      </c>
      <c r="V19" s="66">
        <f t="shared" si="0"/>
        <v>16269</v>
      </c>
      <c r="W19" s="66">
        <f t="shared" si="8"/>
        <v>15090.08695652174</v>
      </c>
      <c r="X19" s="66">
        <f t="shared" si="8"/>
        <v>943.13043478260875</v>
      </c>
      <c r="Y19" s="66">
        <f t="shared" si="8"/>
        <v>0</v>
      </c>
      <c r="Z19" s="66">
        <f t="shared" si="8"/>
        <v>235.78260869565219</v>
      </c>
      <c r="AA19" s="66">
        <f t="shared" si="2"/>
        <v>0</v>
      </c>
      <c r="AB19" s="66">
        <f t="shared" si="3"/>
        <v>0</v>
      </c>
      <c r="AC19" s="66">
        <f t="shared" si="4"/>
        <v>0</v>
      </c>
      <c r="AD19" s="66">
        <f t="shared" si="5"/>
        <v>16033.217391304348</v>
      </c>
      <c r="AE19" s="186">
        <f t="shared" si="6"/>
        <v>16269</v>
      </c>
      <c r="AF19" s="45">
        <f t="shared" si="9"/>
        <v>0</v>
      </c>
      <c r="AG19" s="11">
        <f t="shared" si="9"/>
        <v>0</v>
      </c>
      <c r="AH19" s="11">
        <f t="shared" si="9"/>
        <v>0</v>
      </c>
      <c r="AI19" s="10">
        <f t="shared" si="10"/>
        <v>7545.04347826087</v>
      </c>
      <c r="AJ19" s="10">
        <f t="shared" si="10"/>
        <v>471.56521739130437</v>
      </c>
      <c r="AK19" s="10">
        <f t="shared" si="10"/>
        <v>0</v>
      </c>
      <c r="AL19" s="10">
        <f t="shared" si="10"/>
        <v>117.89130434782609</v>
      </c>
      <c r="AM19" s="10">
        <f t="shared" si="11"/>
        <v>8134.5</v>
      </c>
      <c r="AN19" s="11">
        <f t="shared" si="7"/>
        <v>8016.608695652174</v>
      </c>
      <c r="AO19" s="46" t="s">
        <v>24</v>
      </c>
    </row>
    <row r="20" spans="1:41" x14ac:dyDescent="0.25">
      <c r="A20" s="59" t="s">
        <v>42</v>
      </c>
      <c r="B20" s="65" t="s">
        <v>134</v>
      </c>
      <c r="C20" s="65" t="s">
        <v>135</v>
      </c>
      <c r="D20" s="65" t="s">
        <v>45</v>
      </c>
      <c r="E20" s="65" t="s">
        <v>136</v>
      </c>
      <c r="F20" s="65" t="s">
        <v>137</v>
      </c>
      <c r="G20" s="65" t="s">
        <v>80</v>
      </c>
      <c r="H20" s="65">
        <v>17</v>
      </c>
      <c r="I20" s="65">
        <v>0</v>
      </c>
      <c r="J20" s="65">
        <v>0</v>
      </c>
      <c r="K20" s="65">
        <v>2</v>
      </c>
      <c r="L20" s="65"/>
      <c r="M20" s="65"/>
      <c r="N20" s="65"/>
      <c r="O20" s="65"/>
      <c r="P20" s="65"/>
      <c r="Q20" s="65"/>
      <c r="R20" s="65">
        <v>12728</v>
      </c>
      <c r="S20" s="65">
        <v>4243</v>
      </c>
      <c r="T20" s="65"/>
      <c r="U20" s="99">
        <v>39557</v>
      </c>
      <c r="V20" s="66">
        <f t="shared" si="0"/>
        <v>16971</v>
      </c>
      <c r="W20" s="66">
        <f t="shared" si="8"/>
        <v>15184.578947368422</v>
      </c>
      <c r="X20" s="66">
        <f t="shared" si="8"/>
        <v>0</v>
      </c>
      <c r="Y20" s="66">
        <f t="shared" si="8"/>
        <v>0</v>
      </c>
      <c r="Z20" s="66">
        <f t="shared" si="8"/>
        <v>1786.421052631579</v>
      </c>
      <c r="AA20" s="66">
        <f t="shared" si="2"/>
        <v>0</v>
      </c>
      <c r="AB20" s="66">
        <f t="shared" si="3"/>
        <v>0</v>
      </c>
      <c r="AC20" s="66">
        <f t="shared" si="4"/>
        <v>0</v>
      </c>
      <c r="AD20" s="66">
        <f t="shared" si="5"/>
        <v>15184.578947368422</v>
      </c>
      <c r="AE20" s="186">
        <f t="shared" si="6"/>
        <v>16971</v>
      </c>
      <c r="AF20" s="45">
        <f t="shared" si="9"/>
        <v>0</v>
      </c>
      <c r="AG20" s="11">
        <f t="shared" si="9"/>
        <v>0</v>
      </c>
      <c r="AH20" s="11">
        <f t="shared" si="9"/>
        <v>0</v>
      </c>
      <c r="AI20" s="10">
        <f t="shared" si="10"/>
        <v>7592.2894736842109</v>
      </c>
      <c r="AJ20" s="10">
        <f t="shared" si="10"/>
        <v>0</v>
      </c>
      <c r="AK20" s="10">
        <f t="shared" si="10"/>
        <v>0</v>
      </c>
      <c r="AL20" s="10">
        <f t="shared" si="10"/>
        <v>893.21052631578948</v>
      </c>
      <c r="AM20" s="10">
        <f t="shared" si="11"/>
        <v>8485.5</v>
      </c>
      <c r="AN20" s="11">
        <f t="shared" si="7"/>
        <v>7592.2894736842109</v>
      </c>
      <c r="AO20" s="46" t="s">
        <v>24</v>
      </c>
    </row>
    <row r="21" spans="1:41" ht="15.75" thickBot="1" x14ac:dyDescent="0.3">
      <c r="A21" s="188" t="s">
        <v>42</v>
      </c>
      <c r="B21" s="103" t="s">
        <v>138</v>
      </c>
      <c r="C21" s="103" t="s">
        <v>139</v>
      </c>
      <c r="D21" s="103" t="s">
        <v>45</v>
      </c>
      <c r="E21" s="103" t="s">
        <v>140</v>
      </c>
      <c r="F21" s="103" t="s">
        <v>141</v>
      </c>
      <c r="G21" s="103" t="s">
        <v>48</v>
      </c>
      <c r="H21" s="103">
        <v>14</v>
      </c>
      <c r="I21" s="103">
        <v>10</v>
      </c>
      <c r="J21" s="103">
        <v>13</v>
      </c>
      <c r="K21" s="103">
        <v>11</v>
      </c>
      <c r="L21" s="103"/>
      <c r="M21" s="103">
        <v>22</v>
      </c>
      <c r="N21" s="103"/>
      <c r="O21" s="103">
        <v>11218</v>
      </c>
      <c r="P21" s="103"/>
      <c r="Q21" s="103">
        <v>4568</v>
      </c>
      <c r="R21" s="103">
        <v>13574</v>
      </c>
      <c r="S21" s="103">
        <v>24905</v>
      </c>
      <c r="T21" s="103">
        <v>40525</v>
      </c>
      <c r="U21" s="104">
        <v>39813</v>
      </c>
      <c r="V21" s="105">
        <f t="shared" si="0"/>
        <v>94790</v>
      </c>
      <c r="W21" s="106">
        <f t="shared" si="8"/>
        <v>27647.083333333332</v>
      </c>
      <c r="X21" s="106">
        <f t="shared" si="8"/>
        <v>19747.916666666668</v>
      </c>
      <c r="Y21" s="106">
        <f t="shared" si="8"/>
        <v>25672.291666666668</v>
      </c>
      <c r="Z21" s="106">
        <f t="shared" si="8"/>
        <v>21722.708333333332</v>
      </c>
      <c r="AA21" s="105">
        <f t="shared" si="2"/>
        <v>11218</v>
      </c>
      <c r="AB21" s="105">
        <f t="shared" si="3"/>
        <v>4568</v>
      </c>
      <c r="AC21" s="105">
        <f t="shared" si="4"/>
        <v>40525</v>
      </c>
      <c r="AD21" s="105">
        <f t="shared" si="5"/>
        <v>47395</v>
      </c>
      <c r="AE21" s="189">
        <f t="shared" si="6"/>
        <v>94790</v>
      </c>
      <c r="AF21" s="45">
        <f t="shared" si="9"/>
        <v>5609</v>
      </c>
      <c r="AG21" s="11">
        <f t="shared" si="9"/>
        <v>2284</v>
      </c>
      <c r="AH21" s="11">
        <f t="shared" si="9"/>
        <v>20262.5</v>
      </c>
      <c r="AI21" s="10">
        <f t="shared" si="10"/>
        <v>13823.541666666666</v>
      </c>
      <c r="AJ21" s="10">
        <f t="shared" si="10"/>
        <v>9873.9583333333339</v>
      </c>
      <c r="AK21" s="10">
        <f t="shared" si="10"/>
        <v>12836.145833333334</v>
      </c>
      <c r="AL21" s="10">
        <f t="shared" si="10"/>
        <v>10861.354166666666</v>
      </c>
      <c r="AM21" s="10">
        <f t="shared" si="11"/>
        <v>47395</v>
      </c>
      <c r="AN21" s="11">
        <f t="shared" si="7"/>
        <v>51853</v>
      </c>
      <c r="AO21" s="46" t="s">
        <v>24</v>
      </c>
    </row>
    <row r="22" spans="1:41" ht="15.75" thickBot="1" x14ac:dyDescent="0.3">
      <c r="A22" s="190" t="s">
        <v>42</v>
      </c>
      <c r="B22" s="32" t="s">
        <v>4</v>
      </c>
      <c r="C22" s="32" t="s">
        <v>142</v>
      </c>
      <c r="D22" s="32" t="s">
        <v>45</v>
      </c>
      <c r="E22" s="32" t="s">
        <v>143</v>
      </c>
      <c r="F22" s="32" t="s">
        <v>144</v>
      </c>
      <c r="G22" s="32" t="s">
        <v>80</v>
      </c>
      <c r="H22" s="32">
        <v>175</v>
      </c>
      <c r="I22" s="32">
        <v>55</v>
      </c>
      <c r="J22" s="32">
        <v>10</v>
      </c>
      <c r="K22" s="32">
        <v>6</v>
      </c>
      <c r="L22" s="32"/>
      <c r="M22" s="32"/>
      <c r="N22" s="32"/>
      <c r="O22" s="32"/>
      <c r="P22" s="32"/>
      <c r="Q22" s="32">
        <v>9516</v>
      </c>
      <c r="R22" s="32">
        <v>40060</v>
      </c>
      <c r="S22" s="32">
        <v>7653</v>
      </c>
      <c r="T22" s="32"/>
      <c r="U22" s="33">
        <v>39752</v>
      </c>
      <c r="V22" s="34">
        <f t="shared" si="0"/>
        <v>57229</v>
      </c>
      <c r="W22" s="34">
        <f>$V22*H22/SUM($H22:$I22,$K22)</f>
        <v>42436.758474576272</v>
      </c>
      <c r="X22" s="34">
        <f>$V22*I22/SUM($H22:$I22,$K22)</f>
        <v>13337.266949152543</v>
      </c>
      <c r="Y22" s="106">
        <f t="shared" si="8"/>
        <v>2326.3821138211383</v>
      </c>
      <c r="Z22" s="34">
        <f>$V22*K22/SUM($H22:$I22,$K22)</f>
        <v>1454.9745762711864</v>
      </c>
      <c r="AA22" s="34">
        <f t="shared" si="2"/>
        <v>0</v>
      </c>
      <c r="AB22" s="34">
        <f t="shared" si="3"/>
        <v>9516</v>
      </c>
      <c r="AC22" s="34">
        <f t="shared" si="4"/>
        <v>0</v>
      </c>
      <c r="AD22" s="34">
        <f t="shared" si="5"/>
        <v>55774.025423728817</v>
      </c>
      <c r="AE22" s="191">
        <f t="shared" si="6"/>
        <v>57229</v>
      </c>
      <c r="AF22" s="45">
        <f t="shared" si="9"/>
        <v>0</v>
      </c>
      <c r="AG22" s="11">
        <f t="shared" si="9"/>
        <v>4758</v>
      </c>
      <c r="AH22" s="11">
        <f t="shared" si="9"/>
        <v>0</v>
      </c>
      <c r="AI22" s="10">
        <f t="shared" si="10"/>
        <v>21218.379237288136</v>
      </c>
      <c r="AJ22" s="10">
        <f t="shared" si="10"/>
        <v>6668.6334745762715</v>
      </c>
      <c r="AK22" s="10">
        <f t="shared" si="10"/>
        <v>1163.1910569105692</v>
      </c>
      <c r="AL22" s="10">
        <f t="shared" si="10"/>
        <v>727.48728813559319</v>
      </c>
      <c r="AM22" s="10">
        <f t="shared" si="11"/>
        <v>29777.691056910568</v>
      </c>
      <c r="AN22" s="11">
        <f t="shared" si="7"/>
        <v>32645.012711864409</v>
      </c>
      <c r="AO22" s="46" t="s">
        <v>24</v>
      </c>
    </row>
    <row r="23" spans="1:41" x14ac:dyDescent="0.25">
      <c r="A23" s="158" t="s">
        <v>42</v>
      </c>
      <c r="B23" s="35" t="s">
        <v>145</v>
      </c>
      <c r="C23" s="35" t="s">
        <v>88</v>
      </c>
      <c r="D23" s="35" t="s">
        <v>45</v>
      </c>
      <c r="E23" s="35" t="s">
        <v>146</v>
      </c>
      <c r="F23" s="35" t="s">
        <v>147</v>
      </c>
      <c r="G23" s="35" t="s">
        <v>80</v>
      </c>
      <c r="H23" s="35">
        <v>14</v>
      </c>
      <c r="I23" s="35"/>
      <c r="J23" s="35"/>
      <c r="K23" s="35"/>
      <c r="L23" s="35"/>
      <c r="M23" s="35"/>
      <c r="N23" s="35"/>
      <c r="O23" s="35"/>
      <c r="P23" s="35"/>
      <c r="Q23" s="35"/>
      <c r="R23" s="35">
        <v>3000</v>
      </c>
      <c r="S23" s="35">
        <v>25</v>
      </c>
      <c r="T23" s="35"/>
      <c r="U23" s="36">
        <v>38354</v>
      </c>
      <c r="V23" s="37">
        <f t="shared" si="0"/>
        <v>3025</v>
      </c>
      <c r="W23" s="37">
        <f t="shared" si="8"/>
        <v>3025</v>
      </c>
      <c r="X23" s="37">
        <f t="shared" si="8"/>
        <v>0</v>
      </c>
      <c r="Y23" s="37">
        <f t="shared" si="8"/>
        <v>0</v>
      </c>
      <c r="Z23" s="37">
        <f t="shared" si="8"/>
        <v>0</v>
      </c>
      <c r="AA23" s="37">
        <f t="shared" si="2"/>
        <v>0</v>
      </c>
      <c r="AB23" s="37">
        <f t="shared" si="3"/>
        <v>0</v>
      </c>
      <c r="AC23" s="37">
        <f t="shared" si="4"/>
        <v>0</v>
      </c>
      <c r="AD23" s="37">
        <f t="shared" si="5"/>
        <v>3025</v>
      </c>
      <c r="AE23" s="192">
        <f t="shared" si="6"/>
        <v>3025</v>
      </c>
      <c r="AF23" s="45">
        <f t="shared" si="9"/>
        <v>0</v>
      </c>
      <c r="AG23" s="11">
        <f t="shared" si="9"/>
        <v>0</v>
      </c>
      <c r="AH23" s="11">
        <f t="shared" si="9"/>
        <v>0</v>
      </c>
      <c r="AI23" s="10">
        <f t="shared" si="10"/>
        <v>1512.5</v>
      </c>
      <c r="AJ23" s="10">
        <f t="shared" si="10"/>
        <v>0</v>
      </c>
      <c r="AK23" s="10">
        <f t="shared" si="10"/>
        <v>0</v>
      </c>
      <c r="AL23" s="10">
        <f t="shared" si="10"/>
        <v>0</v>
      </c>
      <c r="AM23" s="10">
        <f t="shared" si="11"/>
        <v>1512.5</v>
      </c>
      <c r="AN23" s="11">
        <f t="shared" si="7"/>
        <v>1512.5</v>
      </c>
      <c r="AO23" s="46" t="s">
        <v>24</v>
      </c>
    </row>
    <row r="24" spans="1:41" x14ac:dyDescent="0.25">
      <c r="A24" s="152" t="s">
        <v>42</v>
      </c>
      <c r="B24" s="73" t="s">
        <v>25</v>
      </c>
      <c r="C24" s="73" t="s">
        <v>148</v>
      </c>
      <c r="D24" s="73" t="s">
        <v>45</v>
      </c>
      <c r="E24" s="73" t="s">
        <v>149</v>
      </c>
      <c r="F24" s="73" t="s">
        <v>150</v>
      </c>
      <c r="G24" s="73" t="s">
        <v>48</v>
      </c>
      <c r="H24" s="73">
        <v>152</v>
      </c>
      <c r="I24" s="73">
        <v>48</v>
      </c>
      <c r="J24" s="73">
        <v>1</v>
      </c>
      <c r="K24" s="73">
        <v>7</v>
      </c>
      <c r="L24" s="73"/>
      <c r="M24" s="73"/>
      <c r="N24" s="73"/>
      <c r="O24" s="73"/>
      <c r="P24" s="73"/>
      <c r="Q24" s="73">
        <v>461</v>
      </c>
      <c r="R24" s="73">
        <v>33195</v>
      </c>
      <c r="S24" s="73">
        <v>54715</v>
      </c>
      <c r="T24" s="73">
        <v>1151</v>
      </c>
      <c r="U24" s="108">
        <v>39782</v>
      </c>
      <c r="V24" s="109">
        <f t="shared" si="0"/>
        <v>89522</v>
      </c>
      <c r="W24" s="66">
        <f t="shared" si="8"/>
        <v>65419.923076923078</v>
      </c>
      <c r="X24" s="66">
        <f t="shared" si="8"/>
        <v>20658.923076923078</v>
      </c>
      <c r="Y24" s="66">
        <f t="shared" si="8"/>
        <v>430.39423076923077</v>
      </c>
      <c r="Z24" s="66">
        <f t="shared" si="8"/>
        <v>3012.7596153846152</v>
      </c>
      <c r="AA24" s="109">
        <f t="shared" si="2"/>
        <v>0</v>
      </c>
      <c r="AB24" s="109">
        <f t="shared" si="3"/>
        <v>461</v>
      </c>
      <c r="AC24" s="109">
        <f t="shared" si="4"/>
        <v>1151</v>
      </c>
      <c r="AD24" s="109">
        <f t="shared" si="5"/>
        <v>86078.846153846156</v>
      </c>
      <c r="AE24" s="186">
        <f t="shared" si="6"/>
        <v>89522</v>
      </c>
      <c r="AF24" s="45">
        <f t="shared" si="9"/>
        <v>0</v>
      </c>
      <c r="AG24" s="11">
        <f t="shared" si="9"/>
        <v>230.5</v>
      </c>
      <c r="AH24" s="11">
        <f t="shared" si="9"/>
        <v>575.5</v>
      </c>
      <c r="AI24" s="10">
        <f t="shared" si="10"/>
        <v>32709.961538461539</v>
      </c>
      <c r="AJ24" s="10">
        <f t="shared" si="10"/>
        <v>10329.461538461539</v>
      </c>
      <c r="AK24" s="10">
        <f t="shared" si="10"/>
        <v>215.19711538461539</v>
      </c>
      <c r="AL24" s="10">
        <f t="shared" si="10"/>
        <v>1506.3798076923076</v>
      </c>
      <c r="AM24" s="10">
        <f t="shared" si="11"/>
        <v>44761</v>
      </c>
      <c r="AN24" s="11">
        <f t="shared" si="7"/>
        <v>43845.423076923078</v>
      </c>
      <c r="AO24" s="46" t="s">
        <v>24</v>
      </c>
    </row>
    <row r="25" spans="1:41" x14ac:dyDescent="0.25">
      <c r="A25" s="152" t="s">
        <v>42</v>
      </c>
      <c r="B25" s="73" t="s">
        <v>5</v>
      </c>
      <c r="C25" s="73" t="s">
        <v>148</v>
      </c>
      <c r="D25" s="73" t="s">
        <v>45</v>
      </c>
      <c r="E25" s="73" t="s">
        <v>151</v>
      </c>
      <c r="F25" s="73" t="s">
        <v>152</v>
      </c>
      <c r="G25" s="73" t="s">
        <v>48</v>
      </c>
      <c r="H25" s="73"/>
      <c r="I25" s="73"/>
      <c r="J25" s="73">
        <v>2</v>
      </c>
      <c r="K25" s="73">
        <v>6</v>
      </c>
      <c r="L25" s="73"/>
      <c r="M25" s="73"/>
      <c r="N25" s="73"/>
      <c r="O25" s="73">
        <v>375850</v>
      </c>
      <c r="P25" s="73"/>
      <c r="Q25" s="73"/>
      <c r="R25" s="73">
        <v>7428</v>
      </c>
      <c r="S25" s="73">
        <v>11161</v>
      </c>
      <c r="T25" s="73">
        <v>3296</v>
      </c>
      <c r="U25" s="108">
        <v>39447</v>
      </c>
      <c r="V25" s="109">
        <f t="shared" si="0"/>
        <v>397735</v>
      </c>
      <c r="W25" s="66">
        <f t="shared" si="8"/>
        <v>0</v>
      </c>
      <c r="X25" s="66">
        <f t="shared" si="8"/>
        <v>0</v>
      </c>
      <c r="Y25" s="66">
        <f t="shared" si="8"/>
        <v>99433.75</v>
      </c>
      <c r="Z25" s="66">
        <f t="shared" si="8"/>
        <v>298301.25</v>
      </c>
      <c r="AA25" s="102">
        <f t="shared" si="2"/>
        <v>375850</v>
      </c>
      <c r="AB25" s="102">
        <f t="shared" si="3"/>
        <v>0</v>
      </c>
      <c r="AC25" s="102">
        <f t="shared" si="4"/>
        <v>3296</v>
      </c>
      <c r="AD25" s="109">
        <f t="shared" si="5"/>
        <v>0</v>
      </c>
      <c r="AE25" s="193">
        <f t="shared" si="6"/>
        <v>397735</v>
      </c>
      <c r="AF25" s="45">
        <f t="shared" si="9"/>
        <v>187925</v>
      </c>
      <c r="AG25" s="11">
        <f t="shared" si="9"/>
        <v>0</v>
      </c>
      <c r="AH25" s="11">
        <f t="shared" si="9"/>
        <v>1648</v>
      </c>
      <c r="AI25" s="10">
        <f t="shared" si="10"/>
        <v>0</v>
      </c>
      <c r="AJ25" s="10">
        <f t="shared" si="10"/>
        <v>0</v>
      </c>
      <c r="AK25" s="10">
        <f t="shared" si="10"/>
        <v>49716.875</v>
      </c>
      <c r="AL25" s="10">
        <f t="shared" si="10"/>
        <v>149150.625</v>
      </c>
      <c r="AM25" s="10">
        <f t="shared" si="11"/>
        <v>198867.5</v>
      </c>
      <c r="AN25" s="11">
        <f t="shared" si="7"/>
        <v>189573</v>
      </c>
      <c r="AO25" s="46" t="s">
        <v>24</v>
      </c>
    </row>
    <row r="26" spans="1:41" x14ac:dyDescent="0.25">
      <c r="A26" s="59" t="s">
        <v>42</v>
      </c>
      <c r="B26" s="65" t="s">
        <v>153</v>
      </c>
      <c r="C26" s="65" t="s">
        <v>82</v>
      </c>
      <c r="D26" s="65" t="s">
        <v>45</v>
      </c>
      <c r="E26" s="65" t="s">
        <v>82</v>
      </c>
      <c r="F26" s="65" t="s">
        <v>82</v>
      </c>
      <c r="G26" s="65" t="s">
        <v>80</v>
      </c>
      <c r="H26" s="65">
        <v>125</v>
      </c>
      <c r="I26" s="65">
        <v>6</v>
      </c>
      <c r="J26" s="65">
        <v>0</v>
      </c>
      <c r="K26" s="65"/>
      <c r="L26" s="65"/>
      <c r="M26" s="65"/>
      <c r="N26" s="65"/>
      <c r="O26" s="65"/>
      <c r="P26" s="65"/>
      <c r="Q26" s="65"/>
      <c r="R26" s="65">
        <v>12529</v>
      </c>
      <c r="S26" s="65">
        <v>6728</v>
      </c>
      <c r="T26" s="65"/>
      <c r="U26" s="99">
        <v>39600</v>
      </c>
      <c r="V26" s="66">
        <f t="shared" si="0"/>
        <v>19257</v>
      </c>
      <c r="W26" s="66">
        <f t="shared" si="8"/>
        <v>18375</v>
      </c>
      <c r="X26" s="66">
        <f t="shared" si="8"/>
        <v>882</v>
      </c>
      <c r="Y26" s="66">
        <f t="shared" si="8"/>
        <v>0</v>
      </c>
      <c r="Z26" s="66">
        <f t="shared" si="8"/>
        <v>0</v>
      </c>
      <c r="AA26" s="66">
        <f t="shared" si="2"/>
        <v>0</v>
      </c>
      <c r="AB26" s="66">
        <f t="shared" si="3"/>
        <v>0</v>
      </c>
      <c r="AC26" s="66">
        <f t="shared" si="4"/>
        <v>0</v>
      </c>
      <c r="AD26" s="66">
        <f t="shared" si="5"/>
        <v>19257</v>
      </c>
      <c r="AE26" s="186">
        <f t="shared" si="6"/>
        <v>19257</v>
      </c>
      <c r="AF26" s="45">
        <f t="shared" si="9"/>
        <v>0</v>
      </c>
      <c r="AG26" s="11">
        <f t="shared" si="9"/>
        <v>0</v>
      </c>
      <c r="AH26" s="11">
        <f t="shared" si="9"/>
        <v>0</v>
      </c>
      <c r="AI26" s="10">
        <f t="shared" si="10"/>
        <v>9187.5</v>
      </c>
      <c r="AJ26" s="10">
        <f t="shared" si="10"/>
        <v>441</v>
      </c>
      <c r="AK26" s="10">
        <f t="shared" si="10"/>
        <v>0</v>
      </c>
      <c r="AL26" s="10">
        <f t="shared" si="10"/>
        <v>0</v>
      </c>
      <c r="AM26" s="10">
        <f t="shared" si="11"/>
        <v>9628.5</v>
      </c>
      <c r="AN26" s="11">
        <f t="shared" si="7"/>
        <v>9628.5</v>
      </c>
      <c r="AO26" s="46" t="s">
        <v>24</v>
      </c>
    </row>
    <row r="27" spans="1:41" x14ac:dyDescent="0.25">
      <c r="A27" s="151" t="s">
        <v>42</v>
      </c>
      <c r="B27" s="100" t="s">
        <v>154</v>
      </c>
      <c r="C27" s="100" t="s">
        <v>155</v>
      </c>
      <c r="D27" s="100" t="s">
        <v>45</v>
      </c>
      <c r="E27" s="100" t="s">
        <v>156</v>
      </c>
      <c r="F27" s="100" t="s">
        <v>156</v>
      </c>
      <c r="G27" s="100" t="s">
        <v>48</v>
      </c>
      <c r="H27" s="100">
        <v>86</v>
      </c>
      <c r="I27" s="100">
        <v>12</v>
      </c>
      <c r="J27" s="73">
        <v>1</v>
      </c>
      <c r="K27" s="100">
        <v>22</v>
      </c>
      <c r="L27" s="100"/>
      <c r="M27" s="100"/>
      <c r="N27" s="100"/>
      <c r="O27" s="100"/>
      <c r="P27" s="100"/>
      <c r="Q27" s="100"/>
      <c r="R27" s="100">
        <v>26000</v>
      </c>
      <c r="S27" s="100">
        <v>16426</v>
      </c>
      <c r="T27" s="100">
        <v>499</v>
      </c>
      <c r="U27" s="101">
        <v>36897</v>
      </c>
      <c r="V27" s="102">
        <f t="shared" si="0"/>
        <v>42925</v>
      </c>
      <c r="W27" s="66">
        <f t="shared" si="8"/>
        <v>30508.677685950413</v>
      </c>
      <c r="X27" s="66">
        <f t="shared" si="8"/>
        <v>4257.0247933884293</v>
      </c>
      <c r="Y27" s="66">
        <f t="shared" si="8"/>
        <v>354.75206611570246</v>
      </c>
      <c r="Z27" s="66">
        <f t="shared" si="8"/>
        <v>7804.545454545455</v>
      </c>
      <c r="AA27" s="102">
        <f t="shared" si="2"/>
        <v>0</v>
      </c>
      <c r="AB27" s="102">
        <f t="shared" si="3"/>
        <v>0</v>
      </c>
      <c r="AC27" s="102">
        <f t="shared" si="4"/>
        <v>499</v>
      </c>
      <c r="AD27" s="102">
        <f t="shared" si="5"/>
        <v>34765.702479338841</v>
      </c>
      <c r="AE27" s="187">
        <f t="shared" si="6"/>
        <v>42925</v>
      </c>
      <c r="AF27" s="47">
        <f t="shared" si="9"/>
        <v>0</v>
      </c>
      <c r="AG27" s="6">
        <f t="shared" si="9"/>
        <v>0</v>
      </c>
      <c r="AH27" s="6">
        <f t="shared" si="9"/>
        <v>249.5</v>
      </c>
      <c r="AI27" s="10">
        <f>W27/2+249.5</f>
        <v>15503.838842975207</v>
      </c>
      <c r="AJ27" s="10">
        <f t="shared" si="10"/>
        <v>2128.5123966942147</v>
      </c>
      <c r="AK27" s="10">
        <f t="shared" si="10"/>
        <v>177.37603305785123</v>
      </c>
      <c r="AL27" s="10">
        <f>(Z27/2)-249.5</f>
        <v>3652.7727272727275</v>
      </c>
      <c r="AM27" s="10">
        <f t="shared" si="11"/>
        <v>21462.5</v>
      </c>
      <c r="AN27" s="6">
        <f t="shared" si="7"/>
        <v>17881.85123966942</v>
      </c>
      <c r="AO27" s="48" t="s">
        <v>157</v>
      </c>
    </row>
    <row r="28" spans="1:41" x14ac:dyDescent="0.25">
      <c r="A28" s="152" t="s">
        <v>42</v>
      </c>
      <c r="B28" s="73" t="s">
        <v>52</v>
      </c>
      <c r="C28" s="73" t="s">
        <v>77</v>
      </c>
      <c r="D28" s="73" t="s">
        <v>45</v>
      </c>
      <c r="E28" s="73" t="s">
        <v>158</v>
      </c>
      <c r="F28" s="73" t="s">
        <v>159</v>
      </c>
      <c r="G28" s="73" t="s">
        <v>48</v>
      </c>
      <c r="H28" s="73">
        <v>70</v>
      </c>
      <c r="I28" s="73">
        <v>6</v>
      </c>
      <c r="J28" s="73">
        <v>8</v>
      </c>
      <c r="K28" s="73">
        <v>1</v>
      </c>
      <c r="L28" s="73"/>
      <c r="M28" s="73"/>
      <c r="N28" s="73"/>
      <c r="O28" s="73"/>
      <c r="P28" s="73"/>
      <c r="Q28" s="73"/>
      <c r="R28" s="73">
        <v>30000</v>
      </c>
      <c r="S28" s="73">
        <v>27000</v>
      </c>
      <c r="T28" s="73">
        <v>3000</v>
      </c>
      <c r="U28" s="108">
        <v>39813</v>
      </c>
      <c r="V28" s="109">
        <f t="shared" si="0"/>
        <v>60000</v>
      </c>
      <c r="W28" s="66">
        <f t="shared" si="8"/>
        <v>49411.76470588235</v>
      </c>
      <c r="X28" s="66">
        <f t="shared" si="8"/>
        <v>4235.2941176470586</v>
      </c>
      <c r="Y28" s="66">
        <f t="shared" si="8"/>
        <v>5647.0588235294117</v>
      </c>
      <c r="Z28" s="66">
        <f t="shared" si="8"/>
        <v>705.88235294117646</v>
      </c>
      <c r="AA28" s="109">
        <f t="shared" si="2"/>
        <v>0</v>
      </c>
      <c r="AB28" s="109">
        <f t="shared" si="3"/>
        <v>0</v>
      </c>
      <c r="AC28" s="109">
        <f t="shared" si="4"/>
        <v>3000</v>
      </c>
      <c r="AD28" s="109">
        <f t="shared" si="5"/>
        <v>53647.058823529405</v>
      </c>
      <c r="AE28" s="193">
        <f t="shared" si="6"/>
        <v>60000</v>
      </c>
      <c r="AF28" s="45">
        <f t="shared" si="9"/>
        <v>0</v>
      </c>
      <c r="AG28" s="11">
        <f t="shared" si="9"/>
        <v>0</v>
      </c>
      <c r="AH28" s="11">
        <f t="shared" si="9"/>
        <v>1500</v>
      </c>
      <c r="AI28" s="10">
        <f t="shared" si="10"/>
        <v>24705.882352941175</v>
      </c>
      <c r="AJ28" s="10">
        <f t="shared" si="10"/>
        <v>2117.6470588235293</v>
      </c>
      <c r="AK28" s="10">
        <f t="shared" si="10"/>
        <v>2823.5294117647059</v>
      </c>
      <c r="AL28" s="10">
        <f t="shared" si="10"/>
        <v>352.94117647058823</v>
      </c>
      <c r="AM28" s="10">
        <f t="shared" si="11"/>
        <v>29999.999999999996</v>
      </c>
      <c r="AN28" s="11">
        <f t="shared" si="7"/>
        <v>28323.529411764703</v>
      </c>
      <c r="AO28" s="48" t="s">
        <v>24</v>
      </c>
    </row>
    <row r="29" spans="1:41" x14ac:dyDescent="0.25">
      <c r="A29" s="152" t="s">
        <v>42</v>
      </c>
      <c r="B29" s="73" t="s">
        <v>160</v>
      </c>
      <c r="C29" s="73" t="s">
        <v>111</v>
      </c>
      <c r="D29" s="100" t="s">
        <v>45</v>
      </c>
      <c r="E29" s="100" t="s">
        <v>161</v>
      </c>
      <c r="F29" s="100" t="s">
        <v>162</v>
      </c>
      <c r="G29" s="100" t="s">
        <v>48</v>
      </c>
      <c r="H29" s="100">
        <v>69</v>
      </c>
      <c r="I29" s="100">
        <v>4</v>
      </c>
      <c r="J29" s="73">
        <v>2</v>
      </c>
      <c r="K29" s="100">
        <v>2</v>
      </c>
      <c r="L29" s="100"/>
      <c r="M29" s="100"/>
      <c r="N29" s="100"/>
      <c r="O29" s="100"/>
      <c r="P29" s="100"/>
      <c r="Q29" s="100">
        <v>4971</v>
      </c>
      <c r="R29" s="100">
        <v>14884</v>
      </c>
      <c r="S29" s="100">
        <v>9206</v>
      </c>
      <c r="T29" s="100">
        <v>1626</v>
      </c>
      <c r="U29" s="101">
        <v>39629</v>
      </c>
      <c r="V29" s="102">
        <f t="shared" si="0"/>
        <v>30687</v>
      </c>
      <c r="W29" s="66">
        <f t="shared" si="8"/>
        <v>27498.740259740262</v>
      </c>
      <c r="X29" s="66">
        <f t="shared" si="8"/>
        <v>1594.1298701298701</v>
      </c>
      <c r="Y29" s="66">
        <f t="shared" si="8"/>
        <v>797.06493506493507</v>
      </c>
      <c r="Z29" s="66">
        <f t="shared" si="8"/>
        <v>797.06493506493507</v>
      </c>
      <c r="AA29" s="102">
        <f t="shared" si="2"/>
        <v>0</v>
      </c>
      <c r="AB29" s="102">
        <f t="shared" si="3"/>
        <v>4971</v>
      </c>
      <c r="AC29" s="102">
        <f t="shared" si="4"/>
        <v>1626</v>
      </c>
      <c r="AD29" s="102">
        <f t="shared" si="5"/>
        <v>29092.870129870131</v>
      </c>
      <c r="AE29" s="187">
        <f t="shared" si="6"/>
        <v>30687</v>
      </c>
      <c r="AF29" s="47">
        <f t="shared" si="9"/>
        <v>0</v>
      </c>
      <c r="AG29" s="6">
        <f t="shared" si="9"/>
        <v>2485.5</v>
      </c>
      <c r="AH29" s="6">
        <f t="shared" si="9"/>
        <v>813</v>
      </c>
      <c r="AI29" s="10">
        <f>W29/2+399</f>
        <v>14148.370129870131</v>
      </c>
      <c r="AJ29" s="10">
        <f t="shared" si="10"/>
        <v>797.06493506493507</v>
      </c>
      <c r="AK29" s="10">
        <v>0</v>
      </c>
      <c r="AL29" s="10">
        <f t="shared" si="10"/>
        <v>398.53246753246754</v>
      </c>
      <c r="AM29" s="10">
        <f t="shared" si="11"/>
        <v>15343.967532467534</v>
      </c>
      <c r="AN29" s="6">
        <f t="shared" si="7"/>
        <v>18243.935064935067</v>
      </c>
      <c r="AO29" s="48" t="s">
        <v>163</v>
      </c>
    </row>
    <row r="30" spans="1:41" x14ac:dyDescent="0.25">
      <c r="A30" s="152" t="s">
        <v>42</v>
      </c>
      <c r="B30" s="73" t="s">
        <v>164</v>
      </c>
      <c r="C30" s="73" t="s">
        <v>165</v>
      </c>
      <c r="D30" s="73" t="s">
        <v>45</v>
      </c>
      <c r="E30" s="73" t="s">
        <v>166</v>
      </c>
      <c r="F30" s="73" t="s">
        <v>167</v>
      </c>
      <c r="G30" s="73" t="s">
        <v>48</v>
      </c>
      <c r="H30" s="73">
        <v>109</v>
      </c>
      <c r="I30" s="73">
        <v>23</v>
      </c>
      <c r="J30" s="73">
        <v>55</v>
      </c>
      <c r="K30" s="73">
        <v>14</v>
      </c>
      <c r="L30" s="73"/>
      <c r="M30" s="73"/>
      <c r="N30" s="73"/>
      <c r="O30" s="73"/>
      <c r="P30" s="73"/>
      <c r="Q30" s="73">
        <v>12770</v>
      </c>
      <c r="R30" s="73">
        <v>51004</v>
      </c>
      <c r="S30" s="73">
        <v>65248</v>
      </c>
      <c r="T30" s="73">
        <v>782</v>
      </c>
      <c r="U30" s="108">
        <v>40025</v>
      </c>
      <c r="V30" s="109">
        <f t="shared" si="0"/>
        <v>129804</v>
      </c>
      <c r="W30" s="66">
        <f t="shared" si="8"/>
        <v>70391.223880597012</v>
      </c>
      <c r="X30" s="66">
        <f t="shared" si="8"/>
        <v>14853.194029850747</v>
      </c>
      <c r="Y30" s="66">
        <f t="shared" si="8"/>
        <v>35518.507462686568</v>
      </c>
      <c r="Z30" s="66">
        <f t="shared" si="8"/>
        <v>9041.0746268656712</v>
      </c>
      <c r="AA30" s="109">
        <f t="shared" si="2"/>
        <v>0</v>
      </c>
      <c r="AB30" s="109">
        <f t="shared" si="3"/>
        <v>12770</v>
      </c>
      <c r="AC30" s="109">
        <f t="shared" si="4"/>
        <v>782</v>
      </c>
      <c r="AD30" s="109">
        <f t="shared" si="5"/>
        <v>85244.417910447752</v>
      </c>
      <c r="AE30" s="193">
        <f t="shared" si="6"/>
        <v>129804</v>
      </c>
      <c r="AF30" s="45">
        <f t="shared" si="9"/>
        <v>0</v>
      </c>
      <c r="AG30" s="11">
        <f t="shared" si="9"/>
        <v>6385</v>
      </c>
      <c r="AH30" s="11">
        <f t="shared" si="9"/>
        <v>391</v>
      </c>
      <c r="AI30" s="10">
        <f t="shared" si="10"/>
        <v>35195.611940298506</v>
      </c>
      <c r="AJ30" s="10">
        <f t="shared" si="10"/>
        <v>7426.5970149253735</v>
      </c>
      <c r="AK30" s="10">
        <f t="shared" si="10"/>
        <v>17759.253731343284</v>
      </c>
      <c r="AL30" s="10">
        <f t="shared" si="10"/>
        <v>4520.5373134328356</v>
      </c>
      <c r="AM30" s="10">
        <f t="shared" si="11"/>
        <v>64901.999999999993</v>
      </c>
      <c r="AN30" s="11">
        <f t="shared" si="7"/>
        <v>49398.208955223876</v>
      </c>
      <c r="AO30" s="48" t="s">
        <v>24</v>
      </c>
    </row>
    <row r="31" spans="1:41" x14ac:dyDescent="0.25">
      <c r="A31" s="59" t="s">
        <v>42</v>
      </c>
      <c r="B31" s="65" t="s">
        <v>168</v>
      </c>
      <c r="C31" s="65" t="s">
        <v>95</v>
      </c>
      <c r="D31" s="65" t="s">
        <v>45</v>
      </c>
      <c r="E31" s="65" t="s">
        <v>169</v>
      </c>
      <c r="F31" s="65" t="s">
        <v>169</v>
      </c>
      <c r="G31" s="65" t="s">
        <v>80</v>
      </c>
      <c r="H31" s="65">
        <v>36</v>
      </c>
      <c r="I31" s="65"/>
      <c r="J31" s="65"/>
      <c r="K31" s="65"/>
      <c r="L31" s="65"/>
      <c r="M31" s="65"/>
      <c r="N31" s="65"/>
      <c r="O31" s="65"/>
      <c r="P31" s="65"/>
      <c r="Q31" s="65"/>
      <c r="R31" s="65">
        <v>15000</v>
      </c>
      <c r="S31" s="65">
        <v>4000</v>
      </c>
      <c r="T31" s="65"/>
      <c r="U31" s="99">
        <v>38717</v>
      </c>
      <c r="V31" s="66">
        <f t="shared" si="0"/>
        <v>19000</v>
      </c>
      <c r="W31" s="66">
        <f t="shared" si="8"/>
        <v>19000</v>
      </c>
      <c r="X31" s="66">
        <f t="shared" si="8"/>
        <v>0</v>
      </c>
      <c r="Y31" s="66">
        <f t="shared" si="8"/>
        <v>0</v>
      </c>
      <c r="Z31" s="66">
        <f t="shared" si="8"/>
        <v>0</v>
      </c>
      <c r="AA31" s="66">
        <f t="shared" si="2"/>
        <v>0</v>
      </c>
      <c r="AB31" s="66">
        <f t="shared" si="3"/>
        <v>0</v>
      </c>
      <c r="AC31" s="66">
        <f t="shared" si="4"/>
        <v>0</v>
      </c>
      <c r="AD31" s="66">
        <f t="shared" si="5"/>
        <v>19000</v>
      </c>
      <c r="AE31" s="186">
        <f t="shared" si="6"/>
        <v>19000</v>
      </c>
      <c r="AF31" s="45">
        <f t="shared" si="9"/>
        <v>0</v>
      </c>
      <c r="AG31" s="11">
        <f t="shared" si="9"/>
        <v>0</v>
      </c>
      <c r="AH31" s="11">
        <f t="shared" si="9"/>
        <v>0</v>
      </c>
      <c r="AI31" s="10">
        <f t="shared" si="10"/>
        <v>9500</v>
      </c>
      <c r="AJ31" s="10">
        <f t="shared" si="10"/>
        <v>0</v>
      </c>
      <c r="AK31" s="10">
        <f t="shared" si="10"/>
        <v>0</v>
      </c>
      <c r="AL31" s="10">
        <f t="shared" si="10"/>
        <v>0</v>
      </c>
      <c r="AM31" s="10">
        <f t="shared" si="11"/>
        <v>9500</v>
      </c>
      <c r="AN31" s="11">
        <f t="shared" si="7"/>
        <v>9500</v>
      </c>
      <c r="AO31" s="48" t="s">
        <v>24</v>
      </c>
    </row>
    <row r="32" spans="1:41" x14ac:dyDescent="0.25">
      <c r="A32" s="59" t="s">
        <v>42</v>
      </c>
      <c r="B32" s="65" t="s">
        <v>170</v>
      </c>
      <c r="C32" s="65" t="s">
        <v>165</v>
      </c>
      <c r="D32" s="65" t="s">
        <v>45</v>
      </c>
      <c r="E32" s="65" t="s">
        <v>171</v>
      </c>
      <c r="F32" s="65" t="s">
        <v>171</v>
      </c>
      <c r="G32" s="65" t="s">
        <v>80</v>
      </c>
      <c r="H32" s="65">
        <v>81</v>
      </c>
      <c r="I32" s="65">
        <v>5</v>
      </c>
      <c r="J32" s="65">
        <v>0</v>
      </c>
      <c r="K32" s="65">
        <v>2</v>
      </c>
      <c r="L32" s="65"/>
      <c r="M32" s="65"/>
      <c r="N32" s="65"/>
      <c r="O32" s="65"/>
      <c r="P32" s="65"/>
      <c r="Q32" s="65"/>
      <c r="R32" s="65">
        <v>13900</v>
      </c>
      <c r="S32" s="65">
        <v>9122</v>
      </c>
      <c r="T32" s="65"/>
      <c r="U32" s="99">
        <v>39752</v>
      </c>
      <c r="V32" s="66">
        <f t="shared" si="0"/>
        <v>23022</v>
      </c>
      <c r="W32" s="66">
        <f t="shared" si="8"/>
        <v>21190.704545454544</v>
      </c>
      <c r="X32" s="66">
        <f t="shared" si="8"/>
        <v>1308.0681818181818</v>
      </c>
      <c r="Y32" s="66">
        <f t="shared" si="8"/>
        <v>0</v>
      </c>
      <c r="Z32" s="66">
        <f t="shared" si="8"/>
        <v>523.22727272727275</v>
      </c>
      <c r="AA32" s="66">
        <f t="shared" si="2"/>
        <v>0</v>
      </c>
      <c r="AB32" s="66">
        <f t="shared" si="3"/>
        <v>0</v>
      </c>
      <c r="AC32" s="66">
        <f t="shared" si="4"/>
        <v>0</v>
      </c>
      <c r="AD32" s="66">
        <f t="shared" si="5"/>
        <v>22498.772727272724</v>
      </c>
      <c r="AE32" s="186">
        <f t="shared" si="6"/>
        <v>23022</v>
      </c>
      <c r="AF32" s="45">
        <f t="shared" si="9"/>
        <v>0</v>
      </c>
      <c r="AG32" s="11">
        <f t="shared" si="9"/>
        <v>0</v>
      </c>
      <c r="AH32" s="11">
        <f t="shared" si="9"/>
        <v>0</v>
      </c>
      <c r="AI32" s="10">
        <f t="shared" si="10"/>
        <v>10595.352272727272</v>
      </c>
      <c r="AJ32" s="10">
        <f t="shared" si="10"/>
        <v>654.03409090909088</v>
      </c>
      <c r="AK32" s="10">
        <f t="shared" si="10"/>
        <v>0</v>
      </c>
      <c r="AL32" s="10">
        <f t="shared" si="10"/>
        <v>261.61363636363637</v>
      </c>
      <c r="AM32" s="10">
        <f t="shared" si="11"/>
        <v>11510.999999999998</v>
      </c>
      <c r="AN32" s="11">
        <f t="shared" si="7"/>
        <v>11249.386363636362</v>
      </c>
      <c r="AO32" s="48" t="s">
        <v>24</v>
      </c>
    </row>
    <row r="33" spans="1:41" x14ac:dyDescent="0.25">
      <c r="A33" s="59" t="s">
        <v>42</v>
      </c>
      <c r="B33" s="65" t="s">
        <v>172</v>
      </c>
      <c r="C33" s="65" t="s">
        <v>111</v>
      </c>
      <c r="D33" s="65" t="s">
        <v>45</v>
      </c>
      <c r="E33" s="65" t="s">
        <v>173</v>
      </c>
      <c r="F33" s="65" t="s">
        <v>173</v>
      </c>
      <c r="G33" s="65" t="s">
        <v>48</v>
      </c>
      <c r="H33" s="65">
        <v>42</v>
      </c>
      <c r="I33" s="65">
        <v>2</v>
      </c>
      <c r="J33" s="65">
        <v>0</v>
      </c>
      <c r="K33" s="65">
        <v>0</v>
      </c>
      <c r="L33" s="65"/>
      <c r="M33" s="65"/>
      <c r="N33" s="65"/>
      <c r="O33" s="65"/>
      <c r="P33" s="65"/>
      <c r="Q33" s="65"/>
      <c r="R33" s="65">
        <v>11420</v>
      </c>
      <c r="S33" s="65">
        <v>3806</v>
      </c>
      <c r="T33" s="65"/>
      <c r="U33" s="99">
        <v>39644</v>
      </c>
      <c r="V33" s="66">
        <f t="shared" si="0"/>
        <v>15226</v>
      </c>
      <c r="W33" s="66">
        <f t="shared" si="8"/>
        <v>14533.90909090909</v>
      </c>
      <c r="X33" s="66">
        <f t="shared" si="8"/>
        <v>692.09090909090912</v>
      </c>
      <c r="Y33" s="66">
        <f t="shared" si="8"/>
        <v>0</v>
      </c>
      <c r="Z33" s="66">
        <f t="shared" si="8"/>
        <v>0</v>
      </c>
      <c r="AA33" s="66">
        <f t="shared" si="2"/>
        <v>0</v>
      </c>
      <c r="AB33" s="66">
        <f t="shared" si="3"/>
        <v>0</v>
      </c>
      <c r="AC33" s="66">
        <f t="shared" si="4"/>
        <v>0</v>
      </c>
      <c r="AD33" s="66">
        <f t="shared" si="5"/>
        <v>15226</v>
      </c>
      <c r="AE33" s="186">
        <f t="shared" si="6"/>
        <v>15226</v>
      </c>
      <c r="AF33" s="45">
        <f t="shared" si="9"/>
        <v>0</v>
      </c>
      <c r="AG33" s="11">
        <f t="shared" si="9"/>
        <v>0</v>
      </c>
      <c r="AH33" s="11">
        <f t="shared" si="9"/>
        <v>0</v>
      </c>
      <c r="AI33" s="10">
        <f t="shared" si="10"/>
        <v>7266.954545454545</v>
      </c>
      <c r="AJ33" s="10">
        <f t="shared" si="10"/>
        <v>346.04545454545456</v>
      </c>
      <c r="AK33" s="10">
        <f t="shared" si="10"/>
        <v>0</v>
      </c>
      <c r="AL33" s="10">
        <f t="shared" si="10"/>
        <v>0</v>
      </c>
      <c r="AM33" s="10">
        <f t="shared" si="11"/>
        <v>7613</v>
      </c>
      <c r="AN33" s="11">
        <f t="shared" si="7"/>
        <v>7613</v>
      </c>
      <c r="AO33" s="48" t="s">
        <v>24</v>
      </c>
    </row>
    <row r="34" spans="1:41" x14ac:dyDescent="0.25">
      <c r="A34" s="59" t="s">
        <v>42</v>
      </c>
      <c r="B34" s="65" t="s">
        <v>174</v>
      </c>
      <c r="C34" s="65" t="s">
        <v>107</v>
      </c>
      <c r="D34" s="65" t="s">
        <v>45</v>
      </c>
      <c r="E34" s="65" t="s">
        <v>175</v>
      </c>
      <c r="F34" s="65" t="s">
        <v>176</v>
      </c>
      <c r="G34" s="65" t="s">
        <v>80</v>
      </c>
      <c r="H34" s="65">
        <v>105</v>
      </c>
      <c r="I34" s="65">
        <v>5</v>
      </c>
      <c r="J34" s="65"/>
      <c r="K34" s="65">
        <v>8</v>
      </c>
      <c r="L34" s="65"/>
      <c r="M34" s="65"/>
      <c r="N34" s="65"/>
      <c r="O34" s="65"/>
      <c r="P34" s="65"/>
      <c r="Q34" s="65"/>
      <c r="R34" s="65">
        <v>40424</v>
      </c>
      <c r="S34" s="65">
        <v>13776</v>
      </c>
      <c r="T34" s="65"/>
      <c r="U34" s="99">
        <v>39793</v>
      </c>
      <c r="V34" s="66">
        <f t="shared" si="0"/>
        <v>54200</v>
      </c>
      <c r="W34" s="66">
        <f t="shared" si="8"/>
        <v>48228.813559322036</v>
      </c>
      <c r="X34" s="66">
        <f t="shared" si="8"/>
        <v>2296.6101694915255</v>
      </c>
      <c r="Y34" s="66">
        <f t="shared" si="8"/>
        <v>0</v>
      </c>
      <c r="Z34" s="66">
        <f t="shared" si="8"/>
        <v>3674.5762711864409</v>
      </c>
      <c r="AA34" s="66">
        <f t="shared" si="2"/>
        <v>0</v>
      </c>
      <c r="AB34" s="66">
        <f t="shared" si="3"/>
        <v>0</v>
      </c>
      <c r="AC34" s="66">
        <f t="shared" si="4"/>
        <v>0</v>
      </c>
      <c r="AD34" s="66">
        <f t="shared" si="5"/>
        <v>50525.423728813563</v>
      </c>
      <c r="AE34" s="186">
        <f t="shared" si="6"/>
        <v>54200</v>
      </c>
      <c r="AF34" s="45">
        <f t="shared" si="9"/>
        <v>0</v>
      </c>
      <c r="AG34" s="11">
        <f t="shared" si="9"/>
        <v>0</v>
      </c>
      <c r="AH34" s="11">
        <f t="shared" si="9"/>
        <v>0</v>
      </c>
      <c r="AI34" s="10">
        <f t="shared" si="10"/>
        <v>24114.406779661018</v>
      </c>
      <c r="AJ34" s="10">
        <f t="shared" si="10"/>
        <v>1148.3050847457628</v>
      </c>
      <c r="AK34" s="10">
        <f t="shared" si="10"/>
        <v>0</v>
      </c>
      <c r="AL34" s="10">
        <f t="shared" si="10"/>
        <v>1837.2881355932204</v>
      </c>
      <c r="AM34" s="10">
        <f t="shared" si="11"/>
        <v>27100</v>
      </c>
      <c r="AN34" s="11">
        <f t="shared" si="7"/>
        <v>25262.711864406781</v>
      </c>
      <c r="AO34" s="48" t="s">
        <v>24</v>
      </c>
    </row>
    <row r="35" spans="1:41" x14ac:dyDescent="0.25">
      <c r="A35" s="59" t="s">
        <v>42</v>
      </c>
      <c r="B35" s="65" t="s">
        <v>177</v>
      </c>
      <c r="C35" s="65" t="s">
        <v>178</v>
      </c>
      <c r="D35" s="65" t="s">
        <v>45</v>
      </c>
      <c r="E35" s="65" t="s">
        <v>179</v>
      </c>
      <c r="F35" s="65" t="s">
        <v>180</v>
      </c>
      <c r="G35" s="65" t="s">
        <v>80</v>
      </c>
      <c r="H35" s="65">
        <v>95</v>
      </c>
      <c r="I35" s="65">
        <v>3</v>
      </c>
      <c r="J35" s="65"/>
      <c r="K35" s="65">
        <v>3</v>
      </c>
      <c r="L35" s="65"/>
      <c r="M35" s="65"/>
      <c r="N35" s="65">
        <v>4</v>
      </c>
      <c r="O35" s="65"/>
      <c r="P35" s="65"/>
      <c r="Q35" s="65">
        <v>100</v>
      </c>
      <c r="R35" s="65">
        <v>26000</v>
      </c>
      <c r="S35" s="65">
        <v>6317</v>
      </c>
      <c r="T35" s="65"/>
      <c r="U35" s="99">
        <v>39813</v>
      </c>
      <c r="V35" s="66">
        <f t="shared" si="0"/>
        <v>32417</v>
      </c>
      <c r="W35" s="66">
        <f t="shared" si="8"/>
        <v>30491.237623762376</v>
      </c>
      <c r="X35" s="66">
        <f t="shared" si="8"/>
        <v>962.88118811881191</v>
      </c>
      <c r="Y35" s="66">
        <f t="shared" si="8"/>
        <v>0</v>
      </c>
      <c r="Z35" s="66">
        <f t="shared" si="8"/>
        <v>962.88118811881191</v>
      </c>
      <c r="AA35" s="66">
        <f t="shared" si="2"/>
        <v>0</v>
      </c>
      <c r="AB35" s="66">
        <f t="shared" si="3"/>
        <v>100</v>
      </c>
      <c r="AC35" s="66">
        <f t="shared" si="4"/>
        <v>0</v>
      </c>
      <c r="AD35" s="66">
        <f t="shared" si="5"/>
        <v>31454.118811881188</v>
      </c>
      <c r="AE35" s="186">
        <f t="shared" si="6"/>
        <v>32417</v>
      </c>
      <c r="AF35" s="45">
        <f t="shared" si="9"/>
        <v>0</v>
      </c>
      <c r="AG35" s="11">
        <f t="shared" si="9"/>
        <v>50</v>
      </c>
      <c r="AH35" s="11">
        <f t="shared" si="9"/>
        <v>0</v>
      </c>
      <c r="AI35" s="10">
        <f t="shared" si="10"/>
        <v>15245.618811881188</v>
      </c>
      <c r="AJ35" s="10">
        <f t="shared" si="10"/>
        <v>481.44059405940595</v>
      </c>
      <c r="AK35" s="10">
        <f t="shared" si="10"/>
        <v>0</v>
      </c>
      <c r="AL35" s="10">
        <f t="shared" si="10"/>
        <v>481.44059405940595</v>
      </c>
      <c r="AM35" s="10">
        <f t="shared" si="11"/>
        <v>16208.5</v>
      </c>
      <c r="AN35" s="11">
        <f t="shared" si="7"/>
        <v>15777.059405940594</v>
      </c>
      <c r="AO35" s="46" t="s">
        <v>181</v>
      </c>
    </row>
    <row r="36" spans="1:41" x14ac:dyDescent="0.25">
      <c r="A36" s="59" t="s">
        <v>42</v>
      </c>
      <c r="B36" s="65" t="s">
        <v>182</v>
      </c>
      <c r="C36" s="65" t="s">
        <v>77</v>
      </c>
      <c r="D36" s="65" t="s">
        <v>45</v>
      </c>
      <c r="E36" s="65" t="s">
        <v>78</v>
      </c>
      <c r="F36" s="65" t="s">
        <v>183</v>
      </c>
      <c r="G36" s="65" t="s">
        <v>80</v>
      </c>
      <c r="H36" s="65">
        <v>0</v>
      </c>
      <c r="I36" s="65"/>
      <c r="J36" s="65"/>
      <c r="K36" s="65"/>
      <c r="L36" s="65"/>
      <c r="M36" s="65"/>
      <c r="N36" s="65"/>
      <c r="O36" s="65"/>
      <c r="P36" s="65"/>
      <c r="Q36" s="65"/>
      <c r="R36" s="65">
        <v>50</v>
      </c>
      <c r="S36" s="65">
        <v>250</v>
      </c>
      <c r="T36" s="65"/>
      <c r="U36" s="99">
        <v>39202</v>
      </c>
      <c r="V36" s="66">
        <f t="shared" si="0"/>
        <v>300</v>
      </c>
      <c r="W36" s="66">
        <v>0</v>
      </c>
      <c r="X36" s="66">
        <v>0</v>
      </c>
      <c r="Y36" s="66">
        <v>0</v>
      </c>
      <c r="Z36" s="66">
        <v>0</v>
      </c>
      <c r="AA36" s="66">
        <f t="shared" si="2"/>
        <v>0</v>
      </c>
      <c r="AB36" s="66">
        <f t="shared" si="3"/>
        <v>0</v>
      </c>
      <c r="AC36" s="66">
        <f t="shared" si="4"/>
        <v>0</v>
      </c>
      <c r="AD36" s="66">
        <f t="shared" si="5"/>
        <v>0</v>
      </c>
      <c r="AE36" s="186">
        <f t="shared" si="6"/>
        <v>300</v>
      </c>
      <c r="AF36" s="45">
        <f t="shared" si="9"/>
        <v>0</v>
      </c>
      <c r="AG36" s="11">
        <f t="shared" si="9"/>
        <v>0</v>
      </c>
      <c r="AH36" s="11">
        <f t="shared" si="9"/>
        <v>0</v>
      </c>
      <c r="AI36" s="10">
        <f t="shared" si="10"/>
        <v>0</v>
      </c>
      <c r="AJ36" s="10">
        <f t="shared" si="10"/>
        <v>0</v>
      </c>
      <c r="AK36" s="10">
        <f t="shared" si="10"/>
        <v>0</v>
      </c>
      <c r="AL36" s="10">
        <f t="shared" si="10"/>
        <v>0</v>
      </c>
      <c r="AM36" s="10">
        <f t="shared" si="11"/>
        <v>0</v>
      </c>
      <c r="AN36" s="11">
        <f t="shared" si="7"/>
        <v>0</v>
      </c>
      <c r="AO36" s="48" t="s">
        <v>24</v>
      </c>
    </row>
    <row r="37" spans="1:41" x14ac:dyDescent="0.25">
      <c r="A37" s="59" t="s">
        <v>42</v>
      </c>
      <c r="B37" s="65" t="s">
        <v>184</v>
      </c>
      <c r="C37" s="65" t="s">
        <v>178</v>
      </c>
      <c r="D37" s="65" t="s">
        <v>45</v>
      </c>
      <c r="E37" s="65" t="s">
        <v>185</v>
      </c>
      <c r="F37" s="65" t="s">
        <v>186</v>
      </c>
      <c r="G37" s="65" t="s">
        <v>80</v>
      </c>
      <c r="H37" s="65">
        <v>69</v>
      </c>
      <c r="I37" s="65">
        <v>3</v>
      </c>
      <c r="J37" s="65">
        <v>0</v>
      </c>
      <c r="K37" s="65">
        <v>0</v>
      </c>
      <c r="L37" s="65">
        <v>1</v>
      </c>
      <c r="M37" s="65"/>
      <c r="N37" s="65"/>
      <c r="O37" s="65"/>
      <c r="P37" s="65"/>
      <c r="Q37" s="65"/>
      <c r="R37" s="65">
        <v>24233</v>
      </c>
      <c r="S37" s="65">
        <v>13049</v>
      </c>
      <c r="T37" s="65">
        <v>0</v>
      </c>
      <c r="U37" s="99">
        <v>39692</v>
      </c>
      <c r="V37" s="66">
        <f t="shared" si="0"/>
        <v>37282</v>
      </c>
      <c r="W37" s="66">
        <f t="shared" si="8"/>
        <v>35728.583333333336</v>
      </c>
      <c r="X37" s="66">
        <f t="shared" si="8"/>
        <v>1553.4166666666667</v>
      </c>
      <c r="Y37" s="66">
        <f t="shared" si="8"/>
        <v>0</v>
      </c>
      <c r="Z37" s="66">
        <f t="shared" si="8"/>
        <v>0</v>
      </c>
      <c r="AA37" s="66">
        <f t="shared" si="2"/>
        <v>0</v>
      </c>
      <c r="AB37" s="66">
        <f t="shared" si="3"/>
        <v>0</v>
      </c>
      <c r="AC37" s="66">
        <f t="shared" si="4"/>
        <v>0</v>
      </c>
      <c r="AD37" s="66">
        <f t="shared" si="5"/>
        <v>37282</v>
      </c>
      <c r="AE37" s="186">
        <f t="shared" si="6"/>
        <v>37282</v>
      </c>
      <c r="AF37" s="45">
        <f t="shared" si="9"/>
        <v>0</v>
      </c>
      <c r="AG37" s="11">
        <f t="shared" si="9"/>
        <v>0</v>
      </c>
      <c r="AH37" s="11">
        <f t="shared" si="9"/>
        <v>0</v>
      </c>
      <c r="AI37" s="10">
        <f t="shared" si="10"/>
        <v>17864.291666666668</v>
      </c>
      <c r="AJ37" s="10">
        <f t="shared" si="10"/>
        <v>776.70833333333337</v>
      </c>
      <c r="AK37" s="10">
        <f t="shared" si="10"/>
        <v>0</v>
      </c>
      <c r="AL37" s="10">
        <f t="shared" si="10"/>
        <v>0</v>
      </c>
      <c r="AM37" s="10">
        <f t="shared" si="11"/>
        <v>18641</v>
      </c>
      <c r="AN37" s="11">
        <f t="shared" si="7"/>
        <v>18641</v>
      </c>
      <c r="AO37" s="48" t="s">
        <v>24</v>
      </c>
    </row>
    <row r="38" spans="1:41" x14ac:dyDescent="0.25">
      <c r="A38" s="59" t="s">
        <v>42</v>
      </c>
      <c r="B38" s="65" t="s">
        <v>187</v>
      </c>
      <c r="C38" s="65" t="s">
        <v>107</v>
      </c>
      <c r="D38" s="65" t="s">
        <v>45</v>
      </c>
      <c r="E38" s="65" t="s">
        <v>188</v>
      </c>
      <c r="F38" s="65" t="s">
        <v>189</v>
      </c>
      <c r="G38" s="65" t="s">
        <v>80</v>
      </c>
      <c r="H38" s="65">
        <v>2</v>
      </c>
      <c r="I38" s="65">
        <v>0</v>
      </c>
      <c r="J38" s="65">
        <v>0</v>
      </c>
      <c r="K38" s="65">
        <v>0</v>
      </c>
      <c r="L38" s="65"/>
      <c r="M38" s="65"/>
      <c r="N38" s="65"/>
      <c r="O38" s="65"/>
      <c r="P38" s="65"/>
      <c r="Q38" s="65"/>
      <c r="R38" s="65">
        <v>7976</v>
      </c>
      <c r="S38" s="65">
        <v>5318</v>
      </c>
      <c r="T38" s="65"/>
      <c r="U38" s="99">
        <v>39447</v>
      </c>
      <c r="V38" s="66">
        <f t="shared" si="0"/>
        <v>13294</v>
      </c>
      <c r="W38" s="66">
        <f t="shared" si="8"/>
        <v>13294</v>
      </c>
      <c r="X38" s="66">
        <f t="shared" si="8"/>
        <v>0</v>
      </c>
      <c r="Y38" s="66">
        <f t="shared" si="8"/>
        <v>0</v>
      </c>
      <c r="Z38" s="66">
        <f t="shared" si="8"/>
        <v>0</v>
      </c>
      <c r="AA38" s="66">
        <f t="shared" si="2"/>
        <v>0</v>
      </c>
      <c r="AB38" s="66">
        <f t="shared" si="3"/>
        <v>0</v>
      </c>
      <c r="AC38" s="66">
        <f t="shared" si="4"/>
        <v>0</v>
      </c>
      <c r="AD38" s="66">
        <f t="shared" si="5"/>
        <v>13294</v>
      </c>
      <c r="AE38" s="186">
        <f t="shared" si="6"/>
        <v>13294</v>
      </c>
      <c r="AF38" s="45">
        <f t="shared" si="9"/>
        <v>0</v>
      </c>
      <c r="AG38" s="11">
        <f t="shared" si="9"/>
        <v>0</v>
      </c>
      <c r="AH38" s="11">
        <f t="shared" si="9"/>
        <v>0</v>
      </c>
      <c r="AI38" s="10">
        <f t="shared" si="10"/>
        <v>6647</v>
      </c>
      <c r="AJ38" s="10">
        <f t="shared" si="10"/>
        <v>0</v>
      </c>
      <c r="AK38" s="10">
        <f t="shared" si="10"/>
        <v>0</v>
      </c>
      <c r="AL38" s="10">
        <f t="shared" si="10"/>
        <v>0</v>
      </c>
      <c r="AM38" s="10">
        <f t="shared" si="11"/>
        <v>6647</v>
      </c>
      <c r="AN38" s="11">
        <f t="shared" si="7"/>
        <v>6647</v>
      </c>
      <c r="AO38" s="48" t="s">
        <v>24</v>
      </c>
    </row>
    <row r="39" spans="1:41" x14ac:dyDescent="0.25">
      <c r="A39" s="59" t="s">
        <v>42</v>
      </c>
      <c r="B39" s="65" t="s">
        <v>190</v>
      </c>
      <c r="C39" s="65" t="s">
        <v>139</v>
      </c>
      <c r="D39" s="65" t="s">
        <v>45</v>
      </c>
      <c r="E39" s="65" t="s">
        <v>191</v>
      </c>
      <c r="F39" s="65" t="s">
        <v>192</v>
      </c>
      <c r="G39" s="65" t="s">
        <v>48</v>
      </c>
      <c r="H39" s="65">
        <v>32</v>
      </c>
      <c r="I39" s="65">
        <v>0</v>
      </c>
      <c r="J39" s="65">
        <v>0</v>
      </c>
      <c r="K39" s="65">
        <v>1</v>
      </c>
      <c r="L39" s="65">
        <v>6</v>
      </c>
      <c r="M39" s="65"/>
      <c r="N39" s="65"/>
      <c r="O39" s="65"/>
      <c r="P39" s="65"/>
      <c r="Q39" s="65"/>
      <c r="R39" s="65">
        <v>8400</v>
      </c>
      <c r="S39" s="65">
        <v>7500</v>
      </c>
      <c r="T39" s="65"/>
      <c r="U39" s="99">
        <v>39658</v>
      </c>
      <c r="V39" s="66">
        <f t="shared" si="0"/>
        <v>15900</v>
      </c>
      <c r="W39" s="66">
        <f t="shared" si="8"/>
        <v>15418.181818181818</v>
      </c>
      <c r="X39" s="66">
        <f t="shared" si="8"/>
        <v>0</v>
      </c>
      <c r="Y39" s="66">
        <f t="shared" si="8"/>
        <v>0</v>
      </c>
      <c r="Z39" s="66">
        <f t="shared" si="8"/>
        <v>481.81818181818181</v>
      </c>
      <c r="AA39" s="66">
        <f t="shared" si="2"/>
        <v>0</v>
      </c>
      <c r="AB39" s="66">
        <f t="shared" si="3"/>
        <v>0</v>
      </c>
      <c r="AC39" s="66">
        <f t="shared" si="4"/>
        <v>0</v>
      </c>
      <c r="AD39" s="66">
        <f t="shared" si="5"/>
        <v>15418.181818181818</v>
      </c>
      <c r="AE39" s="186">
        <f t="shared" si="6"/>
        <v>15900</v>
      </c>
      <c r="AF39" s="45">
        <f t="shared" si="9"/>
        <v>0</v>
      </c>
      <c r="AG39" s="11">
        <f t="shared" si="9"/>
        <v>0</v>
      </c>
      <c r="AH39" s="11">
        <f t="shared" si="9"/>
        <v>0</v>
      </c>
      <c r="AI39" s="10">
        <f t="shared" si="10"/>
        <v>7709.090909090909</v>
      </c>
      <c r="AJ39" s="10">
        <f t="shared" si="10"/>
        <v>0</v>
      </c>
      <c r="AK39" s="10">
        <f t="shared" si="10"/>
        <v>0</v>
      </c>
      <c r="AL39" s="10">
        <f t="shared" si="10"/>
        <v>240.90909090909091</v>
      </c>
      <c r="AM39" s="10">
        <f t="shared" si="11"/>
        <v>7950</v>
      </c>
      <c r="AN39" s="11">
        <f t="shared" si="7"/>
        <v>7709.090909090909</v>
      </c>
      <c r="AO39" s="48" t="s">
        <v>24</v>
      </c>
    </row>
    <row r="40" spans="1:41" x14ac:dyDescent="0.25">
      <c r="A40" s="59" t="s">
        <v>42</v>
      </c>
      <c r="B40" s="65" t="s">
        <v>193</v>
      </c>
      <c r="C40" s="65" t="s">
        <v>178</v>
      </c>
      <c r="D40" s="65" t="s">
        <v>45</v>
      </c>
      <c r="E40" s="65" t="s">
        <v>179</v>
      </c>
      <c r="F40" s="65" t="s">
        <v>194</v>
      </c>
      <c r="G40" s="65" t="s">
        <v>80</v>
      </c>
      <c r="H40" s="65">
        <v>69</v>
      </c>
      <c r="I40" s="65">
        <v>4</v>
      </c>
      <c r="J40" s="65">
        <v>0</v>
      </c>
      <c r="K40" s="65">
        <v>1</v>
      </c>
      <c r="L40" s="65"/>
      <c r="M40" s="65"/>
      <c r="N40" s="65"/>
      <c r="O40" s="65"/>
      <c r="P40" s="65"/>
      <c r="Q40" s="65"/>
      <c r="R40" s="65">
        <v>17918</v>
      </c>
      <c r="S40" s="65">
        <v>11945</v>
      </c>
      <c r="T40" s="65"/>
      <c r="U40" s="99">
        <v>39813</v>
      </c>
      <c r="V40" s="66">
        <f t="shared" si="0"/>
        <v>29863</v>
      </c>
      <c r="W40" s="66">
        <f t="shared" si="8"/>
        <v>27845.22972972973</v>
      </c>
      <c r="X40" s="66">
        <f t="shared" si="8"/>
        <v>1614.2162162162163</v>
      </c>
      <c r="Y40" s="66">
        <f t="shared" si="8"/>
        <v>0</v>
      </c>
      <c r="Z40" s="66">
        <f t="shared" si="8"/>
        <v>403.55405405405406</v>
      </c>
      <c r="AA40" s="66">
        <f t="shared" si="2"/>
        <v>0</v>
      </c>
      <c r="AB40" s="66">
        <f t="shared" si="3"/>
        <v>0</v>
      </c>
      <c r="AC40" s="66">
        <f t="shared" si="4"/>
        <v>0</v>
      </c>
      <c r="AD40" s="66">
        <f t="shared" si="5"/>
        <v>29459.445945945947</v>
      </c>
      <c r="AE40" s="186">
        <f t="shared" si="6"/>
        <v>29863</v>
      </c>
      <c r="AF40" s="45">
        <f t="shared" si="9"/>
        <v>0</v>
      </c>
      <c r="AG40" s="11">
        <f t="shared" si="9"/>
        <v>0</v>
      </c>
      <c r="AH40" s="11">
        <f t="shared" si="9"/>
        <v>0</v>
      </c>
      <c r="AI40" s="10">
        <f t="shared" si="10"/>
        <v>13922.614864864865</v>
      </c>
      <c r="AJ40" s="10">
        <f t="shared" si="10"/>
        <v>807.10810810810813</v>
      </c>
      <c r="AK40" s="10">
        <f t="shared" si="10"/>
        <v>0</v>
      </c>
      <c r="AL40" s="10">
        <f t="shared" si="10"/>
        <v>201.77702702702703</v>
      </c>
      <c r="AM40" s="10">
        <f t="shared" si="11"/>
        <v>14931.5</v>
      </c>
      <c r="AN40" s="11">
        <f t="shared" si="7"/>
        <v>14729.722972972973</v>
      </c>
      <c r="AO40" s="48" t="s">
        <v>24</v>
      </c>
    </row>
    <row r="41" spans="1:41" x14ac:dyDescent="0.25">
      <c r="A41" s="59" t="s">
        <v>42</v>
      </c>
      <c r="B41" s="65" t="s">
        <v>195</v>
      </c>
      <c r="C41" s="65" t="s">
        <v>44</v>
      </c>
      <c r="D41" s="65" t="s">
        <v>45</v>
      </c>
      <c r="E41" s="65" t="s">
        <v>196</v>
      </c>
      <c r="F41" s="65" t="s">
        <v>197</v>
      </c>
      <c r="G41" s="65" t="s">
        <v>80</v>
      </c>
      <c r="H41" s="65">
        <v>52</v>
      </c>
      <c r="I41" s="65">
        <v>4</v>
      </c>
      <c r="J41" s="65">
        <v>0</v>
      </c>
      <c r="K41" s="65">
        <v>0</v>
      </c>
      <c r="L41" s="65"/>
      <c r="M41" s="65"/>
      <c r="N41" s="65"/>
      <c r="O41" s="65"/>
      <c r="P41" s="65"/>
      <c r="Q41" s="65"/>
      <c r="R41" s="65">
        <v>17858</v>
      </c>
      <c r="S41" s="65">
        <v>11904</v>
      </c>
      <c r="T41" s="65"/>
      <c r="U41" s="99">
        <v>39813</v>
      </c>
      <c r="V41" s="66">
        <f t="shared" si="0"/>
        <v>29762</v>
      </c>
      <c r="W41" s="66">
        <f t="shared" si="8"/>
        <v>27636.142857142859</v>
      </c>
      <c r="X41" s="66">
        <f t="shared" si="8"/>
        <v>2125.8571428571427</v>
      </c>
      <c r="Y41" s="66">
        <f t="shared" si="8"/>
        <v>0</v>
      </c>
      <c r="Z41" s="66">
        <f t="shared" si="8"/>
        <v>0</v>
      </c>
      <c r="AA41" s="66">
        <f t="shared" si="2"/>
        <v>0</v>
      </c>
      <c r="AB41" s="66">
        <f t="shared" si="3"/>
        <v>0</v>
      </c>
      <c r="AC41" s="66">
        <f t="shared" si="4"/>
        <v>0</v>
      </c>
      <c r="AD41" s="66">
        <f t="shared" si="5"/>
        <v>29762</v>
      </c>
      <c r="AE41" s="186">
        <f t="shared" si="6"/>
        <v>29762</v>
      </c>
      <c r="AF41" s="45">
        <f t="shared" si="9"/>
        <v>0</v>
      </c>
      <c r="AG41" s="11">
        <f t="shared" si="9"/>
        <v>0</v>
      </c>
      <c r="AH41" s="11">
        <f t="shared" si="9"/>
        <v>0</v>
      </c>
      <c r="AI41" s="10">
        <f t="shared" si="10"/>
        <v>13818.071428571429</v>
      </c>
      <c r="AJ41" s="10">
        <f t="shared" si="10"/>
        <v>1062.9285714285713</v>
      </c>
      <c r="AK41" s="10">
        <f t="shared" si="10"/>
        <v>0</v>
      </c>
      <c r="AL41" s="10">
        <f t="shared" si="10"/>
        <v>0</v>
      </c>
      <c r="AM41" s="10">
        <f t="shared" si="11"/>
        <v>14881</v>
      </c>
      <c r="AN41" s="11">
        <f t="shared" si="7"/>
        <v>14881</v>
      </c>
      <c r="AO41" s="48" t="s">
        <v>24</v>
      </c>
    </row>
    <row r="42" spans="1:41" x14ac:dyDescent="0.25">
      <c r="A42" s="59" t="s">
        <v>198</v>
      </c>
      <c r="B42" s="65" t="s">
        <v>199</v>
      </c>
      <c r="C42" s="65" t="s">
        <v>200</v>
      </c>
      <c r="D42" s="65" t="s">
        <v>45</v>
      </c>
      <c r="E42" s="65" t="s">
        <v>201</v>
      </c>
      <c r="F42" s="65" t="s">
        <v>201</v>
      </c>
      <c r="G42" s="65" t="s">
        <v>80</v>
      </c>
      <c r="H42" s="65"/>
      <c r="I42" s="65"/>
      <c r="J42" s="65"/>
      <c r="K42" s="65">
        <v>5</v>
      </c>
      <c r="L42" s="65"/>
      <c r="M42" s="65"/>
      <c r="N42" s="65"/>
      <c r="O42" s="65"/>
      <c r="P42" s="65"/>
      <c r="Q42" s="65">
        <v>500</v>
      </c>
      <c r="R42" s="65">
        <v>1500</v>
      </c>
      <c r="S42" s="65">
        <v>300</v>
      </c>
      <c r="T42" s="65"/>
      <c r="U42" s="99">
        <v>33085</v>
      </c>
      <c r="V42" s="66">
        <f t="shared" si="0"/>
        <v>2300</v>
      </c>
      <c r="W42" s="66">
        <f t="shared" si="8"/>
        <v>0</v>
      </c>
      <c r="X42" s="66">
        <f t="shared" si="8"/>
        <v>0</v>
      </c>
      <c r="Y42" s="66">
        <f t="shared" si="8"/>
        <v>0</v>
      </c>
      <c r="Z42" s="66">
        <f t="shared" si="8"/>
        <v>2300</v>
      </c>
      <c r="AA42" s="66">
        <f t="shared" si="2"/>
        <v>0</v>
      </c>
      <c r="AB42" s="66">
        <f t="shared" si="3"/>
        <v>500</v>
      </c>
      <c r="AC42" s="66">
        <f t="shared" si="4"/>
        <v>0</v>
      </c>
      <c r="AD42" s="66"/>
      <c r="AE42" s="77"/>
      <c r="AF42" s="45">
        <f t="shared" si="9"/>
        <v>0</v>
      </c>
      <c r="AG42" s="11">
        <f t="shared" si="9"/>
        <v>250</v>
      </c>
      <c r="AH42" s="11">
        <f t="shared" si="9"/>
        <v>0</v>
      </c>
      <c r="AI42" s="10">
        <f t="shared" si="10"/>
        <v>0</v>
      </c>
      <c r="AJ42" s="10">
        <f t="shared" si="10"/>
        <v>0</v>
      </c>
      <c r="AK42" s="10">
        <f t="shared" si="10"/>
        <v>0</v>
      </c>
      <c r="AL42" s="10">
        <f t="shared" si="10"/>
        <v>1150</v>
      </c>
      <c r="AM42" s="10">
        <f t="shared" si="11"/>
        <v>1150</v>
      </c>
      <c r="AN42" s="11">
        <f t="shared" si="7"/>
        <v>250</v>
      </c>
      <c r="AO42" s="46" t="s">
        <v>181</v>
      </c>
    </row>
    <row r="43" spans="1:41" x14ac:dyDescent="0.25">
      <c r="A43" s="59" t="s">
        <v>42</v>
      </c>
      <c r="B43" s="65" t="s">
        <v>202</v>
      </c>
      <c r="C43" s="65" t="s">
        <v>98</v>
      </c>
      <c r="D43" s="65" t="s">
        <v>45</v>
      </c>
      <c r="E43" s="65" t="s">
        <v>203</v>
      </c>
      <c r="F43" s="65" t="s">
        <v>204</v>
      </c>
      <c r="G43" s="65" t="s">
        <v>48</v>
      </c>
      <c r="H43" s="65">
        <v>72</v>
      </c>
      <c r="I43" s="65"/>
      <c r="J43" s="73">
        <v>1</v>
      </c>
      <c r="K43" s="65">
        <v>0</v>
      </c>
      <c r="L43" s="65">
        <v>2</v>
      </c>
      <c r="M43" s="65"/>
      <c r="N43" s="65">
        <v>2</v>
      </c>
      <c r="O43" s="65"/>
      <c r="P43" s="65"/>
      <c r="Q43" s="65"/>
      <c r="R43" s="65">
        <v>8044</v>
      </c>
      <c r="S43" s="65">
        <v>4331</v>
      </c>
      <c r="T43" s="65"/>
      <c r="U43" s="99">
        <v>39678</v>
      </c>
      <c r="V43" s="66">
        <f t="shared" si="0"/>
        <v>12375</v>
      </c>
      <c r="W43" s="66">
        <f t="shared" si="8"/>
        <v>12205.479452054795</v>
      </c>
      <c r="X43" s="66">
        <f t="shared" si="8"/>
        <v>0</v>
      </c>
      <c r="Y43" s="66">
        <f t="shared" si="8"/>
        <v>169.52054794520549</v>
      </c>
      <c r="Z43" s="66">
        <f t="shared" si="8"/>
        <v>0</v>
      </c>
      <c r="AA43" s="66">
        <f t="shared" si="2"/>
        <v>0</v>
      </c>
      <c r="AB43" s="66">
        <f t="shared" si="3"/>
        <v>0</v>
      </c>
      <c r="AC43" s="66">
        <f t="shared" si="4"/>
        <v>0</v>
      </c>
      <c r="AD43" s="66">
        <f t="shared" ref="AD43:AD48" si="12">SUM(W43:X43)</f>
        <v>12205.479452054795</v>
      </c>
      <c r="AE43" s="186">
        <f t="shared" ref="AE43:AE48" si="13">SUM(O43:T43)</f>
        <v>12375</v>
      </c>
      <c r="AF43" s="45">
        <f t="shared" si="9"/>
        <v>0</v>
      </c>
      <c r="AG43" s="11">
        <f t="shared" si="9"/>
        <v>0</v>
      </c>
      <c r="AH43" s="11">
        <f t="shared" si="9"/>
        <v>0</v>
      </c>
      <c r="AI43" s="10">
        <f t="shared" si="10"/>
        <v>6102.7397260273974</v>
      </c>
      <c r="AJ43" s="10">
        <f t="shared" si="10"/>
        <v>0</v>
      </c>
      <c r="AK43" s="10">
        <f t="shared" si="10"/>
        <v>84.760273972602747</v>
      </c>
      <c r="AL43" s="10">
        <f t="shared" si="10"/>
        <v>0</v>
      </c>
      <c r="AM43" s="10">
        <f t="shared" si="11"/>
        <v>6187.5</v>
      </c>
      <c r="AN43" s="11">
        <f t="shared" si="7"/>
        <v>6102.7397260273974</v>
      </c>
      <c r="AO43" s="46" t="s">
        <v>24</v>
      </c>
    </row>
    <row r="44" spans="1:41" x14ac:dyDescent="0.25">
      <c r="A44" s="151" t="s">
        <v>42</v>
      </c>
      <c r="B44" s="100" t="s">
        <v>205</v>
      </c>
      <c r="C44" s="100" t="s">
        <v>115</v>
      </c>
      <c r="D44" s="100" t="s">
        <v>45</v>
      </c>
      <c r="E44" s="100" t="s">
        <v>206</v>
      </c>
      <c r="F44" s="100" t="s">
        <v>115</v>
      </c>
      <c r="G44" s="100" t="s">
        <v>80</v>
      </c>
      <c r="H44" s="100">
        <v>112</v>
      </c>
      <c r="I44" s="100">
        <v>12</v>
      </c>
      <c r="J44" s="73">
        <v>1</v>
      </c>
      <c r="K44" s="100">
        <v>3</v>
      </c>
      <c r="L44" s="100">
        <v>8</v>
      </c>
      <c r="M44" s="100"/>
      <c r="N44" s="100"/>
      <c r="O44" s="100"/>
      <c r="P44" s="100"/>
      <c r="Q44" s="100"/>
      <c r="R44" s="100">
        <v>18203</v>
      </c>
      <c r="S44" s="100">
        <v>12136</v>
      </c>
      <c r="T44" s="100"/>
      <c r="U44" s="101">
        <v>39693</v>
      </c>
      <c r="V44" s="102">
        <f t="shared" si="0"/>
        <v>30339</v>
      </c>
      <c r="W44" s="66">
        <f t="shared" si="8"/>
        <v>26546.625</v>
      </c>
      <c r="X44" s="66">
        <f t="shared" si="8"/>
        <v>2844.28125</v>
      </c>
      <c r="Y44" s="66">
        <f t="shared" si="8"/>
        <v>237.0234375</v>
      </c>
      <c r="Z44" s="66">
        <f t="shared" si="8"/>
        <v>711.0703125</v>
      </c>
      <c r="AA44" s="102">
        <f t="shared" si="2"/>
        <v>0</v>
      </c>
      <c r="AB44" s="102">
        <f t="shared" si="3"/>
        <v>0</v>
      </c>
      <c r="AC44" s="102">
        <f t="shared" si="4"/>
        <v>0</v>
      </c>
      <c r="AD44" s="102">
        <f t="shared" si="12"/>
        <v>29390.90625</v>
      </c>
      <c r="AE44" s="187">
        <f t="shared" si="13"/>
        <v>30339</v>
      </c>
      <c r="AF44" s="47">
        <f t="shared" si="9"/>
        <v>0</v>
      </c>
      <c r="AG44" s="6">
        <f t="shared" si="9"/>
        <v>0</v>
      </c>
      <c r="AH44" s="6">
        <f t="shared" si="9"/>
        <v>0</v>
      </c>
      <c r="AI44" s="10">
        <f t="shared" si="10"/>
        <v>13273.3125</v>
      </c>
      <c r="AJ44" s="10">
        <f t="shared" si="10"/>
        <v>1422.140625</v>
      </c>
      <c r="AK44" s="10">
        <f t="shared" si="10"/>
        <v>118.51171875</v>
      </c>
      <c r="AL44" s="10">
        <f t="shared" si="10"/>
        <v>355.53515625</v>
      </c>
      <c r="AM44" s="10">
        <f t="shared" si="11"/>
        <v>15169.5</v>
      </c>
      <c r="AN44" s="6">
        <f t="shared" si="7"/>
        <v>14695.453125</v>
      </c>
      <c r="AO44" s="48" t="s">
        <v>24</v>
      </c>
    </row>
    <row r="45" spans="1:41" x14ac:dyDescent="0.25">
      <c r="A45" s="152" t="s">
        <v>42</v>
      </c>
      <c r="B45" s="73" t="s">
        <v>207</v>
      </c>
      <c r="C45" s="73" t="s">
        <v>200</v>
      </c>
      <c r="D45" s="73" t="s">
        <v>45</v>
      </c>
      <c r="E45" s="73" t="s">
        <v>208</v>
      </c>
      <c r="F45" s="73" t="s">
        <v>208</v>
      </c>
      <c r="G45" s="73" t="s">
        <v>48</v>
      </c>
      <c r="H45" s="73">
        <v>17</v>
      </c>
      <c r="I45" s="73">
        <v>9</v>
      </c>
      <c r="J45" s="73">
        <v>91</v>
      </c>
      <c r="K45" s="73">
        <v>15</v>
      </c>
      <c r="L45" s="73"/>
      <c r="M45" s="73"/>
      <c r="N45" s="73"/>
      <c r="O45" s="73">
        <v>49</v>
      </c>
      <c r="P45" s="73"/>
      <c r="Q45" s="73">
        <v>64577</v>
      </c>
      <c r="R45" s="73">
        <v>13</v>
      </c>
      <c r="S45" s="73">
        <v>107298</v>
      </c>
      <c r="T45" s="73">
        <v>249</v>
      </c>
      <c r="U45" s="108">
        <v>39813</v>
      </c>
      <c r="V45" s="109">
        <f t="shared" si="0"/>
        <v>172186</v>
      </c>
      <c r="W45" s="66">
        <f t="shared" si="8"/>
        <v>22175.469696969696</v>
      </c>
      <c r="X45" s="66">
        <f t="shared" si="8"/>
        <v>11739.954545454546</v>
      </c>
      <c r="Y45" s="66">
        <f t="shared" si="8"/>
        <v>118703.98484848485</v>
      </c>
      <c r="Z45" s="66">
        <f t="shared" si="8"/>
        <v>19566.590909090908</v>
      </c>
      <c r="AA45" s="66">
        <f t="shared" si="2"/>
        <v>49</v>
      </c>
      <c r="AB45" s="66">
        <f t="shared" si="3"/>
        <v>64577</v>
      </c>
      <c r="AC45" s="66">
        <f t="shared" si="4"/>
        <v>249</v>
      </c>
      <c r="AD45" s="109">
        <f t="shared" si="12"/>
        <v>33915.42424242424</v>
      </c>
      <c r="AE45" s="193">
        <f t="shared" si="13"/>
        <v>172186</v>
      </c>
      <c r="AF45" s="45">
        <f t="shared" si="9"/>
        <v>24.5</v>
      </c>
      <c r="AG45" s="11">
        <f t="shared" si="9"/>
        <v>32288.5</v>
      </c>
      <c r="AH45" s="11">
        <f t="shared" si="9"/>
        <v>124.5</v>
      </c>
      <c r="AI45" s="10">
        <f t="shared" si="10"/>
        <v>11087.734848484848</v>
      </c>
      <c r="AJ45" s="10">
        <f t="shared" si="10"/>
        <v>5869.977272727273</v>
      </c>
      <c r="AK45" s="10">
        <f t="shared" si="10"/>
        <v>59351.992424242424</v>
      </c>
      <c r="AL45" s="10">
        <f t="shared" si="10"/>
        <v>9783.295454545454</v>
      </c>
      <c r="AM45" s="10">
        <f t="shared" si="11"/>
        <v>86093</v>
      </c>
      <c r="AN45" s="11">
        <f t="shared" si="7"/>
        <v>49395.21212121212</v>
      </c>
      <c r="AO45" s="48" t="s">
        <v>24</v>
      </c>
    </row>
    <row r="46" spans="1:41" x14ac:dyDescent="0.25">
      <c r="A46" s="152" t="s">
        <v>42</v>
      </c>
      <c r="B46" s="73" t="s">
        <v>43</v>
      </c>
      <c r="C46" s="73" t="s">
        <v>44</v>
      </c>
      <c r="D46" s="73" t="s">
        <v>45</v>
      </c>
      <c r="E46" s="73" t="s">
        <v>46</v>
      </c>
      <c r="F46" s="73" t="s">
        <v>47</v>
      </c>
      <c r="G46" s="73" t="s">
        <v>48</v>
      </c>
      <c r="H46" s="73">
        <v>74</v>
      </c>
      <c r="I46" s="73">
        <v>15</v>
      </c>
      <c r="J46" s="73">
        <v>16</v>
      </c>
      <c r="K46" s="73">
        <v>33</v>
      </c>
      <c r="L46" s="73"/>
      <c r="M46" s="73">
        <v>16</v>
      </c>
      <c r="N46" s="73"/>
      <c r="O46" s="73">
        <v>12</v>
      </c>
      <c r="P46" s="73"/>
      <c r="Q46" s="73">
        <v>7905</v>
      </c>
      <c r="R46" s="73">
        <v>23720</v>
      </c>
      <c r="S46" s="73">
        <v>50825</v>
      </c>
      <c r="T46" s="73">
        <v>2978</v>
      </c>
      <c r="U46" s="108">
        <v>39447</v>
      </c>
      <c r="V46" s="109">
        <f t="shared" si="0"/>
        <v>85440</v>
      </c>
      <c r="W46" s="66">
        <f t="shared" si="8"/>
        <v>45815.65217391304</v>
      </c>
      <c r="X46" s="66">
        <f t="shared" si="8"/>
        <v>9286.95652173913</v>
      </c>
      <c r="Y46" s="66">
        <f t="shared" si="8"/>
        <v>9906.0869565217399</v>
      </c>
      <c r="Z46" s="66">
        <f t="shared" si="8"/>
        <v>20431.304347826088</v>
      </c>
      <c r="AA46" s="109">
        <f t="shared" si="2"/>
        <v>12</v>
      </c>
      <c r="AB46" s="109">
        <f t="shared" si="3"/>
        <v>7905</v>
      </c>
      <c r="AC46" s="109">
        <f t="shared" si="4"/>
        <v>2978</v>
      </c>
      <c r="AD46" s="109">
        <f t="shared" si="12"/>
        <v>55102.608695652169</v>
      </c>
      <c r="AE46" s="193">
        <f t="shared" si="13"/>
        <v>85440</v>
      </c>
      <c r="AF46" s="45">
        <f t="shared" si="9"/>
        <v>6</v>
      </c>
      <c r="AG46" s="11">
        <f t="shared" si="9"/>
        <v>3952.5</v>
      </c>
      <c r="AH46" s="11">
        <f t="shared" si="9"/>
        <v>1489</v>
      </c>
      <c r="AI46" s="10">
        <f t="shared" si="10"/>
        <v>22907.82608695652</v>
      </c>
      <c r="AJ46" s="10">
        <f t="shared" si="10"/>
        <v>4643.478260869565</v>
      </c>
      <c r="AK46" s="10">
        <f t="shared" si="10"/>
        <v>4953.04347826087</v>
      </c>
      <c r="AL46" s="10">
        <f t="shared" si="10"/>
        <v>10215.652173913044</v>
      </c>
      <c r="AM46" s="10">
        <f t="shared" si="11"/>
        <v>42720</v>
      </c>
      <c r="AN46" s="11">
        <f>SUM(AF46:AJ46)</f>
        <v>32998.804347826088</v>
      </c>
      <c r="AO46" s="48" t="s">
        <v>24</v>
      </c>
    </row>
    <row r="47" spans="1:41" x14ac:dyDescent="0.25">
      <c r="A47" s="59" t="s">
        <v>42</v>
      </c>
      <c r="B47" s="65" t="s">
        <v>209</v>
      </c>
      <c r="C47" s="65" t="s">
        <v>107</v>
      </c>
      <c r="D47" s="65" t="s">
        <v>45</v>
      </c>
      <c r="E47" s="65" t="s">
        <v>210</v>
      </c>
      <c r="F47" s="65" t="s">
        <v>211</v>
      </c>
      <c r="G47" s="65" t="s">
        <v>48</v>
      </c>
      <c r="H47" s="65">
        <v>95</v>
      </c>
      <c r="I47" s="65">
        <v>9</v>
      </c>
      <c r="J47" s="65">
        <v>0</v>
      </c>
      <c r="K47" s="65">
        <v>0</v>
      </c>
      <c r="L47" s="65"/>
      <c r="M47" s="65"/>
      <c r="N47" s="65"/>
      <c r="O47" s="65"/>
      <c r="P47" s="65"/>
      <c r="Q47" s="65">
        <v>1000</v>
      </c>
      <c r="R47" s="65">
        <v>20302</v>
      </c>
      <c r="S47" s="65">
        <v>9932</v>
      </c>
      <c r="T47" s="65"/>
      <c r="U47" s="99">
        <v>39684</v>
      </c>
      <c r="V47" s="66">
        <f t="shared" si="0"/>
        <v>31234</v>
      </c>
      <c r="W47" s="66">
        <f t="shared" si="8"/>
        <v>28531.057692307691</v>
      </c>
      <c r="X47" s="66">
        <f t="shared" si="8"/>
        <v>2702.9423076923076</v>
      </c>
      <c r="Y47" s="66">
        <f t="shared" si="8"/>
        <v>0</v>
      </c>
      <c r="Z47" s="66">
        <f t="shared" si="8"/>
        <v>0</v>
      </c>
      <c r="AA47" s="66">
        <f t="shared" si="2"/>
        <v>0</v>
      </c>
      <c r="AB47" s="66">
        <f t="shared" si="3"/>
        <v>1000</v>
      </c>
      <c r="AC47" s="66">
        <f t="shared" si="4"/>
        <v>0</v>
      </c>
      <c r="AD47" s="66">
        <f t="shared" si="12"/>
        <v>31234</v>
      </c>
      <c r="AE47" s="186">
        <f t="shared" si="13"/>
        <v>31234</v>
      </c>
      <c r="AF47" s="45">
        <f t="shared" si="9"/>
        <v>0</v>
      </c>
      <c r="AG47" s="11">
        <f t="shared" si="9"/>
        <v>500</v>
      </c>
      <c r="AH47" s="11">
        <f t="shared" si="9"/>
        <v>0</v>
      </c>
      <c r="AI47" s="10">
        <f t="shared" si="10"/>
        <v>14265.528846153846</v>
      </c>
      <c r="AJ47" s="10">
        <f t="shared" si="10"/>
        <v>1351.4711538461538</v>
      </c>
      <c r="AK47" s="10">
        <f t="shared" si="10"/>
        <v>0</v>
      </c>
      <c r="AL47" s="10">
        <f t="shared" si="10"/>
        <v>0</v>
      </c>
      <c r="AM47" s="10">
        <f t="shared" si="11"/>
        <v>15617</v>
      </c>
      <c r="AN47" s="11">
        <f>SUM(AF47:AJ47)</f>
        <v>16117</v>
      </c>
      <c r="AO47" s="46" t="s">
        <v>181</v>
      </c>
    </row>
    <row r="48" spans="1:41" ht="15.75" thickBot="1" x14ac:dyDescent="0.3">
      <c r="A48" s="153" t="s">
        <v>42</v>
      </c>
      <c r="B48" s="154" t="s">
        <v>212</v>
      </c>
      <c r="C48" s="154" t="s">
        <v>98</v>
      </c>
      <c r="D48" s="154" t="s">
        <v>45</v>
      </c>
      <c r="E48" s="154" t="s">
        <v>213</v>
      </c>
      <c r="F48" s="154" t="s">
        <v>214</v>
      </c>
      <c r="G48" s="154" t="s">
        <v>48</v>
      </c>
      <c r="H48" s="154">
        <v>56</v>
      </c>
      <c r="I48" s="154">
        <v>21</v>
      </c>
      <c r="J48" s="155">
        <v>1</v>
      </c>
      <c r="K48" s="154">
        <v>0</v>
      </c>
      <c r="L48" s="154"/>
      <c r="M48" s="154"/>
      <c r="N48" s="154">
        <v>1</v>
      </c>
      <c r="O48" s="154"/>
      <c r="P48" s="154"/>
      <c r="Q48" s="154"/>
      <c r="R48" s="154">
        <v>10000</v>
      </c>
      <c r="S48" s="154">
        <v>25000</v>
      </c>
      <c r="T48" s="154">
        <v>50</v>
      </c>
      <c r="U48" s="156">
        <v>39752</v>
      </c>
      <c r="V48" s="157">
        <f t="shared" si="0"/>
        <v>35050</v>
      </c>
      <c r="W48" s="70">
        <f t="shared" si="8"/>
        <v>25164.102564102563</v>
      </c>
      <c r="X48" s="70">
        <f t="shared" si="8"/>
        <v>9436.538461538461</v>
      </c>
      <c r="Y48" s="70">
        <f t="shared" si="8"/>
        <v>449.35897435897436</v>
      </c>
      <c r="Z48" s="70">
        <f t="shared" si="8"/>
        <v>0</v>
      </c>
      <c r="AA48" s="157">
        <f t="shared" si="2"/>
        <v>0</v>
      </c>
      <c r="AB48" s="157">
        <f t="shared" si="3"/>
        <v>0</v>
      </c>
      <c r="AC48" s="157">
        <f t="shared" si="4"/>
        <v>50</v>
      </c>
      <c r="AD48" s="157">
        <f t="shared" si="12"/>
        <v>34600.641025641024</v>
      </c>
      <c r="AE48" s="194">
        <f t="shared" si="13"/>
        <v>35050</v>
      </c>
      <c r="AF48" s="49">
        <f t="shared" si="9"/>
        <v>0</v>
      </c>
      <c r="AG48" s="50">
        <f t="shared" si="9"/>
        <v>0</v>
      </c>
      <c r="AH48" s="50">
        <f t="shared" si="9"/>
        <v>25</v>
      </c>
      <c r="AI48" s="51">
        <f t="shared" si="10"/>
        <v>12582.051282051281</v>
      </c>
      <c r="AJ48" s="51">
        <f t="shared" si="10"/>
        <v>4718.2692307692305</v>
      </c>
      <c r="AK48" s="51">
        <f t="shared" si="10"/>
        <v>224.67948717948718</v>
      </c>
      <c r="AL48" s="51">
        <f t="shared" si="10"/>
        <v>0</v>
      </c>
      <c r="AM48" s="10">
        <f t="shared" si="11"/>
        <v>17525</v>
      </c>
      <c r="AN48" s="50">
        <f>SUM(AF48:AJ48)</f>
        <v>17325.320512820512</v>
      </c>
      <c r="AO48" s="52" t="s">
        <v>215</v>
      </c>
    </row>
    <row r="49" spans="1:4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N49" s="1"/>
      <c r="AO49" s="1"/>
    </row>
    <row r="50" spans="1:41" ht="45" x14ac:dyDescent="0.25">
      <c r="A50" s="2" t="s">
        <v>8</v>
      </c>
      <c r="B50" s="2" t="s">
        <v>28</v>
      </c>
      <c r="C50" s="2" t="s">
        <v>29</v>
      </c>
      <c r="D50" s="2" t="s">
        <v>30</v>
      </c>
      <c r="E50" s="2" t="s">
        <v>31</v>
      </c>
      <c r="F50" s="2" t="s">
        <v>32</v>
      </c>
      <c r="G50" s="2" t="s">
        <v>33</v>
      </c>
      <c r="H50" s="2" t="s">
        <v>65</v>
      </c>
      <c r="I50" s="2" t="s">
        <v>66</v>
      </c>
      <c r="J50" s="2" t="s">
        <v>67</v>
      </c>
      <c r="K50" s="2" t="s">
        <v>68</v>
      </c>
      <c r="L50" s="2" t="s">
        <v>69</v>
      </c>
      <c r="M50" s="2" t="s">
        <v>70</v>
      </c>
      <c r="N50" s="2" t="s">
        <v>71</v>
      </c>
      <c r="O50" s="12" t="s">
        <v>34</v>
      </c>
      <c r="P50" s="12" t="s">
        <v>35</v>
      </c>
      <c r="Q50" s="12" t="s">
        <v>36</v>
      </c>
      <c r="R50" s="12" t="s">
        <v>37</v>
      </c>
      <c r="S50" s="12" t="s">
        <v>38</v>
      </c>
      <c r="T50" s="12" t="s">
        <v>39</v>
      </c>
      <c r="U50" s="2" t="s">
        <v>40</v>
      </c>
      <c r="V50" s="13" t="s">
        <v>41</v>
      </c>
      <c r="W50" s="12" t="s">
        <v>72</v>
      </c>
      <c r="X50" s="13" t="s">
        <v>73</v>
      </c>
      <c r="Y50" s="13"/>
      <c r="Z50" s="13"/>
      <c r="AA50" s="12" t="s">
        <v>34</v>
      </c>
      <c r="AB50" s="12" t="s">
        <v>36</v>
      </c>
      <c r="AC50" s="12" t="s">
        <v>39</v>
      </c>
      <c r="AD50" s="13" t="s">
        <v>41</v>
      </c>
      <c r="AE50" s="13" t="s">
        <v>0</v>
      </c>
      <c r="AF50" s="39"/>
      <c r="AG50" s="1"/>
      <c r="AH50" s="1"/>
      <c r="AI50" s="1"/>
      <c r="AJ50" s="1"/>
      <c r="AK50" s="1"/>
      <c r="AL50" s="1"/>
      <c r="AN50" s="1"/>
      <c r="AO50" s="1"/>
    </row>
    <row r="51" spans="1:41" x14ac:dyDescent="0.25">
      <c r="A51" s="6" t="s">
        <v>42</v>
      </c>
      <c r="B51" s="6" t="s">
        <v>43</v>
      </c>
      <c r="C51" s="6" t="s">
        <v>44</v>
      </c>
      <c r="D51" s="6" t="s">
        <v>45</v>
      </c>
      <c r="E51" s="6" t="s">
        <v>46</v>
      </c>
      <c r="F51" s="6" t="s">
        <v>47</v>
      </c>
      <c r="G51" s="6" t="s">
        <v>48</v>
      </c>
      <c r="H51" s="6">
        <v>74</v>
      </c>
      <c r="I51" s="6">
        <v>15</v>
      </c>
      <c r="J51" s="6">
        <v>16</v>
      </c>
      <c r="K51" s="6">
        <v>33</v>
      </c>
      <c r="L51" s="6"/>
      <c r="M51" s="6">
        <v>16</v>
      </c>
      <c r="N51" s="6"/>
      <c r="O51" s="6">
        <v>12</v>
      </c>
      <c r="P51" s="6"/>
      <c r="Q51" s="6">
        <v>7905</v>
      </c>
      <c r="R51" s="6">
        <v>23720</v>
      </c>
      <c r="S51" s="6">
        <v>50825</v>
      </c>
      <c r="T51" s="6">
        <v>2978</v>
      </c>
      <c r="U51" s="14">
        <v>39447</v>
      </c>
      <c r="V51" s="15">
        <f>SUM(O51:T51)</f>
        <v>85440</v>
      </c>
      <c r="W51" s="15">
        <f>V51*H51/SUM(H51:I51)</f>
        <v>71040</v>
      </c>
      <c r="X51" s="15">
        <f>V51*I51/SUM(H51:I51)</f>
        <v>14400</v>
      </c>
      <c r="Y51" s="15"/>
      <c r="Z51" s="15"/>
      <c r="AA51" s="15">
        <f>O51</f>
        <v>12</v>
      </c>
      <c r="AB51" s="15">
        <f>Q51</f>
        <v>7905</v>
      </c>
      <c r="AC51" s="15">
        <f>T51</f>
        <v>2978</v>
      </c>
      <c r="AD51" s="15">
        <f>SUM(W51:X51)</f>
        <v>85440</v>
      </c>
      <c r="AE51" s="38">
        <f>SUM(O51:T51)</f>
        <v>85440</v>
      </c>
      <c r="AF51" s="1"/>
      <c r="AG51" s="1"/>
      <c r="AH51" s="1"/>
      <c r="AI51" s="1"/>
      <c r="AJ51" s="1"/>
      <c r="AK51" s="1"/>
      <c r="AL51" s="1"/>
      <c r="AN51" s="1"/>
      <c r="AO51" s="1"/>
    </row>
    <row r="52" spans="1:41" ht="17.25" x14ac:dyDescent="0.25">
      <c r="A52" s="1" t="s">
        <v>1554</v>
      </c>
      <c r="B52" s="1"/>
      <c r="C52" s="1"/>
      <c r="D52" s="1"/>
      <c r="E52" s="1"/>
      <c r="F52" s="1"/>
      <c r="G52" s="1"/>
      <c r="H52" s="1"/>
      <c r="I52" s="1"/>
      <c r="J52" s="1"/>
      <c r="K52" s="1"/>
      <c r="L52" s="1"/>
      <c r="M52" s="1"/>
      <c r="N52" s="1"/>
      <c r="O52" s="1">
        <f>O51/2</f>
        <v>6</v>
      </c>
      <c r="P52" s="1"/>
      <c r="Q52" s="1">
        <f t="shared" ref="Q52:X52" si="14">Q51/2</f>
        <v>3952.5</v>
      </c>
      <c r="R52" s="1">
        <f t="shared" si="14"/>
        <v>11860</v>
      </c>
      <c r="S52" s="1">
        <f t="shared" si="14"/>
        <v>25412.5</v>
      </c>
      <c r="T52" s="1">
        <f t="shared" si="14"/>
        <v>1489</v>
      </c>
      <c r="U52" s="1">
        <f t="shared" si="14"/>
        <v>19723.5</v>
      </c>
      <c r="V52" s="1">
        <f t="shared" si="14"/>
        <v>42720</v>
      </c>
      <c r="W52" s="1">
        <f t="shared" si="14"/>
        <v>35520</v>
      </c>
      <c r="X52" s="1">
        <f t="shared" si="14"/>
        <v>7200</v>
      </c>
      <c r="Y52" s="1"/>
      <c r="Z52" s="1"/>
      <c r="AA52" s="1">
        <f>AA51/2</f>
        <v>6</v>
      </c>
      <c r="AB52" s="1">
        <f>AB51/2</f>
        <v>3952.5</v>
      </c>
      <c r="AC52" s="1">
        <f>AC51/2</f>
        <v>1489</v>
      </c>
      <c r="AD52" s="1">
        <f>AD51/2</f>
        <v>42720</v>
      </c>
      <c r="AE52" s="1">
        <f>SUM(AA52:AD52)</f>
        <v>48167.5</v>
      </c>
      <c r="AF52" s="1"/>
      <c r="AG52" s="1"/>
      <c r="AH52" s="1"/>
      <c r="AI52" s="1"/>
      <c r="AJ52" s="1"/>
      <c r="AK52" s="1"/>
      <c r="AL52" s="1"/>
      <c r="AN52" s="1"/>
      <c r="AO52" s="1"/>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0"/>
  <sheetViews>
    <sheetView topLeftCell="A346" workbookViewId="0">
      <selection activeCell="A360" sqref="A360"/>
    </sheetView>
  </sheetViews>
  <sheetFormatPr defaultRowHeight="15" x14ac:dyDescent="0.25"/>
  <cols>
    <col min="1" max="9" width="9.140625" style="1"/>
    <col min="10" max="10" width="31.5703125" style="1" customWidth="1"/>
    <col min="11" max="244" width="9.140625" style="1"/>
    <col min="245" max="245" width="3.5703125" style="1" customWidth="1"/>
    <col min="246" max="246" width="9.140625" style="1"/>
    <col min="247" max="247" width="26.42578125" style="1" customWidth="1"/>
    <col min="248" max="248" width="8" style="1" customWidth="1"/>
    <col min="249" max="249" width="11" style="1" customWidth="1"/>
    <col min="250" max="252" width="9.140625" style="1"/>
    <col min="253" max="253" width="19.7109375" style="1" customWidth="1"/>
    <col min="254" max="254" width="10.5703125" style="1" customWidth="1"/>
    <col min="255" max="500" width="9.140625" style="1"/>
    <col min="501" max="501" width="3.5703125" style="1" customWidth="1"/>
    <col min="502" max="502" width="9.140625" style="1"/>
    <col min="503" max="503" width="26.42578125" style="1" customWidth="1"/>
    <col min="504" max="504" width="8" style="1" customWidth="1"/>
    <col min="505" max="505" width="11" style="1" customWidth="1"/>
    <col min="506" max="508" width="9.140625" style="1"/>
    <col min="509" max="509" width="19.7109375" style="1" customWidth="1"/>
    <col min="510" max="510" width="10.5703125" style="1" customWidth="1"/>
    <col min="511" max="756" width="9.140625" style="1"/>
    <col min="757" max="757" width="3.5703125" style="1" customWidth="1"/>
    <col min="758" max="758" width="9.140625" style="1"/>
    <col min="759" max="759" width="26.42578125" style="1" customWidth="1"/>
    <col min="760" max="760" width="8" style="1" customWidth="1"/>
    <col min="761" max="761" width="11" style="1" customWidth="1"/>
    <col min="762" max="764" width="9.140625" style="1"/>
    <col min="765" max="765" width="19.7109375" style="1" customWidth="1"/>
    <col min="766" max="766" width="10.5703125" style="1" customWidth="1"/>
    <col min="767" max="1012" width="9.140625" style="1"/>
    <col min="1013" max="1013" width="3.5703125" style="1" customWidth="1"/>
    <col min="1014" max="1014" width="9.140625" style="1"/>
    <col min="1015" max="1015" width="26.42578125" style="1" customWidth="1"/>
    <col min="1016" max="1016" width="8" style="1" customWidth="1"/>
    <col min="1017" max="1017" width="11" style="1" customWidth="1"/>
    <col min="1018" max="1020" width="9.140625" style="1"/>
    <col min="1021" max="1021" width="19.7109375" style="1" customWidth="1"/>
    <col min="1022" max="1022" width="10.5703125" style="1" customWidth="1"/>
    <col min="1023" max="1268" width="9.140625" style="1"/>
    <col min="1269" max="1269" width="3.5703125" style="1" customWidth="1"/>
    <col min="1270" max="1270" width="9.140625" style="1"/>
    <col min="1271" max="1271" width="26.42578125" style="1" customWidth="1"/>
    <col min="1272" max="1272" width="8" style="1" customWidth="1"/>
    <col min="1273" max="1273" width="11" style="1" customWidth="1"/>
    <col min="1274" max="1276" width="9.140625" style="1"/>
    <col min="1277" max="1277" width="19.7109375" style="1" customWidth="1"/>
    <col min="1278" max="1278" width="10.5703125" style="1" customWidth="1"/>
    <col min="1279" max="1524" width="9.140625" style="1"/>
    <col min="1525" max="1525" width="3.5703125" style="1" customWidth="1"/>
    <col min="1526" max="1526" width="9.140625" style="1"/>
    <col min="1527" max="1527" width="26.42578125" style="1" customWidth="1"/>
    <col min="1528" max="1528" width="8" style="1" customWidth="1"/>
    <col min="1529" max="1529" width="11" style="1" customWidth="1"/>
    <col min="1530" max="1532" width="9.140625" style="1"/>
    <col min="1533" max="1533" width="19.7109375" style="1" customWidth="1"/>
    <col min="1534" max="1534" width="10.5703125" style="1" customWidth="1"/>
    <col min="1535" max="1780" width="9.140625" style="1"/>
    <col min="1781" max="1781" width="3.5703125" style="1" customWidth="1"/>
    <col min="1782" max="1782" width="9.140625" style="1"/>
    <col min="1783" max="1783" width="26.42578125" style="1" customWidth="1"/>
    <col min="1784" max="1784" width="8" style="1" customWidth="1"/>
    <col min="1785" max="1785" width="11" style="1" customWidth="1"/>
    <col min="1786" max="1788" width="9.140625" style="1"/>
    <col min="1789" max="1789" width="19.7109375" style="1" customWidth="1"/>
    <col min="1790" max="1790" width="10.5703125" style="1" customWidth="1"/>
    <col min="1791" max="2036" width="9.140625" style="1"/>
    <col min="2037" max="2037" width="3.5703125" style="1" customWidth="1"/>
    <col min="2038" max="2038" width="9.140625" style="1"/>
    <col min="2039" max="2039" width="26.42578125" style="1" customWidth="1"/>
    <col min="2040" max="2040" width="8" style="1" customWidth="1"/>
    <col min="2041" max="2041" width="11" style="1" customWidth="1"/>
    <col min="2042" max="2044" width="9.140625" style="1"/>
    <col min="2045" max="2045" width="19.7109375" style="1" customWidth="1"/>
    <col min="2046" max="2046" width="10.5703125" style="1" customWidth="1"/>
    <col min="2047" max="2292" width="9.140625" style="1"/>
    <col min="2293" max="2293" width="3.5703125" style="1" customWidth="1"/>
    <col min="2294" max="2294" width="9.140625" style="1"/>
    <col min="2295" max="2295" width="26.42578125" style="1" customWidth="1"/>
    <col min="2296" max="2296" width="8" style="1" customWidth="1"/>
    <col min="2297" max="2297" width="11" style="1" customWidth="1"/>
    <col min="2298" max="2300" width="9.140625" style="1"/>
    <col min="2301" max="2301" width="19.7109375" style="1" customWidth="1"/>
    <col min="2302" max="2302" width="10.5703125" style="1" customWidth="1"/>
    <col min="2303" max="2548" width="9.140625" style="1"/>
    <col min="2549" max="2549" width="3.5703125" style="1" customWidth="1"/>
    <col min="2550" max="2550" width="9.140625" style="1"/>
    <col min="2551" max="2551" width="26.42578125" style="1" customWidth="1"/>
    <col min="2552" max="2552" width="8" style="1" customWidth="1"/>
    <col min="2553" max="2553" width="11" style="1" customWidth="1"/>
    <col min="2554" max="2556" width="9.140625" style="1"/>
    <col min="2557" max="2557" width="19.7109375" style="1" customWidth="1"/>
    <col min="2558" max="2558" width="10.5703125" style="1" customWidth="1"/>
    <col min="2559" max="2804" width="9.140625" style="1"/>
    <col min="2805" max="2805" width="3.5703125" style="1" customWidth="1"/>
    <col min="2806" max="2806" width="9.140625" style="1"/>
    <col min="2807" max="2807" width="26.42578125" style="1" customWidth="1"/>
    <col min="2808" max="2808" width="8" style="1" customWidth="1"/>
    <col min="2809" max="2809" width="11" style="1" customWidth="1"/>
    <col min="2810" max="2812" width="9.140625" style="1"/>
    <col min="2813" max="2813" width="19.7109375" style="1" customWidth="1"/>
    <col min="2814" max="2814" width="10.5703125" style="1" customWidth="1"/>
    <col min="2815" max="3060" width="9.140625" style="1"/>
    <col min="3061" max="3061" width="3.5703125" style="1" customWidth="1"/>
    <col min="3062" max="3062" width="9.140625" style="1"/>
    <col min="3063" max="3063" width="26.42578125" style="1" customWidth="1"/>
    <col min="3064" max="3064" width="8" style="1" customWidth="1"/>
    <col min="3065" max="3065" width="11" style="1" customWidth="1"/>
    <col min="3066" max="3068" width="9.140625" style="1"/>
    <col min="3069" max="3069" width="19.7109375" style="1" customWidth="1"/>
    <col min="3070" max="3070" width="10.5703125" style="1" customWidth="1"/>
    <col min="3071" max="3316" width="9.140625" style="1"/>
    <col min="3317" max="3317" width="3.5703125" style="1" customWidth="1"/>
    <col min="3318" max="3318" width="9.140625" style="1"/>
    <col min="3319" max="3319" width="26.42578125" style="1" customWidth="1"/>
    <col min="3320" max="3320" width="8" style="1" customWidth="1"/>
    <col min="3321" max="3321" width="11" style="1" customWidth="1"/>
    <col min="3322" max="3324" width="9.140625" style="1"/>
    <col min="3325" max="3325" width="19.7109375" style="1" customWidth="1"/>
    <col min="3326" max="3326" width="10.5703125" style="1" customWidth="1"/>
    <col min="3327" max="3572" width="9.140625" style="1"/>
    <col min="3573" max="3573" width="3.5703125" style="1" customWidth="1"/>
    <col min="3574" max="3574" width="9.140625" style="1"/>
    <col min="3575" max="3575" width="26.42578125" style="1" customWidth="1"/>
    <col min="3576" max="3576" width="8" style="1" customWidth="1"/>
    <col min="3577" max="3577" width="11" style="1" customWidth="1"/>
    <col min="3578" max="3580" width="9.140625" style="1"/>
    <col min="3581" max="3581" width="19.7109375" style="1" customWidth="1"/>
    <col min="3582" max="3582" width="10.5703125" style="1" customWidth="1"/>
    <col min="3583" max="3828" width="9.140625" style="1"/>
    <col min="3829" max="3829" width="3.5703125" style="1" customWidth="1"/>
    <col min="3830" max="3830" width="9.140625" style="1"/>
    <col min="3831" max="3831" width="26.42578125" style="1" customWidth="1"/>
    <col min="3832" max="3832" width="8" style="1" customWidth="1"/>
    <col min="3833" max="3833" width="11" style="1" customWidth="1"/>
    <col min="3834" max="3836" width="9.140625" style="1"/>
    <col min="3837" max="3837" width="19.7109375" style="1" customWidth="1"/>
    <col min="3838" max="3838" width="10.5703125" style="1" customWidth="1"/>
    <col min="3839" max="4084" width="9.140625" style="1"/>
    <col min="4085" max="4085" width="3.5703125" style="1" customWidth="1"/>
    <col min="4086" max="4086" width="9.140625" style="1"/>
    <col min="4087" max="4087" width="26.42578125" style="1" customWidth="1"/>
    <col min="4088" max="4088" width="8" style="1" customWidth="1"/>
    <col min="4089" max="4089" width="11" style="1" customWidth="1"/>
    <col min="4090" max="4092" width="9.140625" style="1"/>
    <col min="4093" max="4093" width="19.7109375" style="1" customWidth="1"/>
    <col min="4094" max="4094" width="10.5703125" style="1" customWidth="1"/>
    <col min="4095" max="4340" width="9.140625" style="1"/>
    <col min="4341" max="4341" width="3.5703125" style="1" customWidth="1"/>
    <col min="4342" max="4342" width="9.140625" style="1"/>
    <col min="4343" max="4343" width="26.42578125" style="1" customWidth="1"/>
    <col min="4344" max="4344" width="8" style="1" customWidth="1"/>
    <col min="4345" max="4345" width="11" style="1" customWidth="1"/>
    <col min="4346" max="4348" width="9.140625" style="1"/>
    <col min="4349" max="4349" width="19.7109375" style="1" customWidth="1"/>
    <col min="4350" max="4350" width="10.5703125" style="1" customWidth="1"/>
    <col min="4351" max="4596" width="9.140625" style="1"/>
    <col min="4597" max="4597" width="3.5703125" style="1" customWidth="1"/>
    <col min="4598" max="4598" width="9.140625" style="1"/>
    <col min="4599" max="4599" width="26.42578125" style="1" customWidth="1"/>
    <col min="4600" max="4600" width="8" style="1" customWidth="1"/>
    <col min="4601" max="4601" width="11" style="1" customWidth="1"/>
    <col min="4602" max="4604" width="9.140625" style="1"/>
    <col min="4605" max="4605" width="19.7109375" style="1" customWidth="1"/>
    <col min="4606" max="4606" width="10.5703125" style="1" customWidth="1"/>
    <col min="4607" max="4852" width="9.140625" style="1"/>
    <col min="4853" max="4853" width="3.5703125" style="1" customWidth="1"/>
    <col min="4854" max="4854" width="9.140625" style="1"/>
    <col min="4855" max="4855" width="26.42578125" style="1" customWidth="1"/>
    <col min="4856" max="4856" width="8" style="1" customWidth="1"/>
    <col min="4857" max="4857" width="11" style="1" customWidth="1"/>
    <col min="4858" max="4860" width="9.140625" style="1"/>
    <col min="4861" max="4861" width="19.7109375" style="1" customWidth="1"/>
    <col min="4862" max="4862" width="10.5703125" style="1" customWidth="1"/>
    <col min="4863" max="5108" width="9.140625" style="1"/>
    <col min="5109" max="5109" width="3.5703125" style="1" customWidth="1"/>
    <col min="5110" max="5110" width="9.140625" style="1"/>
    <col min="5111" max="5111" width="26.42578125" style="1" customWidth="1"/>
    <col min="5112" max="5112" width="8" style="1" customWidth="1"/>
    <col min="5113" max="5113" width="11" style="1" customWidth="1"/>
    <col min="5114" max="5116" width="9.140625" style="1"/>
    <col min="5117" max="5117" width="19.7109375" style="1" customWidth="1"/>
    <col min="5118" max="5118" width="10.5703125" style="1" customWidth="1"/>
    <col min="5119" max="5364" width="9.140625" style="1"/>
    <col min="5365" max="5365" width="3.5703125" style="1" customWidth="1"/>
    <col min="5366" max="5366" width="9.140625" style="1"/>
    <col min="5367" max="5367" width="26.42578125" style="1" customWidth="1"/>
    <col min="5368" max="5368" width="8" style="1" customWidth="1"/>
    <col min="5369" max="5369" width="11" style="1" customWidth="1"/>
    <col min="5370" max="5372" width="9.140625" style="1"/>
    <col min="5373" max="5373" width="19.7109375" style="1" customWidth="1"/>
    <col min="5374" max="5374" width="10.5703125" style="1" customWidth="1"/>
    <col min="5375" max="5620" width="9.140625" style="1"/>
    <col min="5621" max="5621" width="3.5703125" style="1" customWidth="1"/>
    <col min="5622" max="5622" width="9.140625" style="1"/>
    <col min="5623" max="5623" width="26.42578125" style="1" customWidth="1"/>
    <col min="5624" max="5624" width="8" style="1" customWidth="1"/>
    <col min="5625" max="5625" width="11" style="1" customWidth="1"/>
    <col min="5626" max="5628" width="9.140625" style="1"/>
    <col min="5629" max="5629" width="19.7109375" style="1" customWidth="1"/>
    <col min="5630" max="5630" width="10.5703125" style="1" customWidth="1"/>
    <col min="5631" max="5876" width="9.140625" style="1"/>
    <col min="5877" max="5877" width="3.5703125" style="1" customWidth="1"/>
    <col min="5878" max="5878" width="9.140625" style="1"/>
    <col min="5879" max="5879" width="26.42578125" style="1" customWidth="1"/>
    <col min="5880" max="5880" width="8" style="1" customWidth="1"/>
    <col min="5881" max="5881" width="11" style="1" customWidth="1"/>
    <col min="5882" max="5884" width="9.140625" style="1"/>
    <col min="5885" max="5885" width="19.7109375" style="1" customWidth="1"/>
    <col min="5886" max="5886" width="10.5703125" style="1" customWidth="1"/>
    <col min="5887" max="6132" width="9.140625" style="1"/>
    <col min="6133" max="6133" width="3.5703125" style="1" customWidth="1"/>
    <col min="6134" max="6134" width="9.140625" style="1"/>
    <col min="6135" max="6135" width="26.42578125" style="1" customWidth="1"/>
    <col min="6136" max="6136" width="8" style="1" customWidth="1"/>
    <col min="6137" max="6137" width="11" style="1" customWidth="1"/>
    <col min="6138" max="6140" width="9.140625" style="1"/>
    <col min="6141" max="6141" width="19.7109375" style="1" customWidth="1"/>
    <col min="6142" max="6142" width="10.5703125" style="1" customWidth="1"/>
    <col min="6143" max="6388" width="9.140625" style="1"/>
    <col min="6389" max="6389" width="3.5703125" style="1" customWidth="1"/>
    <col min="6390" max="6390" width="9.140625" style="1"/>
    <col min="6391" max="6391" width="26.42578125" style="1" customWidth="1"/>
    <col min="6392" max="6392" width="8" style="1" customWidth="1"/>
    <col min="6393" max="6393" width="11" style="1" customWidth="1"/>
    <col min="6394" max="6396" width="9.140625" style="1"/>
    <col min="6397" max="6397" width="19.7109375" style="1" customWidth="1"/>
    <col min="6398" max="6398" width="10.5703125" style="1" customWidth="1"/>
    <col min="6399" max="6644" width="9.140625" style="1"/>
    <col min="6645" max="6645" width="3.5703125" style="1" customWidth="1"/>
    <col min="6646" max="6646" width="9.140625" style="1"/>
    <col min="6647" max="6647" width="26.42578125" style="1" customWidth="1"/>
    <col min="6648" max="6648" width="8" style="1" customWidth="1"/>
    <col min="6649" max="6649" width="11" style="1" customWidth="1"/>
    <col min="6650" max="6652" width="9.140625" style="1"/>
    <col min="6653" max="6653" width="19.7109375" style="1" customWidth="1"/>
    <col min="6654" max="6654" width="10.5703125" style="1" customWidth="1"/>
    <col min="6655" max="6900" width="9.140625" style="1"/>
    <col min="6901" max="6901" width="3.5703125" style="1" customWidth="1"/>
    <col min="6902" max="6902" width="9.140625" style="1"/>
    <col min="6903" max="6903" width="26.42578125" style="1" customWidth="1"/>
    <col min="6904" max="6904" width="8" style="1" customWidth="1"/>
    <col min="6905" max="6905" width="11" style="1" customWidth="1"/>
    <col min="6906" max="6908" width="9.140625" style="1"/>
    <col min="6909" max="6909" width="19.7109375" style="1" customWidth="1"/>
    <col min="6910" max="6910" width="10.5703125" style="1" customWidth="1"/>
    <col min="6911" max="7156" width="9.140625" style="1"/>
    <col min="7157" max="7157" width="3.5703125" style="1" customWidth="1"/>
    <col min="7158" max="7158" width="9.140625" style="1"/>
    <col min="7159" max="7159" width="26.42578125" style="1" customWidth="1"/>
    <col min="7160" max="7160" width="8" style="1" customWidth="1"/>
    <col min="7161" max="7161" width="11" style="1" customWidth="1"/>
    <col min="7162" max="7164" width="9.140625" style="1"/>
    <col min="7165" max="7165" width="19.7109375" style="1" customWidth="1"/>
    <col min="7166" max="7166" width="10.5703125" style="1" customWidth="1"/>
    <col min="7167" max="7412" width="9.140625" style="1"/>
    <col min="7413" max="7413" width="3.5703125" style="1" customWidth="1"/>
    <col min="7414" max="7414" width="9.140625" style="1"/>
    <col min="7415" max="7415" width="26.42578125" style="1" customWidth="1"/>
    <col min="7416" max="7416" width="8" style="1" customWidth="1"/>
    <col min="7417" max="7417" width="11" style="1" customWidth="1"/>
    <col min="7418" max="7420" width="9.140625" style="1"/>
    <col min="7421" max="7421" width="19.7109375" style="1" customWidth="1"/>
    <col min="7422" max="7422" width="10.5703125" style="1" customWidth="1"/>
    <col min="7423" max="7668" width="9.140625" style="1"/>
    <col min="7669" max="7669" width="3.5703125" style="1" customWidth="1"/>
    <col min="7670" max="7670" width="9.140625" style="1"/>
    <col min="7671" max="7671" width="26.42578125" style="1" customWidth="1"/>
    <col min="7672" max="7672" width="8" style="1" customWidth="1"/>
    <col min="7673" max="7673" width="11" style="1" customWidth="1"/>
    <col min="7674" max="7676" width="9.140625" style="1"/>
    <col min="7677" max="7677" width="19.7109375" style="1" customWidth="1"/>
    <col min="7678" max="7678" width="10.5703125" style="1" customWidth="1"/>
    <col min="7679" max="7924" width="9.140625" style="1"/>
    <col min="7925" max="7925" width="3.5703125" style="1" customWidth="1"/>
    <col min="7926" max="7926" width="9.140625" style="1"/>
    <col min="7927" max="7927" width="26.42578125" style="1" customWidth="1"/>
    <col min="7928" max="7928" width="8" style="1" customWidth="1"/>
    <col min="7929" max="7929" width="11" style="1" customWidth="1"/>
    <col min="7930" max="7932" width="9.140625" style="1"/>
    <col min="7933" max="7933" width="19.7109375" style="1" customWidth="1"/>
    <col min="7934" max="7934" width="10.5703125" style="1" customWidth="1"/>
    <col min="7935" max="8180" width="9.140625" style="1"/>
    <col min="8181" max="8181" width="3.5703125" style="1" customWidth="1"/>
    <col min="8182" max="8182" width="9.140625" style="1"/>
    <col min="8183" max="8183" width="26.42578125" style="1" customWidth="1"/>
    <col min="8184" max="8184" width="8" style="1" customWidth="1"/>
    <col min="8185" max="8185" width="11" style="1" customWidth="1"/>
    <col min="8186" max="8188" width="9.140625" style="1"/>
    <col min="8189" max="8189" width="19.7109375" style="1" customWidth="1"/>
    <col min="8190" max="8190" width="10.5703125" style="1" customWidth="1"/>
    <col min="8191" max="8436" width="9.140625" style="1"/>
    <col min="8437" max="8437" width="3.5703125" style="1" customWidth="1"/>
    <col min="8438" max="8438" width="9.140625" style="1"/>
    <col min="8439" max="8439" width="26.42578125" style="1" customWidth="1"/>
    <col min="8440" max="8440" width="8" style="1" customWidth="1"/>
    <col min="8441" max="8441" width="11" style="1" customWidth="1"/>
    <col min="8442" max="8444" width="9.140625" style="1"/>
    <col min="8445" max="8445" width="19.7109375" style="1" customWidth="1"/>
    <col min="8446" max="8446" width="10.5703125" style="1" customWidth="1"/>
    <col min="8447" max="8692" width="9.140625" style="1"/>
    <col min="8693" max="8693" width="3.5703125" style="1" customWidth="1"/>
    <col min="8694" max="8694" width="9.140625" style="1"/>
    <col min="8695" max="8695" width="26.42578125" style="1" customWidth="1"/>
    <col min="8696" max="8696" width="8" style="1" customWidth="1"/>
    <col min="8697" max="8697" width="11" style="1" customWidth="1"/>
    <col min="8698" max="8700" width="9.140625" style="1"/>
    <col min="8701" max="8701" width="19.7109375" style="1" customWidth="1"/>
    <col min="8702" max="8702" width="10.5703125" style="1" customWidth="1"/>
    <col min="8703" max="8948" width="9.140625" style="1"/>
    <col min="8949" max="8949" width="3.5703125" style="1" customWidth="1"/>
    <col min="8950" max="8950" width="9.140625" style="1"/>
    <col min="8951" max="8951" width="26.42578125" style="1" customWidth="1"/>
    <col min="8952" max="8952" width="8" style="1" customWidth="1"/>
    <col min="8953" max="8953" width="11" style="1" customWidth="1"/>
    <col min="8954" max="8956" width="9.140625" style="1"/>
    <col min="8957" max="8957" width="19.7109375" style="1" customWidth="1"/>
    <col min="8958" max="8958" width="10.5703125" style="1" customWidth="1"/>
    <col min="8959" max="9204" width="9.140625" style="1"/>
    <col min="9205" max="9205" width="3.5703125" style="1" customWidth="1"/>
    <col min="9206" max="9206" width="9.140625" style="1"/>
    <col min="9207" max="9207" width="26.42578125" style="1" customWidth="1"/>
    <col min="9208" max="9208" width="8" style="1" customWidth="1"/>
    <col min="9209" max="9209" width="11" style="1" customWidth="1"/>
    <col min="9210" max="9212" width="9.140625" style="1"/>
    <col min="9213" max="9213" width="19.7109375" style="1" customWidth="1"/>
    <col min="9214" max="9214" width="10.5703125" style="1" customWidth="1"/>
    <col min="9215" max="9460" width="9.140625" style="1"/>
    <col min="9461" max="9461" width="3.5703125" style="1" customWidth="1"/>
    <col min="9462" max="9462" width="9.140625" style="1"/>
    <col min="9463" max="9463" width="26.42578125" style="1" customWidth="1"/>
    <col min="9464" max="9464" width="8" style="1" customWidth="1"/>
    <col min="9465" max="9465" width="11" style="1" customWidth="1"/>
    <col min="9466" max="9468" width="9.140625" style="1"/>
    <col min="9469" max="9469" width="19.7109375" style="1" customWidth="1"/>
    <col min="9470" max="9470" width="10.5703125" style="1" customWidth="1"/>
    <col min="9471" max="9716" width="9.140625" style="1"/>
    <col min="9717" max="9717" width="3.5703125" style="1" customWidth="1"/>
    <col min="9718" max="9718" width="9.140625" style="1"/>
    <col min="9719" max="9719" width="26.42578125" style="1" customWidth="1"/>
    <col min="9720" max="9720" width="8" style="1" customWidth="1"/>
    <col min="9721" max="9721" width="11" style="1" customWidth="1"/>
    <col min="9722" max="9724" width="9.140625" style="1"/>
    <col min="9725" max="9725" width="19.7109375" style="1" customWidth="1"/>
    <col min="9726" max="9726" width="10.5703125" style="1" customWidth="1"/>
    <col min="9727" max="9972" width="9.140625" style="1"/>
    <col min="9973" max="9973" width="3.5703125" style="1" customWidth="1"/>
    <col min="9974" max="9974" width="9.140625" style="1"/>
    <col min="9975" max="9975" width="26.42578125" style="1" customWidth="1"/>
    <col min="9976" max="9976" width="8" style="1" customWidth="1"/>
    <col min="9977" max="9977" width="11" style="1" customWidth="1"/>
    <col min="9978" max="9980" width="9.140625" style="1"/>
    <col min="9981" max="9981" width="19.7109375" style="1" customWidth="1"/>
    <col min="9982" max="9982" width="10.5703125" style="1" customWidth="1"/>
    <col min="9983" max="10228" width="9.140625" style="1"/>
    <col min="10229" max="10229" width="3.5703125" style="1" customWidth="1"/>
    <col min="10230" max="10230" width="9.140625" style="1"/>
    <col min="10231" max="10231" width="26.42578125" style="1" customWidth="1"/>
    <col min="10232" max="10232" width="8" style="1" customWidth="1"/>
    <col min="10233" max="10233" width="11" style="1" customWidth="1"/>
    <col min="10234" max="10236" width="9.140625" style="1"/>
    <col min="10237" max="10237" width="19.7109375" style="1" customWidth="1"/>
    <col min="10238" max="10238" width="10.5703125" style="1" customWidth="1"/>
    <col min="10239" max="10484" width="9.140625" style="1"/>
    <col min="10485" max="10485" width="3.5703125" style="1" customWidth="1"/>
    <col min="10486" max="10486" width="9.140625" style="1"/>
    <col min="10487" max="10487" width="26.42578125" style="1" customWidth="1"/>
    <col min="10488" max="10488" width="8" style="1" customWidth="1"/>
    <col min="10489" max="10489" width="11" style="1" customWidth="1"/>
    <col min="10490" max="10492" width="9.140625" style="1"/>
    <col min="10493" max="10493" width="19.7109375" style="1" customWidth="1"/>
    <col min="10494" max="10494" width="10.5703125" style="1" customWidth="1"/>
    <col min="10495" max="10740" width="9.140625" style="1"/>
    <col min="10741" max="10741" width="3.5703125" style="1" customWidth="1"/>
    <col min="10742" max="10742" width="9.140625" style="1"/>
    <col min="10743" max="10743" width="26.42578125" style="1" customWidth="1"/>
    <col min="10744" max="10744" width="8" style="1" customWidth="1"/>
    <col min="10745" max="10745" width="11" style="1" customWidth="1"/>
    <col min="10746" max="10748" width="9.140625" style="1"/>
    <col min="10749" max="10749" width="19.7109375" style="1" customWidth="1"/>
    <col min="10750" max="10750" width="10.5703125" style="1" customWidth="1"/>
    <col min="10751" max="10996" width="9.140625" style="1"/>
    <col min="10997" max="10997" width="3.5703125" style="1" customWidth="1"/>
    <col min="10998" max="10998" width="9.140625" style="1"/>
    <col min="10999" max="10999" width="26.42578125" style="1" customWidth="1"/>
    <col min="11000" max="11000" width="8" style="1" customWidth="1"/>
    <col min="11001" max="11001" width="11" style="1" customWidth="1"/>
    <col min="11002" max="11004" width="9.140625" style="1"/>
    <col min="11005" max="11005" width="19.7109375" style="1" customWidth="1"/>
    <col min="11006" max="11006" width="10.5703125" style="1" customWidth="1"/>
    <col min="11007" max="11252" width="9.140625" style="1"/>
    <col min="11253" max="11253" width="3.5703125" style="1" customWidth="1"/>
    <col min="11254" max="11254" width="9.140625" style="1"/>
    <col min="11255" max="11255" width="26.42578125" style="1" customWidth="1"/>
    <col min="11256" max="11256" width="8" style="1" customWidth="1"/>
    <col min="11257" max="11257" width="11" style="1" customWidth="1"/>
    <col min="11258" max="11260" width="9.140625" style="1"/>
    <col min="11261" max="11261" width="19.7109375" style="1" customWidth="1"/>
    <col min="11262" max="11262" width="10.5703125" style="1" customWidth="1"/>
    <col min="11263" max="11508" width="9.140625" style="1"/>
    <col min="11509" max="11509" width="3.5703125" style="1" customWidth="1"/>
    <col min="11510" max="11510" width="9.140625" style="1"/>
    <col min="11511" max="11511" width="26.42578125" style="1" customWidth="1"/>
    <col min="11512" max="11512" width="8" style="1" customWidth="1"/>
    <col min="11513" max="11513" width="11" style="1" customWidth="1"/>
    <col min="11514" max="11516" width="9.140625" style="1"/>
    <col min="11517" max="11517" width="19.7109375" style="1" customWidth="1"/>
    <col min="11518" max="11518" width="10.5703125" style="1" customWidth="1"/>
    <col min="11519" max="11764" width="9.140625" style="1"/>
    <col min="11765" max="11765" width="3.5703125" style="1" customWidth="1"/>
    <col min="11766" max="11766" width="9.140625" style="1"/>
    <col min="11767" max="11767" width="26.42578125" style="1" customWidth="1"/>
    <col min="11768" max="11768" width="8" style="1" customWidth="1"/>
    <col min="11769" max="11769" width="11" style="1" customWidth="1"/>
    <col min="11770" max="11772" width="9.140625" style="1"/>
    <col min="11773" max="11773" width="19.7109375" style="1" customWidth="1"/>
    <col min="11774" max="11774" width="10.5703125" style="1" customWidth="1"/>
    <col min="11775" max="12020" width="9.140625" style="1"/>
    <col min="12021" max="12021" width="3.5703125" style="1" customWidth="1"/>
    <col min="12022" max="12022" width="9.140625" style="1"/>
    <col min="12023" max="12023" width="26.42578125" style="1" customWidth="1"/>
    <col min="12024" max="12024" width="8" style="1" customWidth="1"/>
    <col min="12025" max="12025" width="11" style="1" customWidth="1"/>
    <col min="12026" max="12028" width="9.140625" style="1"/>
    <col min="12029" max="12029" width="19.7109375" style="1" customWidth="1"/>
    <col min="12030" max="12030" width="10.5703125" style="1" customWidth="1"/>
    <col min="12031" max="12276" width="9.140625" style="1"/>
    <col min="12277" max="12277" width="3.5703125" style="1" customWidth="1"/>
    <col min="12278" max="12278" width="9.140625" style="1"/>
    <col min="12279" max="12279" width="26.42578125" style="1" customWidth="1"/>
    <col min="12280" max="12280" width="8" style="1" customWidth="1"/>
    <col min="12281" max="12281" width="11" style="1" customWidth="1"/>
    <col min="12282" max="12284" width="9.140625" style="1"/>
    <col min="12285" max="12285" width="19.7109375" style="1" customWidth="1"/>
    <col min="12286" max="12286" width="10.5703125" style="1" customWidth="1"/>
    <col min="12287" max="12532" width="9.140625" style="1"/>
    <col min="12533" max="12533" width="3.5703125" style="1" customWidth="1"/>
    <col min="12534" max="12534" width="9.140625" style="1"/>
    <col min="12535" max="12535" width="26.42578125" style="1" customWidth="1"/>
    <col min="12536" max="12536" width="8" style="1" customWidth="1"/>
    <col min="12537" max="12537" width="11" style="1" customWidth="1"/>
    <col min="12538" max="12540" width="9.140625" style="1"/>
    <col min="12541" max="12541" width="19.7109375" style="1" customWidth="1"/>
    <col min="12542" max="12542" width="10.5703125" style="1" customWidth="1"/>
    <col min="12543" max="12788" width="9.140625" style="1"/>
    <col min="12789" max="12789" width="3.5703125" style="1" customWidth="1"/>
    <col min="12790" max="12790" width="9.140625" style="1"/>
    <col min="12791" max="12791" width="26.42578125" style="1" customWidth="1"/>
    <col min="12792" max="12792" width="8" style="1" customWidth="1"/>
    <col min="12793" max="12793" width="11" style="1" customWidth="1"/>
    <col min="12794" max="12796" width="9.140625" style="1"/>
    <col min="12797" max="12797" width="19.7109375" style="1" customWidth="1"/>
    <col min="12798" max="12798" width="10.5703125" style="1" customWidth="1"/>
    <col min="12799" max="13044" width="9.140625" style="1"/>
    <col min="13045" max="13045" width="3.5703125" style="1" customWidth="1"/>
    <col min="13046" max="13046" width="9.140625" style="1"/>
    <col min="13047" max="13047" width="26.42578125" style="1" customWidth="1"/>
    <col min="13048" max="13048" width="8" style="1" customWidth="1"/>
    <col min="13049" max="13049" width="11" style="1" customWidth="1"/>
    <col min="13050" max="13052" width="9.140625" style="1"/>
    <col min="13053" max="13053" width="19.7109375" style="1" customWidth="1"/>
    <col min="13054" max="13054" width="10.5703125" style="1" customWidth="1"/>
    <col min="13055" max="13300" width="9.140625" style="1"/>
    <col min="13301" max="13301" width="3.5703125" style="1" customWidth="1"/>
    <col min="13302" max="13302" width="9.140625" style="1"/>
    <col min="13303" max="13303" width="26.42578125" style="1" customWidth="1"/>
    <col min="13304" max="13304" width="8" style="1" customWidth="1"/>
    <col min="13305" max="13305" width="11" style="1" customWidth="1"/>
    <col min="13306" max="13308" width="9.140625" style="1"/>
    <col min="13309" max="13309" width="19.7109375" style="1" customWidth="1"/>
    <col min="13310" max="13310" width="10.5703125" style="1" customWidth="1"/>
    <col min="13311" max="13556" width="9.140625" style="1"/>
    <col min="13557" max="13557" width="3.5703125" style="1" customWidth="1"/>
    <col min="13558" max="13558" width="9.140625" style="1"/>
    <col min="13559" max="13559" width="26.42578125" style="1" customWidth="1"/>
    <col min="13560" max="13560" width="8" style="1" customWidth="1"/>
    <col min="13561" max="13561" width="11" style="1" customWidth="1"/>
    <col min="13562" max="13564" width="9.140625" style="1"/>
    <col min="13565" max="13565" width="19.7109375" style="1" customWidth="1"/>
    <col min="13566" max="13566" width="10.5703125" style="1" customWidth="1"/>
    <col min="13567" max="13812" width="9.140625" style="1"/>
    <col min="13813" max="13813" width="3.5703125" style="1" customWidth="1"/>
    <col min="13814" max="13814" width="9.140625" style="1"/>
    <col min="13815" max="13815" width="26.42578125" style="1" customWidth="1"/>
    <col min="13816" max="13816" width="8" style="1" customWidth="1"/>
    <col min="13817" max="13817" width="11" style="1" customWidth="1"/>
    <col min="13818" max="13820" width="9.140625" style="1"/>
    <col min="13821" max="13821" width="19.7109375" style="1" customWidth="1"/>
    <col min="13822" max="13822" width="10.5703125" style="1" customWidth="1"/>
    <col min="13823" max="14068" width="9.140625" style="1"/>
    <col min="14069" max="14069" width="3.5703125" style="1" customWidth="1"/>
    <col min="14070" max="14070" width="9.140625" style="1"/>
    <col min="14071" max="14071" width="26.42578125" style="1" customWidth="1"/>
    <col min="14072" max="14072" width="8" style="1" customWidth="1"/>
    <col min="14073" max="14073" width="11" style="1" customWidth="1"/>
    <col min="14074" max="14076" width="9.140625" style="1"/>
    <col min="14077" max="14077" width="19.7109375" style="1" customWidth="1"/>
    <col min="14078" max="14078" width="10.5703125" style="1" customWidth="1"/>
    <col min="14079" max="14324" width="9.140625" style="1"/>
    <col min="14325" max="14325" width="3.5703125" style="1" customWidth="1"/>
    <col min="14326" max="14326" width="9.140625" style="1"/>
    <col min="14327" max="14327" width="26.42578125" style="1" customWidth="1"/>
    <col min="14328" max="14328" width="8" style="1" customWidth="1"/>
    <col min="14329" max="14329" width="11" style="1" customWidth="1"/>
    <col min="14330" max="14332" width="9.140625" style="1"/>
    <col min="14333" max="14333" width="19.7109375" style="1" customWidth="1"/>
    <col min="14334" max="14334" width="10.5703125" style="1" customWidth="1"/>
    <col min="14335" max="14580" width="9.140625" style="1"/>
    <col min="14581" max="14581" width="3.5703125" style="1" customWidth="1"/>
    <col min="14582" max="14582" width="9.140625" style="1"/>
    <col min="14583" max="14583" width="26.42578125" style="1" customWidth="1"/>
    <col min="14584" max="14584" width="8" style="1" customWidth="1"/>
    <col min="14585" max="14585" width="11" style="1" customWidth="1"/>
    <col min="14586" max="14588" width="9.140625" style="1"/>
    <col min="14589" max="14589" width="19.7109375" style="1" customWidth="1"/>
    <col min="14590" max="14590" width="10.5703125" style="1" customWidth="1"/>
    <col min="14591" max="14836" width="9.140625" style="1"/>
    <col min="14837" max="14837" width="3.5703125" style="1" customWidth="1"/>
    <col min="14838" max="14838" width="9.140625" style="1"/>
    <col min="14839" max="14839" width="26.42578125" style="1" customWidth="1"/>
    <col min="14840" max="14840" width="8" style="1" customWidth="1"/>
    <col min="14841" max="14841" width="11" style="1" customWidth="1"/>
    <col min="14842" max="14844" width="9.140625" style="1"/>
    <col min="14845" max="14845" width="19.7109375" style="1" customWidth="1"/>
    <col min="14846" max="14846" width="10.5703125" style="1" customWidth="1"/>
    <col min="14847" max="15092" width="9.140625" style="1"/>
    <col min="15093" max="15093" width="3.5703125" style="1" customWidth="1"/>
    <col min="15094" max="15094" width="9.140625" style="1"/>
    <col min="15095" max="15095" width="26.42578125" style="1" customWidth="1"/>
    <col min="15096" max="15096" width="8" style="1" customWidth="1"/>
    <col min="15097" max="15097" width="11" style="1" customWidth="1"/>
    <col min="15098" max="15100" width="9.140625" style="1"/>
    <col min="15101" max="15101" width="19.7109375" style="1" customWidth="1"/>
    <col min="15102" max="15102" width="10.5703125" style="1" customWidth="1"/>
    <col min="15103" max="15348" width="9.140625" style="1"/>
    <col min="15349" max="15349" width="3.5703125" style="1" customWidth="1"/>
    <col min="15350" max="15350" width="9.140625" style="1"/>
    <col min="15351" max="15351" width="26.42578125" style="1" customWidth="1"/>
    <col min="15352" max="15352" width="8" style="1" customWidth="1"/>
    <col min="15353" max="15353" width="11" style="1" customWidth="1"/>
    <col min="15354" max="15356" width="9.140625" style="1"/>
    <col min="15357" max="15357" width="19.7109375" style="1" customWidth="1"/>
    <col min="15358" max="15358" width="10.5703125" style="1" customWidth="1"/>
    <col min="15359" max="15604" width="9.140625" style="1"/>
    <col min="15605" max="15605" width="3.5703125" style="1" customWidth="1"/>
    <col min="15606" max="15606" width="9.140625" style="1"/>
    <col min="15607" max="15607" width="26.42578125" style="1" customWidth="1"/>
    <col min="15608" max="15608" width="8" style="1" customWidth="1"/>
    <col min="15609" max="15609" width="11" style="1" customWidth="1"/>
    <col min="15610" max="15612" width="9.140625" style="1"/>
    <col min="15613" max="15613" width="19.7109375" style="1" customWidth="1"/>
    <col min="15614" max="15614" width="10.5703125" style="1" customWidth="1"/>
    <col min="15615" max="15860" width="9.140625" style="1"/>
    <col min="15861" max="15861" width="3.5703125" style="1" customWidth="1"/>
    <col min="15862" max="15862" width="9.140625" style="1"/>
    <col min="15863" max="15863" width="26.42578125" style="1" customWidth="1"/>
    <col min="15864" max="15864" width="8" style="1" customWidth="1"/>
    <col min="15865" max="15865" width="11" style="1" customWidth="1"/>
    <col min="15866" max="15868" width="9.140625" style="1"/>
    <col min="15869" max="15869" width="19.7109375" style="1" customWidth="1"/>
    <col min="15870" max="15870" width="10.5703125" style="1" customWidth="1"/>
    <col min="15871" max="16116" width="9.140625" style="1"/>
    <col min="16117" max="16117" width="3.5703125" style="1" customWidth="1"/>
    <col min="16118" max="16118" width="9.140625" style="1"/>
    <col min="16119" max="16119" width="26.42578125" style="1" customWidth="1"/>
    <col min="16120" max="16120" width="8" style="1" customWidth="1"/>
    <col min="16121" max="16121" width="11" style="1" customWidth="1"/>
    <col min="16122" max="16124" width="9.140625" style="1"/>
    <col min="16125" max="16125" width="19.7109375" style="1" customWidth="1"/>
    <col min="16126" max="16126" width="10.5703125" style="1" customWidth="1"/>
    <col min="16127" max="16384" width="9.140625" style="1"/>
  </cols>
  <sheetData>
    <row r="1" spans="1:10" ht="18" thickBot="1" x14ac:dyDescent="0.3">
      <c r="A1" s="40" t="s">
        <v>1573</v>
      </c>
    </row>
    <row r="2" spans="1:10" x14ac:dyDescent="0.25">
      <c r="A2" s="75" t="s">
        <v>619</v>
      </c>
      <c r="B2" s="74" t="s">
        <v>620</v>
      </c>
      <c r="C2" s="74" t="s">
        <v>1312</v>
      </c>
      <c r="D2" s="74" t="s">
        <v>581</v>
      </c>
      <c r="E2" s="74" t="s">
        <v>621</v>
      </c>
      <c r="F2" s="74" t="s">
        <v>622</v>
      </c>
      <c r="G2" s="74" t="s">
        <v>1313</v>
      </c>
      <c r="H2" s="147" t="s">
        <v>27</v>
      </c>
      <c r="I2" s="147" t="s">
        <v>623</v>
      </c>
      <c r="J2" s="18" t="s">
        <v>22</v>
      </c>
    </row>
    <row r="3" spans="1:10" ht="26.25" x14ac:dyDescent="0.25">
      <c r="A3" s="128" t="s">
        <v>1314</v>
      </c>
      <c r="B3" s="123" t="s">
        <v>726</v>
      </c>
      <c r="C3" s="126" t="s">
        <v>340</v>
      </c>
      <c r="D3" s="65" t="s">
        <v>1278</v>
      </c>
      <c r="E3" s="65" t="s">
        <v>631</v>
      </c>
      <c r="F3" s="65" t="s">
        <v>1279</v>
      </c>
      <c r="G3" s="65" t="s">
        <v>1279</v>
      </c>
      <c r="H3" s="120" t="s">
        <v>754</v>
      </c>
      <c r="I3" s="120">
        <v>25</v>
      </c>
      <c r="J3" s="77" t="s">
        <v>1315</v>
      </c>
    </row>
    <row r="4" spans="1:10" ht="26.25" x14ac:dyDescent="0.25">
      <c r="A4" s="143" t="s">
        <v>1316</v>
      </c>
      <c r="B4" s="144" t="s">
        <v>706</v>
      </c>
      <c r="C4" s="145" t="s">
        <v>340</v>
      </c>
      <c r="D4" s="35" t="s">
        <v>773</v>
      </c>
      <c r="E4" s="35" t="s">
        <v>631</v>
      </c>
      <c r="F4" s="35" t="s">
        <v>774</v>
      </c>
      <c r="G4" s="35">
        <v>197</v>
      </c>
      <c r="H4" s="137" t="s">
        <v>754</v>
      </c>
      <c r="I4" s="137">
        <v>5</v>
      </c>
      <c r="J4" s="146" t="s">
        <v>1315</v>
      </c>
    </row>
    <row r="5" spans="1:10" ht="26.25" x14ac:dyDescent="0.25">
      <c r="A5" s="128" t="s">
        <v>1316</v>
      </c>
      <c r="B5" s="65" t="s">
        <v>828</v>
      </c>
      <c r="C5" s="126" t="s">
        <v>340</v>
      </c>
      <c r="D5" s="65" t="s">
        <v>1184</v>
      </c>
      <c r="E5" s="65" t="s">
        <v>631</v>
      </c>
      <c r="F5" s="65" t="s">
        <v>1185</v>
      </c>
      <c r="G5" s="65">
        <v>499</v>
      </c>
      <c r="H5" s="120" t="s">
        <v>1183</v>
      </c>
      <c r="I5" s="120">
        <v>20</v>
      </c>
      <c r="J5" s="141" t="s">
        <v>1315</v>
      </c>
    </row>
    <row r="6" spans="1:10" ht="26.25" x14ac:dyDescent="0.25">
      <c r="A6" s="128" t="s">
        <v>1316</v>
      </c>
      <c r="B6" s="112" t="s">
        <v>706</v>
      </c>
      <c r="C6" s="126" t="s">
        <v>340</v>
      </c>
      <c r="D6" s="65" t="s">
        <v>1212</v>
      </c>
      <c r="E6" s="65" t="s">
        <v>631</v>
      </c>
      <c r="F6" s="65" t="s">
        <v>1213</v>
      </c>
      <c r="G6" s="65">
        <v>51</v>
      </c>
      <c r="H6" s="120" t="s">
        <v>1317</v>
      </c>
      <c r="I6" s="120">
        <v>100</v>
      </c>
      <c r="J6" s="141" t="s">
        <v>1315</v>
      </c>
    </row>
    <row r="7" spans="1:10" ht="26.25" x14ac:dyDescent="0.25">
      <c r="A7" s="130" t="s">
        <v>1316</v>
      </c>
      <c r="B7" s="73" t="s">
        <v>828</v>
      </c>
      <c r="C7" s="126" t="s">
        <v>340</v>
      </c>
      <c r="D7" s="73" t="s">
        <v>1318</v>
      </c>
      <c r="E7" s="73"/>
      <c r="F7" s="73"/>
      <c r="G7" s="65"/>
      <c r="H7" s="120" t="s">
        <v>1317</v>
      </c>
      <c r="I7" s="120">
        <v>20</v>
      </c>
      <c r="J7" s="141" t="s">
        <v>1315</v>
      </c>
    </row>
    <row r="8" spans="1:10" ht="26.25" x14ac:dyDescent="0.25">
      <c r="A8" s="130" t="s">
        <v>1319</v>
      </c>
      <c r="B8" s="117" t="s">
        <v>654</v>
      </c>
      <c r="C8" s="126" t="s">
        <v>340</v>
      </c>
      <c r="D8" s="73" t="s">
        <v>655</v>
      </c>
      <c r="E8" s="73" t="s">
        <v>631</v>
      </c>
      <c r="F8" s="73" t="s">
        <v>656</v>
      </c>
      <c r="G8" s="73">
        <v>114</v>
      </c>
      <c r="H8" s="119" t="s">
        <v>633</v>
      </c>
      <c r="I8" s="119">
        <v>57</v>
      </c>
      <c r="J8" s="111" t="s">
        <v>1315</v>
      </c>
    </row>
    <row r="9" spans="1:10" ht="26.25" x14ac:dyDescent="0.25">
      <c r="A9" s="130" t="s">
        <v>1319</v>
      </c>
      <c r="B9" s="117" t="s">
        <v>654</v>
      </c>
      <c r="C9" s="126" t="s">
        <v>340</v>
      </c>
      <c r="D9" s="73" t="s">
        <v>1013</v>
      </c>
      <c r="E9" s="73" t="s">
        <v>1014</v>
      </c>
      <c r="F9" s="73" t="s">
        <v>1015</v>
      </c>
      <c r="G9" s="73">
        <v>381</v>
      </c>
      <c r="H9" s="119" t="s">
        <v>770</v>
      </c>
      <c r="I9" s="119">
        <v>49</v>
      </c>
      <c r="J9" s="141" t="s">
        <v>1315</v>
      </c>
    </row>
    <row r="10" spans="1:10" ht="26.25" x14ac:dyDescent="0.25">
      <c r="A10" s="128" t="s">
        <v>1319</v>
      </c>
      <c r="B10" s="112" t="s">
        <v>654</v>
      </c>
      <c r="C10" s="126" t="s">
        <v>340</v>
      </c>
      <c r="D10" s="65" t="s">
        <v>1050</v>
      </c>
      <c r="E10" s="65" t="s">
        <v>631</v>
      </c>
      <c r="F10" s="65" t="s">
        <v>1051</v>
      </c>
      <c r="G10" s="65">
        <v>408</v>
      </c>
      <c r="H10" s="120" t="s">
        <v>754</v>
      </c>
      <c r="I10" s="120">
        <v>5</v>
      </c>
      <c r="J10" s="77" t="s">
        <v>1315</v>
      </c>
    </row>
    <row r="11" spans="1:10" ht="26.25" x14ac:dyDescent="0.25">
      <c r="A11" s="128" t="s">
        <v>1319</v>
      </c>
      <c r="B11" s="123" t="s">
        <v>634</v>
      </c>
      <c r="C11" s="126" t="s">
        <v>340</v>
      </c>
      <c r="D11" s="65" t="s">
        <v>1291</v>
      </c>
      <c r="E11" s="65" t="s">
        <v>631</v>
      </c>
      <c r="F11" s="65" t="s">
        <v>1292</v>
      </c>
      <c r="G11" s="65" t="s">
        <v>1292</v>
      </c>
      <c r="H11" s="120" t="s">
        <v>754</v>
      </c>
      <c r="I11" s="120">
        <v>12.5</v>
      </c>
      <c r="J11" s="77" t="s">
        <v>1315</v>
      </c>
    </row>
    <row r="12" spans="1:10" ht="26.25" x14ac:dyDescent="0.25">
      <c r="A12" s="128" t="s">
        <v>1319</v>
      </c>
      <c r="B12" s="123" t="s">
        <v>634</v>
      </c>
      <c r="C12" s="126" t="s">
        <v>340</v>
      </c>
      <c r="D12" s="65" t="s">
        <v>1295</v>
      </c>
      <c r="E12" s="65" t="s">
        <v>631</v>
      </c>
      <c r="F12" s="65" t="s">
        <v>1296</v>
      </c>
      <c r="G12" s="65" t="s">
        <v>1296</v>
      </c>
      <c r="H12" s="120" t="s">
        <v>754</v>
      </c>
      <c r="I12" s="120">
        <v>3</v>
      </c>
      <c r="J12" s="77" t="s">
        <v>1315</v>
      </c>
    </row>
    <row r="13" spans="1:10" ht="26.25" x14ac:dyDescent="0.25">
      <c r="A13" s="128" t="s">
        <v>1320</v>
      </c>
      <c r="B13" s="112" t="s">
        <v>624</v>
      </c>
      <c r="C13" s="126" t="s">
        <v>340</v>
      </c>
      <c r="D13" s="65" t="s">
        <v>925</v>
      </c>
      <c r="E13" s="65" t="s">
        <v>926</v>
      </c>
      <c r="F13" s="65" t="s">
        <v>927</v>
      </c>
      <c r="G13" s="65">
        <v>309</v>
      </c>
      <c r="H13" s="119" t="s">
        <v>770</v>
      </c>
      <c r="I13" s="120">
        <v>300</v>
      </c>
      <c r="J13" s="141" t="s">
        <v>1315</v>
      </c>
    </row>
    <row r="14" spans="1:10" ht="26.25" x14ac:dyDescent="0.25">
      <c r="A14" s="130" t="s">
        <v>1321</v>
      </c>
      <c r="B14" s="117" t="s">
        <v>729</v>
      </c>
      <c r="C14" s="126" t="s">
        <v>340</v>
      </c>
      <c r="D14" s="73" t="s">
        <v>1222</v>
      </c>
      <c r="E14" s="73" t="s">
        <v>631</v>
      </c>
      <c r="F14" s="73" t="s">
        <v>1223</v>
      </c>
      <c r="G14" s="73">
        <v>58</v>
      </c>
      <c r="H14" s="119" t="s">
        <v>770</v>
      </c>
      <c r="I14" s="119">
        <v>2</v>
      </c>
      <c r="J14" s="141" t="s">
        <v>1315</v>
      </c>
    </row>
    <row r="15" spans="1:10" ht="26.25" x14ac:dyDescent="0.25">
      <c r="A15" s="128" t="s">
        <v>1322</v>
      </c>
      <c r="B15" s="65" t="s">
        <v>1006</v>
      </c>
      <c r="C15" s="126" t="s">
        <v>340</v>
      </c>
      <c r="D15" s="65" t="s">
        <v>1190</v>
      </c>
      <c r="E15" s="65" t="s">
        <v>631</v>
      </c>
      <c r="F15" s="65" t="s">
        <v>1191</v>
      </c>
      <c r="G15" s="65">
        <v>500</v>
      </c>
      <c r="H15" s="120" t="s">
        <v>1183</v>
      </c>
      <c r="I15" s="120">
        <v>20</v>
      </c>
      <c r="J15" s="141" t="s">
        <v>1315</v>
      </c>
    </row>
    <row r="16" spans="1:10" ht="26.25" x14ac:dyDescent="0.25">
      <c r="A16" s="128" t="s">
        <v>1322</v>
      </c>
      <c r="B16" s="65" t="s">
        <v>1006</v>
      </c>
      <c r="C16" s="126" t="s">
        <v>340</v>
      </c>
      <c r="D16" s="65" t="s">
        <v>1308</v>
      </c>
      <c r="E16" s="65" t="s">
        <v>631</v>
      </c>
      <c r="F16" s="65" t="s">
        <v>1309</v>
      </c>
      <c r="G16" s="65" t="s">
        <v>1309</v>
      </c>
      <c r="H16" s="120" t="s">
        <v>754</v>
      </c>
      <c r="I16" s="120">
        <v>25</v>
      </c>
      <c r="J16" s="77" t="s">
        <v>1315</v>
      </c>
    </row>
    <row r="17" spans="1:10" ht="26.25" x14ac:dyDescent="0.25">
      <c r="A17" s="128" t="s">
        <v>1323</v>
      </c>
      <c r="B17" s="112" t="s">
        <v>645</v>
      </c>
      <c r="C17" s="126" t="s">
        <v>340</v>
      </c>
      <c r="D17" s="65" t="s">
        <v>1041</v>
      </c>
      <c r="E17" s="65" t="s">
        <v>631</v>
      </c>
      <c r="F17" s="65" t="s">
        <v>1042</v>
      </c>
      <c r="G17" s="65">
        <v>402</v>
      </c>
      <c r="H17" s="120" t="s">
        <v>633</v>
      </c>
      <c r="I17" s="120">
        <v>20</v>
      </c>
      <c r="J17" s="141" t="s">
        <v>1315</v>
      </c>
    </row>
    <row r="18" spans="1:10" ht="26.25" x14ac:dyDescent="0.25">
      <c r="A18" s="128" t="s">
        <v>1323</v>
      </c>
      <c r="B18" s="123" t="s">
        <v>715</v>
      </c>
      <c r="C18" s="126" t="s">
        <v>340</v>
      </c>
      <c r="D18" s="65" t="s">
        <v>1181</v>
      </c>
      <c r="E18" s="65" t="s">
        <v>631</v>
      </c>
      <c r="F18" s="65" t="s">
        <v>1182</v>
      </c>
      <c r="G18" s="65">
        <v>498</v>
      </c>
      <c r="H18" s="120" t="s">
        <v>1183</v>
      </c>
      <c r="I18" s="120">
        <v>20</v>
      </c>
      <c r="J18" s="141" t="s">
        <v>1315</v>
      </c>
    </row>
    <row r="19" spans="1:10" ht="26.25" x14ac:dyDescent="0.25">
      <c r="A19" s="128" t="s">
        <v>1324</v>
      </c>
      <c r="B19" s="65" t="s">
        <v>651</v>
      </c>
      <c r="C19" s="126" t="s">
        <v>340</v>
      </c>
      <c r="D19" s="65" t="s">
        <v>1293</v>
      </c>
      <c r="E19" s="65" t="s">
        <v>631</v>
      </c>
      <c r="F19" s="65" t="s">
        <v>1294</v>
      </c>
      <c r="G19" s="65" t="s">
        <v>1294</v>
      </c>
      <c r="H19" s="120" t="s">
        <v>754</v>
      </c>
      <c r="I19" s="120">
        <v>50</v>
      </c>
      <c r="J19" s="77" t="s">
        <v>1315</v>
      </c>
    </row>
    <row r="20" spans="1:10" ht="26.25" x14ac:dyDescent="0.25">
      <c r="A20" s="128" t="s">
        <v>1324</v>
      </c>
      <c r="B20" s="65" t="s">
        <v>651</v>
      </c>
      <c r="C20" s="126" t="s">
        <v>340</v>
      </c>
      <c r="D20" s="65" t="s">
        <v>1297</v>
      </c>
      <c r="E20" s="65" t="s">
        <v>631</v>
      </c>
      <c r="F20" s="65" t="s">
        <v>1298</v>
      </c>
      <c r="G20" s="65" t="s">
        <v>1298</v>
      </c>
      <c r="H20" s="120" t="s">
        <v>754</v>
      </c>
      <c r="I20" s="120">
        <v>3</v>
      </c>
      <c r="J20" s="77" t="s">
        <v>1315</v>
      </c>
    </row>
    <row r="21" spans="1:10" ht="26.25" x14ac:dyDescent="0.25">
      <c r="A21" s="130" t="s">
        <v>1324</v>
      </c>
      <c r="B21" s="131" t="s">
        <v>651</v>
      </c>
      <c r="C21" s="126" t="s">
        <v>340</v>
      </c>
      <c r="D21" s="73" t="s">
        <v>1302</v>
      </c>
      <c r="E21" s="73" t="s">
        <v>631</v>
      </c>
      <c r="F21" s="73" t="s">
        <v>1303</v>
      </c>
      <c r="G21" s="73" t="s">
        <v>1303</v>
      </c>
      <c r="H21" s="120" t="s">
        <v>754</v>
      </c>
      <c r="I21" s="120">
        <v>25</v>
      </c>
      <c r="J21" s="77" t="s">
        <v>1315</v>
      </c>
    </row>
    <row r="22" spans="1:10" ht="26.25" x14ac:dyDescent="0.25">
      <c r="A22" s="130" t="s">
        <v>1324</v>
      </c>
      <c r="B22" s="73" t="s">
        <v>651</v>
      </c>
      <c r="C22" s="126" t="s">
        <v>340</v>
      </c>
      <c r="D22" s="73" t="s">
        <v>1310</v>
      </c>
      <c r="E22" s="73" t="s">
        <v>631</v>
      </c>
      <c r="F22" s="73" t="s">
        <v>1311</v>
      </c>
      <c r="G22" s="73" t="s">
        <v>1311</v>
      </c>
      <c r="H22" s="120" t="s">
        <v>754</v>
      </c>
      <c r="I22" s="120">
        <v>50</v>
      </c>
      <c r="J22" s="77" t="s">
        <v>1315</v>
      </c>
    </row>
    <row r="23" spans="1:10" ht="26.25" x14ac:dyDescent="0.25">
      <c r="A23" s="128" t="s">
        <v>1325</v>
      </c>
      <c r="B23" s="112" t="s">
        <v>678</v>
      </c>
      <c r="C23" s="126" t="s">
        <v>340</v>
      </c>
      <c r="D23" s="65" t="s">
        <v>752</v>
      </c>
      <c r="E23" s="65" t="s">
        <v>631</v>
      </c>
      <c r="F23" s="65" t="s">
        <v>753</v>
      </c>
      <c r="G23" s="65">
        <v>176</v>
      </c>
      <c r="H23" s="115" t="s">
        <v>754</v>
      </c>
      <c r="I23" s="115">
        <v>5</v>
      </c>
      <c r="J23" s="77" t="s">
        <v>1315</v>
      </c>
    </row>
    <row r="24" spans="1:10" ht="26.25" x14ac:dyDescent="0.25">
      <c r="A24" s="128" t="s">
        <v>1325</v>
      </c>
      <c r="B24" s="112" t="s">
        <v>678</v>
      </c>
      <c r="C24" s="126" t="s">
        <v>340</v>
      </c>
      <c r="D24" s="65" t="s">
        <v>768</v>
      </c>
      <c r="E24" s="65" t="s">
        <v>631</v>
      </c>
      <c r="F24" s="65" t="s">
        <v>769</v>
      </c>
      <c r="G24" s="65">
        <v>193</v>
      </c>
      <c r="H24" s="119" t="s">
        <v>770</v>
      </c>
      <c r="I24" s="115">
        <v>200</v>
      </c>
      <c r="J24" s="141" t="s">
        <v>1315</v>
      </c>
    </row>
    <row r="25" spans="1:10" ht="26.25" x14ac:dyDescent="0.25">
      <c r="A25" s="128" t="s">
        <v>1325</v>
      </c>
      <c r="B25" s="112" t="s">
        <v>678</v>
      </c>
      <c r="C25" s="126" t="s">
        <v>340</v>
      </c>
      <c r="D25" s="65" t="s">
        <v>904</v>
      </c>
      <c r="E25" s="65" t="s">
        <v>631</v>
      </c>
      <c r="F25" s="65" t="s">
        <v>905</v>
      </c>
      <c r="G25" s="65">
        <v>290</v>
      </c>
      <c r="H25" s="120" t="s">
        <v>770</v>
      </c>
      <c r="I25" s="120">
        <v>100</v>
      </c>
      <c r="J25" s="141" t="s">
        <v>1315</v>
      </c>
    </row>
    <row r="26" spans="1:10" ht="26.25" x14ac:dyDescent="0.25">
      <c r="A26" s="128" t="s">
        <v>1325</v>
      </c>
      <c r="B26" s="112" t="s">
        <v>678</v>
      </c>
      <c r="C26" s="126" t="s">
        <v>340</v>
      </c>
      <c r="D26" s="65" t="s">
        <v>1135</v>
      </c>
      <c r="E26" s="65" t="s">
        <v>631</v>
      </c>
      <c r="F26" s="65" t="s">
        <v>1136</v>
      </c>
      <c r="G26" s="65">
        <v>470</v>
      </c>
      <c r="H26" s="120" t="s">
        <v>754</v>
      </c>
      <c r="I26" s="120">
        <v>5</v>
      </c>
      <c r="J26" s="77" t="s">
        <v>1315</v>
      </c>
    </row>
    <row r="27" spans="1:10" ht="26.25" x14ac:dyDescent="0.25">
      <c r="A27" s="130" t="s">
        <v>1325</v>
      </c>
      <c r="B27" s="73" t="s">
        <v>1288</v>
      </c>
      <c r="C27" s="126" t="s">
        <v>340</v>
      </c>
      <c r="D27" s="73" t="s">
        <v>1289</v>
      </c>
      <c r="E27" s="73" t="s">
        <v>631</v>
      </c>
      <c r="F27" s="73" t="s">
        <v>1290</v>
      </c>
      <c r="G27" s="73" t="s">
        <v>1290</v>
      </c>
      <c r="H27" s="120" t="s">
        <v>754</v>
      </c>
      <c r="I27" s="120">
        <v>3</v>
      </c>
      <c r="J27" s="77" t="s">
        <v>1315</v>
      </c>
    </row>
    <row r="28" spans="1:10" ht="26.25" x14ac:dyDescent="0.25">
      <c r="A28" s="128" t="s">
        <v>1325</v>
      </c>
      <c r="B28" s="65" t="s">
        <v>1288</v>
      </c>
      <c r="C28" s="126" t="s">
        <v>340</v>
      </c>
      <c r="D28" s="65" t="s">
        <v>1306</v>
      </c>
      <c r="E28" s="65" t="s">
        <v>631</v>
      </c>
      <c r="F28" s="65" t="s">
        <v>1307</v>
      </c>
      <c r="G28" s="65" t="s">
        <v>1307</v>
      </c>
      <c r="H28" s="120" t="s">
        <v>754</v>
      </c>
      <c r="I28" s="120">
        <v>25</v>
      </c>
      <c r="J28" s="77" t="s">
        <v>1315</v>
      </c>
    </row>
    <row r="29" spans="1:10" ht="26.25" x14ac:dyDescent="0.25">
      <c r="A29" s="130" t="s">
        <v>1326</v>
      </c>
      <c r="B29" s="117" t="s">
        <v>629</v>
      </c>
      <c r="C29" s="126" t="s">
        <v>340</v>
      </c>
      <c r="D29" s="73" t="s">
        <v>1079</v>
      </c>
      <c r="E29" s="73" t="s">
        <v>846</v>
      </c>
      <c r="F29" s="73" t="s">
        <v>1080</v>
      </c>
      <c r="G29" s="73">
        <v>43</v>
      </c>
      <c r="H29" s="119" t="s">
        <v>770</v>
      </c>
      <c r="I29" s="119">
        <v>60</v>
      </c>
      <c r="J29" s="141" t="s">
        <v>1315</v>
      </c>
    </row>
    <row r="30" spans="1:10" ht="26.25" x14ac:dyDescent="0.25">
      <c r="A30" s="128" t="s">
        <v>1326</v>
      </c>
      <c r="B30" s="123" t="s">
        <v>1299</v>
      </c>
      <c r="C30" s="126" t="s">
        <v>340</v>
      </c>
      <c r="D30" s="65" t="s">
        <v>1300</v>
      </c>
      <c r="E30" s="65" t="s">
        <v>631</v>
      </c>
      <c r="F30" s="65" t="s">
        <v>1301</v>
      </c>
      <c r="G30" s="65" t="s">
        <v>1301</v>
      </c>
      <c r="H30" s="120" t="s">
        <v>754</v>
      </c>
      <c r="I30" s="120">
        <v>3</v>
      </c>
      <c r="J30" s="77" t="s">
        <v>1315</v>
      </c>
    </row>
    <row r="31" spans="1:10" ht="26.25" x14ac:dyDescent="0.25">
      <c r="A31" s="128" t="s">
        <v>1326</v>
      </c>
      <c r="B31" s="123" t="s">
        <v>1299</v>
      </c>
      <c r="C31" s="126" t="s">
        <v>340</v>
      </c>
      <c r="D31" s="65" t="s">
        <v>1304</v>
      </c>
      <c r="E31" s="65" t="s">
        <v>631</v>
      </c>
      <c r="F31" s="65" t="s">
        <v>1305</v>
      </c>
      <c r="G31" s="65" t="s">
        <v>1305</v>
      </c>
      <c r="H31" s="120" t="s">
        <v>754</v>
      </c>
      <c r="I31" s="120">
        <v>30</v>
      </c>
      <c r="J31" s="77" t="s">
        <v>1315</v>
      </c>
    </row>
    <row r="32" spans="1:10" ht="26.25" x14ac:dyDescent="0.25">
      <c r="A32" s="128" t="s">
        <v>1327</v>
      </c>
      <c r="B32" s="112" t="s">
        <v>648</v>
      </c>
      <c r="C32" s="126" t="s">
        <v>340</v>
      </c>
      <c r="D32" s="65" t="s">
        <v>1081</v>
      </c>
      <c r="E32" s="65" t="s">
        <v>631</v>
      </c>
      <c r="F32" s="65" t="s">
        <v>1082</v>
      </c>
      <c r="G32" s="65">
        <v>431</v>
      </c>
      <c r="H32" s="120" t="s">
        <v>723</v>
      </c>
      <c r="I32" s="120">
        <v>16</v>
      </c>
      <c r="J32" s="141" t="s">
        <v>1315</v>
      </c>
    </row>
    <row r="33" spans="1:10" ht="26.25" x14ac:dyDescent="0.25">
      <c r="A33" s="128" t="s">
        <v>1327</v>
      </c>
      <c r="B33" s="112" t="s">
        <v>648</v>
      </c>
      <c r="C33" s="126" t="s">
        <v>340</v>
      </c>
      <c r="D33" s="65" t="s">
        <v>1251</v>
      </c>
      <c r="E33" s="65" t="s">
        <v>631</v>
      </c>
      <c r="F33" s="65" t="s">
        <v>1252</v>
      </c>
      <c r="G33" s="65">
        <v>81</v>
      </c>
      <c r="H33" s="120" t="s">
        <v>633</v>
      </c>
      <c r="I33" s="120">
        <v>40.5</v>
      </c>
      <c r="J33" s="111" t="s">
        <v>1315</v>
      </c>
    </row>
    <row r="34" spans="1:10" ht="26.25" x14ac:dyDescent="0.25">
      <c r="A34" s="130" t="s">
        <v>1328</v>
      </c>
      <c r="B34" s="117" t="s">
        <v>745</v>
      </c>
      <c r="C34" s="126" t="s">
        <v>340</v>
      </c>
      <c r="D34" s="73" t="s">
        <v>746</v>
      </c>
      <c r="E34" s="73" t="s">
        <v>631</v>
      </c>
      <c r="F34" s="73" t="s">
        <v>747</v>
      </c>
      <c r="G34" s="73">
        <v>169</v>
      </c>
      <c r="H34" s="119" t="s">
        <v>628</v>
      </c>
      <c r="I34" s="119">
        <v>84.5</v>
      </c>
      <c r="J34" s="111" t="s">
        <v>1315</v>
      </c>
    </row>
    <row r="35" spans="1:10" ht="26.25" x14ac:dyDescent="0.25">
      <c r="A35" s="132" t="s">
        <v>1328</v>
      </c>
      <c r="B35" s="110" t="s">
        <v>745</v>
      </c>
      <c r="C35" s="126" t="s">
        <v>340</v>
      </c>
      <c r="D35" s="100" t="s">
        <v>1032</v>
      </c>
      <c r="E35" s="100" t="s">
        <v>626</v>
      </c>
      <c r="F35" s="100" t="s">
        <v>1033</v>
      </c>
      <c r="G35" s="100">
        <v>397</v>
      </c>
      <c r="H35" s="115" t="s">
        <v>633</v>
      </c>
      <c r="I35" s="115">
        <v>76</v>
      </c>
      <c r="J35" s="141" t="s">
        <v>1315</v>
      </c>
    </row>
    <row r="36" spans="1:10" ht="26.25" x14ac:dyDescent="0.25">
      <c r="A36" s="128" t="s">
        <v>1328</v>
      </c>
      <c r="B36" s="112" t="s">
        <v>745</v>
      </c>
      <c r="C36" s="126" t="s">
        <v>340</v>
      </c>
      <c r="D36" s="65" t="s">
        <v>1066</v>
      </c>
      <c r="E36" s="65" t="s">
        <v>631</v>
      </c>
      <c r="F36" s="65" t="s">
        <v>1067</v>
      </c>
      <c r="G36" s="65">
        <v>421</v>
      </c>
      <c r="H36" s="120" t="s">
        <v>1329</v>
      </c>
      <c r="I36" s="120">
        <v>10</v>
      </c>
      <c r="J36" s="111" t="s">
        <v>1315</v>
      </c>
    </row>
    <row r="37" spans="1:10" ht="26.25" x14ac:dyDescent="0.25">
      <c r="A37" s="130" t="s">
        <v>1328</v>
      </c>
      <c r="B37" s="117" t="s">
        <v>745</v>
      </c>
      <c r="C37" s="126" t="s">
        <v>340</v>
      </c>
      <c r="D37" s="73" t="s">
        <v>1245</v>
      </c>
      <c r="E37" s="73" t="s">
        <v>846</v>
      </c>
      <c r="F37" s="73" t="s">
        <v>1246</v>
      </c>
      <c r="G37" s="73">
        <v>75</v>
      </c>
      <c r="H37" s="119" t="s">
        <v>770</v>
      </c>
      <c r="I37" s="119">
        <v>500</v>
      </c>
      <c r="J37" s="141" t="s">
        <v>1315</v>
      </c>
    </row>
    <row r="38" spans="1:10" ht="26.25" x14ac:dyDescent="0.25">
      <c r="A38" s="128" t="s">
        <v>1328</v>
      </c>
      <c r="B38" s="123" t="s">
        <v>1275</v>
      </c>
      <c r="C38" s="126" t="s">
        <v>340</v>
      </c>
      <c r="D38" s="65" t="s">
        <v>1276</v>
      </c>
      <c r="E38" s="65" t="s">
        <v>631</v>
      </c>
      <c r="F38" s="65" t="s">
        <v>1277</v>
      </c>
      <c r="G38" s="65" t="s">
        <v>1277</v>
      </c>
      <c r="H38" s="120" t="s">
        <v>754</v>
      </c>
      <c r="I38" s="120">
        <v>3</v>
      </c>
      <c r="J38" s="77" t="s">
        <v>1315</v>
      </c>
    </row>
    <row r="39" spans="1:10" ht="26.25" x14ac:dyDescent="0.25">
      <c r="A39" s="128" t="s">
        <v>1330</v>
      </c>
      <c r="B39" s="123" t="s">
        <v>1280</v>
      </c>
      <c r="C39" s="126" t="s">
        <v>340</v>
      </c>
      <c r="D39" s="65" t="s">
        <v>1281</v>
      </c>
      <c r="E39" s="65" t="s">
        <v>631</v>
      </c>
      <c r="F39" s="65" t="s">
        <v>1282</v>
      </c>
      <c r="G39" s="65" t="s">
        <v>1282</v>
      </c>
      <c r="H39" s="120" t="s">
        <v>754</v>
      </c>
      <c r="I39" s="120">
        <v>15</v>
      </c>
      <c r="J39" s="77" t="s">
        <v>1315</v>
      </c>
    </row>
    <row r="40" spans="1:10" ht="26.25" x14ac:dyDescent="0.25">
      <c r="A40" s="128" t="s">
        <v>1331</v>
      </c>
      <c r="B40" s="112" t="s">
        <v>638</v>
      </c>
      <c r="C40" s="126" t="s">
        <v>340</v>
      </c>
      <c r="D40" s="100" t="s">
        <v>975</v>
      </c>
      <c r="E40" s="100" t="s">
        <v>631</v>
      </c>
      <c r="F40" s="100" t="s">
        <v>976</v>
      </c>
      <c r="G40" s="100">
        <v>35</v>
      </c>
      <c r="H40" s="115" t="s">
        <v>628</v>
      </c>
      <c r="I40" s="115">
        <v>75</v>
      </c>
      <c r="J40" s="141" t="s">
        <v>1315</v>
      </c>
    </row>
    <row r="41" spans="1:10" ht="26.25" x14ac:dyDescent="0.25">
      <c r="A41" s="128" t="s">
        <v>1331</v>
      </c>
      <c r="B41" s="123" t="s">
        <v>1285</v>
      </c>
      <c r="C41" s="126" t="s">
        <v>340</v>
      </c>
      <c r="D41" s="65" t="s">
        <v>1286</v>
      </c>
      <c r="E41" s="65" t="s">
        <v>631</v>
      </c>
      <c r="F41" s="65" t="s">
        <v>1287</v>
      </c>
      <c r="G41" s="65" t="s">
        <v>1287</v>
      </c>
      <c r="H41" s="120" t="s">
        <v>754</v>
      </c>
      <c r="I41" s="120">
        <v>6</v>
      </c>
      <c r="J41" s="77" t="s">
        <v>1315</v>
      </c>
    </row>
    <row r="42" spans="1:10" ht="26.25" x14ac:dyDescent="0.25">
      <c r="A42" s="128" t="s">
        <v>1332</v>
      </c>
      <c r="B42" s="112" t="s">
        <v>850</v>
      </c>
      <c r="C42" s="126" t="s">
        <v>340</v>
      </c>
      <c r="D42" s="65" t="s">
        <v>864</v>
      </c>
      <c r="E42" s="65" t="s">
        <v>631</v>
      </c>
      <c r="F42" s="65" t="s">
        <v>865</v>
      </c>
      <c r="G42" s="65">
        <v>259</v>
      </c>
      <c r="H42" s="120" t="s">
        <v>664</v>
      </c>
      <c r="I42" s="120">
        <v>2</v>
      </c>
      <c r="J42" s="111" t="s">
        <v>1315</v>
      </c>
    </row>
    <row r="43" spans="1:10" ht="26.25" x14ac:dyDescent="0.25">
      <c r="A43" s="128" t="s">
        <v>1333</v>
      </c>
      <c r="B43" s="65" t="s">
        <v>1208</v>
      </c>
      <c r="C43" s="126" t="s">
        <v>340</v>
      </c>
      <c r="D43" s="65" t="s">
        <v>1283</v>
      </c>
      <c r="E43" s="65" t="s">
        <v>631</v>
      </c>
      <c r="F43" s="65" t="s">
        <v>1284</v>
      </c>
      <c r="G43" s="65" t="s">
        <v>1284</v>
      </c>
      <c r="H43" s="120" t="s">
        <v>754</v>
      </c>
      <c r="I43" s="120">
        <v>8</v>
      </c>
      <c r="J43" s="77" t="s">
        <v>1315</v>
      </c>
    </row>
    <row r="44" spans="1:10" ht="26.25" x14ac:dyDescent="0.25">
      <c r="A44" s="128" t="s">
        <v>1314</v>
      </c>
      <c r="B44" s="112" t="s">
        <v>761</v>
      </c>
      <c r="C44" s="126" t="s">
        <v>340</v>
      </c>
      <c r="D44" s="65" t="s">
        <v>841</v>
      </c>
      <c r="E44" s="65" t="s">
        <v>631</v>
      </c>
      <c r="F44" s="65" t="s">
        <v>842</v>
      </c>
      <c r="G44" s="65">
        <v>122</v>
      </c>
      <c r="H44" s="115" t="s">
        <v>720</v>
      </c>
      <c r="I44" s="115">
        <v>6</v>
      </c>
      <c r="J44" s="77" t="s">
        <v>1334</v>
      </c>
    </row>
    <row r="45" spans="1:10" ht="26.25" x14ac:dyDescent="0.25">
      <c r="A45" s="128" t="s">
        <v>1316</v>
      </c>
      <c r="B45" s="133" t="s">
        <v>706</v>
      </c>
      <c r="C45" s="126" t="s">
        <v>340</v>
      </c>
      <c r="D45" s="73" t="s">
        <v>1335</v>
      </c>
      <c r="E45" s="73"/>
      <c r="F45" s="73" t="s">
        <v>802</v>
      </c>
      <c r="G45" s="73">
        <v>108</v>
      </c>
      <c r="H45" s="119"/>
      <c r="I45" s="119">
        <v>12</v>
      </c>
      <c r="J45" s="77" t="s">
        <v>1334</v>
      </c>
    </row>
    <row r="46" spans="1:10" ht="26.25" x14ac:dyDescent="0.25">
      <c r="A46" s="130" t="s">
        <v>1316</v>
      </c>
      <c r="B46" s="117" t="s">
        <v>706</v>
      </c>
      <c r="C46" s="126" t="s">
        <v>340</v>
      </c>
      <c r="D46" s="73" t="s">
        <v>1172</v>
      </c>
      <c r="E46" s="73" t="s">
        <v>631</v>
      </c>
      <c r="F46" s="73" t="s">
        <v>1173</v>
      </c>
      <c r="G46" s="73">
        <v>246</v>
      </c>
      <c r="H46" s="119" t="s">
        <v>720</v>
      </c>
      <c r="I46" s="119">
        <v>2</v>
      </c>
      <c r="J46" s="77" t="s">
        <v>1334</v>
      </c>
    </row>
    <row r="47" spans="1:10" ht="26.25" x14ac:dyDescent="0.25">
      <c r="A47" s="128" t="s">
        <v>1319</v>
      </c>
      <c r="B47" s="112" t="s">
        <v>654</v>
      </c>
      <c r="C47" s="126" t="s">
        <v>340</v>
      </c>
      <c r="D47" s="65" t="s">
        <v>1020</v>
      </c>
      <c r="E47" s="65" t="s">
        <v>631</v>
      </c>
      <c r="F47" s="65" t="s">
        <v>1021</v>
      </c>
      <c r="G47" s="65">
        <v>194</v>
      </c>
      <c r="H47" s="120" t="s">
        <v>720</v>
      </c>
      <c r="I47" s="120">
        <v>6</v>
      </c>
      <c r="J47" s="77" t="s">
        <v>1334</v>
      </c>
    </row>
    <row r="48" spans="1:10" ht="26.25" x14ac:dyDescent="0.25">
      <c r="A48" s="128" t="s">
        <v>1320</v>
      </c>
      <c r="B48" s="112" t="s">
        <v>624</v>
      </c>
      <c r="C48" s="126" t="s">
        <v>340</v>
      </c>
      <c r="D48" s="65" t="s">
        <v>839</v>
      </c>
      <c r="E48" s="65" t="s">
        <v>631</v>
      </c>
      <c r="F48" s="65" t="s">
        <v>840</v>
      </c>
      <c r="G48" s="65">
        <v>121.5</v>
      </c>
      <c r="H48" s="115" t="s">
        <v>720</v>
      </c>
      <c r="I48" s="115">
        <v>12</v>
      </c>
      <c r="J48" s="77" t="s">
        <v>1334</v>
      </c>
    </row>
    <row r="49" spans="1:10" ht="26.25" x14ac:dyDescent="0.25">
      <c r="A49" s="128" t="s">
        <v>1321</v>
      </c>
      <c r="B49" s="112" t="s">
        <v>729</v>
      </c>
      <c r="C49" s="126" t="s">
        <v>340</v>
      </c>
      <c r="D49" s="65" t="s">
        <v>730</v>
      </c>
      <c r="E49" s="65" t="s">
        <v>631</v>
      </c>
      <c r="F49" s="65" t="s">
        <v>731</v>
      </c>
      <c r="G49" s="65">
        <v>80.5</v>
      </c>
      <c r="H49" s="115" t="s">
        <v>720</v>
      </c>
      <c r="I49" s="115">
        <v>12</v>
      </c>
      <c r="J49" s="77" t="s">
        <v>1334</v>
      </c>
    </row>
    <row r="50" spans="1:10" ht="26.25" x14ac:dyDescent="0.25">
      <c r="A50" s="128" t="s">
        <v>1322</v>
      </c>
      <c r="B50" s="112" t="s">
        <v>699</v>
      </c>
      <c r="C50" s="126" t="s">
        <v>340</v>
      </c>
      <c r="D50" s="65" t="s">
        <v>810</v>
      </c>
      <c r="E50" s="65" t="s">
        <v>631</v>
      </c>
      <c r="F50" s="65" t="s">
        <v>811</v>
      </c>
      <c r="G50" s="65">
        <v>112</v>
      </c>
      <c r="H50" s="115" t="s">
        <v>720</v>
      </c>
      <c r="I50" s="115">
        <v>12</v>
      </c>
      <c r="J50" s="77" t="s">
        <v>1334</v>
      </c>
    </row>
    <row r="51" spans="1:10" ht="26.25" x14ac:dyDescent="0.25">
      <c r="A51" s="128" t="s">
        <v>1324</v>
      </c>
      <c r="B51" s="112" t="s">
        <v>691</v>
      </c>
      <c r="C51" s="126" t="s">
        <v>340</v>
      </c>
      <c r="D51" s="65" t="s">
        <v>785</v>
      </c>
      <c r="E51" s="65" t="s">
        <v>631</v>
      </c>
      <c r="F51" s="65" t="s">
        <v>786</v>
      </c>
      <c r="G51" s="65">
        <v>101.5</v>
      </c>
      <c r="H51" s="115" t="s">
        <v>720</v>
      </c>
      <c r="I51" s="115">
        <v>15</v>
      </c>
      <c r="J51" s="77" t="s">
        <v>1334</v>
      </c>
    </row>
    <row r="52" spans="1:10" ht="26.25" x14ac:dyDescent="0.25">
      <c r="A52" s="128" t="s">
        <v>1326</v>
      </c>
      <c r="B52" s="112" t="s">
        <v>629</v>
      </c>
      <c r="C52" s="126" t="s">
        <v>340</v>
      </c>
      <c r="D52" s="65" t="s">
        <v>783</v>
      </c>
      <c r="E52" s="65" t="s">
        <v>631</v>
      </c>
      <c r="F52" s="65" t="s">
        <v>784</v>
      </c>
      <c r="G52" s="65">
        <v>101</v>
      </c>
      <c r="H52" s="115" t="s">
        <v>720</v>
      </c>
      <c r="I52" s="115">
        <v>30</v>
      </c>
      <c r="J52" s="77" t="s">
        <v>1334</v>
      </c>
    </row>
    <row r="53" spans="1:10" ht="26.25" x14ac:dyDescent="0.25">
      <c r="A53" s="128" t="s">
        <v>1327</v>
      </c>
      <c r="B53" s="112" t="s">
        <v>648</v>
      </c>
      <c r="C53" s="126" t="s">
        <v>340</v>
      </c>
      <c r="D53" s="65" t="s">
        <v>718</v>
      </c>
      <c r="E53" s="65" t="s">
        <v>631</v>
      </c>
      <c r="F53" s="65" t="s">
        <v>719</v>
      </c>
      <c r="G53" s="65">
        <v>78</v>
      </c>
      <c r="H53" s="115" t="s">
        <v>720</v>
      </c>
      <c r="I53" s="115">
        <v>10</v>
      </c>
      <c r="J53" s="77" t="s">
        <v>1334</v>
      </c>
    </row>
    <row r="54" spans="1:10" ht="26.25" x14ac:dyDescent="0.25">
      <c r="A54" s="128" t="s">
        <v>1327</v>
      </c>
      <c r="B54" s="112" t="s">
        <v>648</v>
      </c>
      <c r="C54" s="126" t="s">
        <v>340</v>
      </c>
      <c r="D54" s="65" t="s">
        <v>808</v>
      </c>
      <c r="E54" s="65" t="s">
        <v>631</v>
      </c>
      <c r="F54" s="65" t="s">
        <v>809</v>
      </c>
      <c r="G54" s="65">
        <v>111.5</v>
      </c>
      <c r="H54" s="115" t="s">
        <v>720</v>
      </c>
      <c r="I54" s="115">
        <v>6</v>
      </c>
      <c r="J54" s="77" t="s">
        <v>1334</v>
      </c>
    </row>
    <row r="55" spans="1:10" ht="26.25" x14ac:dyDescent="0.25">
      <c r="A55" s="130" t="s">
        <v>1327</v>
      </c>
      <c r="B55" s="117" t="s">
        <v>648</v>
      </c>
      <c r="C55" s="126" t="s">
        <v>340</v>
      </c>
      <c r="D55" s="73" t="s">
        <v>843</v>
      </c>
      <c r="E55" s="73" t="s">
        <v>631</v>
      </c>
      <c r="F55" s="73" t="s">
        <v>844</v>
      </c>
      <c r="G55" s="73">
        <v>122.5</v>
      </c>
      <c r="H55" s="119" t="s">
        <v>720</v>
      </c>
      <c r="I55" s="119">
        <v>12</v>
      </c>
      <c r="J55" s="77" t="s">
        <v>1334</v>
      </c>
    </row>
    <row r="56" spans="1:10" ht="26.25" x14ac:dyDescent="0.25">
      <c r="A56" s="128" t="s">
        <v>1328</v>
      </c>
      <c r="B56" s="112" t="s">
        <v>745</v>
      </c>
      <c r="C56" s="126" t="s">
        <v>340</v>
      </c>
      <c r="D56" s="65" t="s">
        <v>882</v>
      </c>
      <c r="E56" s="65" t="s">
        <v>631</v>
      </c>
      <c r="F56" s="65" t="s">
        <v>883</v>
      </c>
      <c r="G56" s="65">
        <v>135</v>
      </c>
      <c r="H56" s="120" t="s">
        <v>720</v>
      </c>
      <c r="I56" s="120">
        <v>2</v>
      </c>
      <c r="J56" s="77" t="s">
        <v>1334</v>
      </c>
    </row>
    <row r="57" spans="1:10" ht="26.25" x14ac:dyDescent="0.25">
      <c r="A57" s="128" t="s">
        <v>1336</v>
      </c>
      <c r="B57" s="112" t="s">
        <v>641</v>
      </c>
      <c r="C57" s="126" t="s">
        <v>340</v>
      </c>
      <c r="D57" s="65" t="s">
        <v>748</v>
      </c>
      <c r="E57" s="65" t="s">
        <v>631</v>
      </c>
      <c r="F57" s="65" t="s">
        <v>749</v>
      </c>
      <c r="G57" s="65">
        <v>8.5</v>
      </c>
      <c r="H57" s="120" t="s">
        <v>720</v>
      </c>
      <c r="I57" s="120">
        <v>12</v>
      </c>
      <c r="J57" s="77" t="s">
        <v>1334</v>
      </c>
    </row>
    <row r="58" spans="1:10" ht="26.25" x14ac:dyDescent="0.25">
      <c r="A58" s="130" t="s">
        <v>1331</v>
      </c>
      <c r="B58" s="117" t="s">
        <v>638</v>
      </c>
      <c r="C58" s="126" t="s">
        <v>340</v>
      </c>
      <c r="D58" s="73" t="s">
        <v>1226</v>
      </c>
      <c r="E58" s="73" t="s">
        <v>631</v>
      </c>
      <c r="F58" s="73" t="s">
        <v>1227</v>
      </c>
      <c r="G58" s="73">
        <v>3</v>
      </c>
      <c r="H58" s="119" t="s">
        <v>720</v>
      </c>
      <c r="I58" s="119">
        <v>6</v>
      </c>
      <c r="J58" s="77" t="s">
        <v>1334</v>
      </c>
    </row>
    <row r="59" spans="1:10" ht="26.25" x14ac:dyDescent="0.25">
      <c r="A59" s="128" t="s">
        <v>1333</v>
      </c>
      <c r="B59" s="112" t="s">
        <v>665</v>
      </c>
      <c r="C59" s="126" t="s">
        <v>340</v>
      </c>
      <c r="D59" s="65" t="s">
        <v>837</v>
      </c>
      <c r="E59" s="65" t="s">
        <v>631</v>
      </c>
      <c r="F59" s="65" t="s">
        <v>838</v>
      </c>
      <c r="G59" s="65">
        <v>121</v>
      </c>
      <c r="H59" s="115" t="s">
        <v>720</v>
      </c>
      <c r="I59" s="115">
        <v>10</v>
      </c>
      <c r="J59" s="77" t="s">
        <v>1334</v>
      </c>
    </row>
    <row r="60" spans="1:10" ht="26.25" x14ac:dyDescent="0.25">
      <c r="A60" s="128" t="s">
        <v>1333</v>
      </c>
      <c r="B60" s="112" t="s">
        <v>665</v>
      </c>
      <c r="C60" s="126" t="s">
        <v>340</v>
      </c>
      <c r="D60" s="65" t="s">
        <v>872</v>
      </c>
      <c r="E60" s="65" t="s">
        <v>631</v>
      </c>
      <c r="F60" s="65" t="s">
        <v>873</v>
      </c>
      <c r="G60" s="65">
        <v>131.5</v>
      </c>
      <c r="H60" s="120" t="s">
        <v>720</v>
      </c>
      <c r="I60" s="120">
        <v>0</v>
      </c>
      <c r="J60" s="77" t="s">
        <v>1334</v>
      </c>
    </row>
    <row r="61" spans="1:10" ht="26.25" x14ac:dyDescent="0.25">
      <c r="A61" s="130" t="s">
        <v>1319</v>
      </c>
      <c r="B61" s="117" t="s">
        <v>654</v>
      </c>
      <c r="C61" s="126" t="s">
        <v>340</v>
      </c>
      <c r="D61" s="73" t="s">
        <v>655</v>
      </c>
      <c r="E61" s="73" t="s">
        <v>631</v>
      </c>
      <c r="F61" s="73" t="s">
        <v>656</v>
      </c>
      <c r="G61" s="73">
        <v>114</v>
      </c>
      <c r="H61" s="119" t="s">
        <v>633</v>
      </c>
      <c r="I61" s="119">
        <v>57</v>
      </c>
      <c r="J61" s="111" t="s">
        <v>1337</v>
      </c>
    </row>
    <row r="62" spans="1:10" ht="26.25" x14ac:dyDescent="0.25">
      <c r="A62" s="128" t="s">
        <v>1327</v>
      </c>
      <c r="B62" s="112" t="s">
        <v>648</v>
      </c>
      <c r="C62" s="126" t="s">
        <v>340</v>
      </c>
      <c r="D62" s="65" t="s">
        <v>1251</v>
      </c>
      <c r="E62" s="65" t="s">
        <v>631</v>
      </c>
      <c r="F62" s="65" t="s">
        <v>1252</v>
      </c>
      <c r="G62" s="65">
        <v>81</v>
      </c>
      <c r="H62" s="120" t="s">
        <v>633</v>
      </c>
      <c r="I62" s="120">
        <v>40.5</v>
      </c>
      <c r="J62" s="111" t="s">
        <v>1337</v>
      </c>
    </row>
    <row r="63" spans="1:10" ht="26.25" x14ac:dyDescent="0.25">
      <c r="A63" s="130" t="s">
        <v>1328</v>
      </c>
      <c r="B63" s="117" t="s">
        <v>745</v>
      </c>
      <c r="C63" s="126" t="s">
        <v>340</v>
      </c>
      <c r="D63" s="73" t="s">
        <v>746</v>
      </c>
      <c r="E63" s="73" t="s">
        <v>631</v>
      </c>
      <c r="F63" s="73" t="s">
        <v>747</v>
      </c>
      <c r="G63" s="73">
        <v>169</v>
      </c>
      <c r="H63" s="119" t="s">
        <v>628</v>
      </c>
      <c r="I63" s="119">
        <v>84.5</v>
      </c>
      <c r="J63" s="111" t="s">
        <v>1337</v>
      </c>
    </row>
    <row r="64" spans="1:10" ht="26.25" x14ac:dyDescent="0.25">
      <c r="A64" s="128" t="s">
        <v>1328</v>
      </c>
      <c r="B64" s="112" t="s">
        <v>745</v>
      </c>
      <c r="C64" s="126" t="s">
        <v>340</v>
      </c>
      <c r="D64" s="65" t="s">
        <v>1066</v>
      </c>
      <c r="E64" s="65" t="s">
        <v>631</v>
      </c>
      <c r="F64" s="65" t="s">
        <v>1067</v>
      </c>
      <c r="G64" s="65">
        <v>421</v>
      </c>
      <c r="H64" s="120" t="s">
        <v>1329</v>
      </c>
      <c r="I64" s="120">
        <v>210.5</v>
      </c>
      <c r="J64" s="111" t="s">
        <v>1337</v>
      </c>
    </row>
    <row r="65" spans="1:10" ht="26.25" x14ac:dyDescent="0.25">
      <c r="A65" s="128" t="s">
        <v>1314</v>
      </c>
      <c r="B65" s="112" t="s">
        <v>761</v>
      </c>
      <c r="C65" s="126" t="s">
        <v>340</v>
      </c>
      <c r="D65" s="65" t="s">
        <v>841</v>
      </c>
      <c r="E65" s="65" t="s">
        <v>631</v>
      </c>
      <c r="F65" s="65" t="s">
        <v>842</v>
      </c>
      <c r="G65" s="65">
        <v>122</v>
      </c>
      <c r="H65" s="115" t="s">
        <v>720</v>
      </c>
      <c r="I65" s="115">
        <v>6</v>
      </c>
      <c r="J65" s="77" t="s">
        <v>1338</v>
      </c>
    </row>
    <row r="66" spans="1:10" ht="26.25" x14ac:dyDescent="0.25">
      <c r="A66" s="128" t="s">
        <v>1316</v>
      </c>
      <c r="B66" s="133" t="s">
        <v>706</v>
      </c>
      <c r="C66" s="126" t="s">
        <v>340</v>
      </c>
      <c r="D66" s="73" t="s">
        <v>1335</v>
      </c>
      <c r="E66" s="73"/>
      <c r="F66" s="73" t="s">
        <v>802</v>
      </c>
      <c r="G66" s="73">
        <v>108</v>
      </c>
      <c r="H66" s="119"/>
      <c r="I66" s="119">
        <v>12</v>
      </c>
      <c r="J66" s="77" t="s">
        <v>1338</v>
      </c>
    </row>
    <row r="67" spans="1:10" ht="26.25" x14ac:dyDescent="0.25">
      <c r="A67" s="130" t="s">
        <v>1316</v>
      </c>
      <c r="B67" s="117" t="s">
        <v>706</v>
      </c>
      <c r="C67" s="126" t="s">
        <v>340</v>
      </c>
      <c r="D67" s="73" t="s">
        <v>1172</v>
      </c>
      <c r="E67" s="73" t="s">
        <v>631</v>
      </c>
      <c r="F67" s="73" t="s">
        <v>1173</v>
      </c>
      <c r="G67" s="73">
        <v>246</v>
      </c>
      <c r="H67" s="119" t="s">
        <v>720</v>
      </c>
      <c r="I67" s="119">
        <v>2</v>
      </c>
      <c r="J67" s="77" t="s">
        <v>1338</v>
      </c>
    </row>
    <row r="68" spans="1:10" ht="26.25" x14ac:dyDescent="0.25">
      <c r="A68" s="128" t="s">
        <v>1319</v>
      </c>
      <c r="B68" s="112" t="s">
        <v>654</v>
      </c>
      <c r="C68" s="126" t="s">
        <v>340</v>
      </c>
      <c r="D68" s="65" t="s">
        <v>1020</v>
      </c>
      <c r="E68" s="65" t="s">
        <v>631</v>
      </c>
      <c r="F68" s="65" t="s">
        <v>1021</v>
      </c>
      <c r="G68" s="65">
        <v>194</v>
      </c>
      <c r="H68" s="120" t="s">
        <v>720</v>
      </c>
      <c r="I68" s="120">
        <v>6</v>
      </c>
      <c r="J68" s="77" t="s">
        <v>1338</v>
      </c>
    </row>
    <row r="69" spans="1:10" ht="26.25" x14ac:dyDescent="0.25">
      <c r="A69" s="128" t="s">
        <v>1320</v>
      </c>
      <c r="B69" s="112" t="s">
        <v>624</v>
      </c>
      <c r="C69" s="126" t="s">
        <v>340</v>
      </c>
      <c r="D69" s="65" t="s">
        <v>839</v>
      </c>
      <c r="E69" s="65" t="s">
        <v>631</v>
      </c>
      <c r="F69" s="65" t="s">
        <v>840</v>
      </c>
      <c r="G69" s="65">
        <v>121.5</v>
      </c>
      <c r="H69" s="115" t="s">
        <v>720</v>
      </c>
      <c r="I69" s="115">
        <v>12</v>
      </c>
      <c r="J69" s="77" t="s">
        <v>1338</v>
      </c>
    </row>
    <row r="70" spans="1:10" ht="26.25" x14ac:dyDescent="0.25">
      <c r="A70" s="128" t="s">
        <v>1321</v>
      </c>
      <c r="B70" s="112" t="s">
        <v>729</v>
      </c>
      <c r="C70" s="126" t="s">
        <v>340</v>
      </c>
      <c r="D70" s="65" t="s">
        <v>730</v>
      </c>
      <c r="E70" s="65" t="s">
        <v>631</v>
      </c>
      <c r="F70" s="65" t="s">
        <v>731</v>
      </c>
      <c r="G70" s="65">
        <v>80.5</v>
      </c>
      <c r="H70" s="115" t="s">
        <v>720</v>
      </c>
      <c r="I70" s="115">
        <v>12</v>
      </c>
      <c r="J70" s="77" t="s">
        <v>1338</v>
      </c>
    </row>
    <row r="71" spans="1:10" ht="26.25" x14ac:dyDescent="0.25">
      <c r="A71" s="128" t="s">
        <v>1322</v>
      </c>
      <c r="B71" s="112" t="s">
        <v>699</v>
      </c>
      <c r="C71" s="126" t="s">
        <v>340</v>
      </c>
      <c r="D71" s="65" t="s">
        <v>810</v>
      </c>
      <c r="E71" s="65" t="s">
        <v>631</v>
      </c>
      <c r="F71" s="65" t="s">
        <v>811</v>
      </c>
      <c r="G71" s="65">
        <v>112</v>
      </c>
      <c r="H71" s="115" t="s">
        <v>720</v>
      </c>
      <c r="I71" s="115">
        <v>12</v>
      </c>
      <c r="J71" s="77" t="s">
        <v>1338</v>
      </c>
    </row>
    <row r="72" spans="1:10" ht="26.25" x14ac:dyDescent="0.25">
      <c r="A72" s="128" t="s">
        <v>1324</v>
      </c>
      <c r="B72" s="112" t="s">
        <v>691</v>
      </c>
      <c r="C72" s="126" t="s">
        <v>340</v>
      </c>
      <c r="D72" s="65" t="s">
        <v>785</v>
      </c>
      <c r="E72" s="65" t="s">
        <v>631</v>
      </c>
      <c r="F72" s="65" t="s">
        <v>786</v>
      </c>
      <c r="G72" s="65">
        <v>101.5</v>
      </c>
      <c r="H72" s="115" t="s">
        <v>720</v>
      </c>
      <c r="I72" s="115">
        <v>15</v>
      </c>
      <c r="J72" s="77" t="s">
        <v>1338</v>
      </c>
    </row>
    <row r="73" spans="1:10" ht="26.25" x14ac:dyDescent="0.25">
      <c r="A73" s="128" t="s">
        <v>1326</v>
      </c>
      <c r="B73" s="112" t="s">
        <v>629</v>
      </c>
      <c r="C73" s="126" t="s">
        <v>340</v>
      </c>
      <c r="D73" s="65" t="s">
        <v>783</v>
      </c>
      <c r="E73" s="65" t="s">
        <v>631</v>
      </c>
      <c r="F73" s="65" t="s">
        <v>784</v>
      </c>
      <c r="G73" s="65">
        <v>101</v>
      </c>
      <c r="H73" s="115" t="s">
        <v>720</v>
      </c>
      <c r="I73" s="115">
        <v>30</v>
      </c>
      <c r="J73" s="77" t="s">
        <v>1338</v>
      </c>
    </row>
    <row r="74" spans="1:10" ht="26.25" x14ac:dyDescent="0.25">
      <c r="A74" s="128" t="s">
        <v>1327</v>
      </c>
      <c r="B74" s="112" t="s">
        <v>648</v>
      </c>
      <c r="C74" s="126" t="s">
        <v>340</v>
      </c>
      <c r="D74" s="65" t="s">
        <v>718</v>
      </c>
      <c r="E74" s="65" t="s">
        <v>631</v>
      </c>
      <c r="F74" s="65" t="s">
        <v>719</v>
      </c>
      <c r="G74" s="65">
        <v>78</v>
      </c>
      <c r="H74" s="115" t="s">
        <v>720</v>
      </c>
      <c r="I74" s="115">
        <v>10</v>
      </c>
      <c r="J74" s="77" t="s">
        <v>1338</v>
      </c>
    </row>
    <row r="75" spans="1:10" ht="26.25" x14ac:dyDescent="0.25">
      <c r="A75" s="128" t="s">
        <v>1327</v>
      </c>
      <c r="B75" s="112" t="s">
        <v>648</v>
      </c>
      <c r="C75" s="126" t="s">
        <v>340</v>
      </c>
      <c r="D75" s="65" t="s">
        <v>808</v>
      </c>
      <c r="E75" s="65" t="s">
        <v>631</v>
      </c>
      <c r="F75" s="65" t="s">
        <v>809</v>
      </c>
      <c r="G75" s="65">
        <v>111.5</v>
      </c>
      <c r="H75" s="115" t="s">
        <v>720</v>
      </c>
      <c r="I75" s="115">
        <v>6</v>
      </c>
      <c r="J75" s="77" t="s">
        <v>1338</v>
      </c>
    </row>
    <row r="76" spans="1:10" ht="26.25" x14ac:dyDescent="0.25">
      <c r="A76" s="130" t="s">
        <v>1327</v>
      </c>
      <c r="B76" s="117" t="s">
        <v>648</v>
      </c>
      <c r="C76" s="126" t="s">
        <v>340</v>
      </c>
      <c r="D76" s="73" t="s">
        <v>843</v>
      </c>
      <c r="E76" s="73" t="s">
        <v>631</v>
      </c>
      <c r="F76" s="73" t="s">
        <v>844</v>
      </c>
      <c r="G76" s="73">
        <v>122.5</v>
      </c>
      <c r="H76" s="119" t="s">
        <v>720</v>
      </c>
      <c r="I76" s="119">
        <v>12</v>
      </c>
      <c r="J76" s="77" t="s">
        <v>1338</v>
      </c>
    </row>
    <row r="77" spans="1:10" ht="26.25" x14ac:dyDescent="0.25">
      <c r="A77" s="128" t="s">
        <v>1328</v>
      </c>
      <c r="B77" s="112" t="s">
        <v>745</v>
      </c>
      <c r="C77" s="126" t="s">
        <v>340</v>
      </c>
      <c r="D77" s="65" t="s">
        <v>882</v>
      </c>
      <c r="E77" s="65" t="s">
        <v>631</v>
      </c>
      <c r="F77" s="65" t="s">
        <v>883</v>
      </c>
      <c r="G77" s="65">
        <v>135</v>
      </c>
      <c r="H77" s="120" t="s">
        <v>720</v>
      </c>
      <c r="I77" s="120">
        <v>2</v>
      </c>
      <c r="J77" s="77" t="s">
        <v>1338</v>
      </c>
    </row>
    <row r="78" spans="1:10" ht="26.25" x14ac:dyDescent="0.25">
      <c r="A78" s="128" t="s">
        <v>1336</v>
      </c>
      <c r="B78" s="112" t="s">
        <v>641</v>
      </c>
      <c r="C78" s="126" t="s">
        <v>340</v>
      </c>
      <c r="D78" s="65" t="s">
        <v>748</v>
      </c>
      <c r="E78" s="65" t="s">
        <v>631</v>
      </c>
      <c r="F78" s="65" t="s">
        <v>749</v>
      </c>
      <c r="G78" s="65">
        <v>8.5</v>
      </c>
      <c r="H78" s="120" t="s">
        <v>720</v>
      </c>
      <c r="I78" s="120">
        <v>12</v>
      </c>
      <c r="J78" s="77" t="s">
        <v>1338</v>
      </c>
    </row>
    <row r="79" spans="1:10" ht="26.25" x14ac:dyDescent="0.25">
      <c r="A79" s="130" t="s">
        <v>1331</v>
      </c>
      <c r="B79" s="117" t="s">
        <v>638</v>
      </c>
      <c r="C79" s="126" t="s">
        <v>340</v>
      </c>
      <c r="D79" s="73" t="s">
        <v>1226</v>
      </c>
      <c r="E79" s="73" t="s">
        <v>631</v>
      </c>
      <c r="F79" s="73" t="s">
        <v>1227</v>
      </c>
      <c r="G79" s="73">
        <v>3</v>
      </c>
      <c r="H79" s="119" t="s">
        <v>720</v>
      </c>
      <c r="I79" s="119">
        <v>6</v>
      </c>
      <c r="J79" s="77" t="s">
        <v>1338</v>
      </c>
    </row>
    <row r="80" spans="1:10" ht="26.25" x14ac:dyDescent="0.25">
      <c r="A80" s="128" t="s">
        <v>1333</v>
      </c>
      <c r="B80" s="112" t="s">
        <v>665</v>
      </c>
      <c r="C80" s="126" t="s">
        <v>340</v>
      </c>
      <c r="D80" s="65" t="s">
        <v>837</v>
      </c>
      <c r="E80" s="65" t="s">
        <v>631</v>
      </c>
      <c r="F80" s="65" t="s">
        <v>838</v>
      </c>
      <c r="G80" s="65">
        <v>121</v>
      </c>
      <c r="H80" s="115" t="s">
        <v>720</v>
      </c>
      <c r="I80" s="115">
        <v>10</v>
      </c>
      <c r="J80" s="77" t="s">
        <v>1338</v>
      </c>
    </row>
    <row r="81" spans="1:10" ht="26.25" x14ac:dyDescent="0.25">
      <c r="A81" s="128" t="s">
        <v>1333</v>
      </c>
      <c r="B81" s="112" t="s">
        <v>665</v>
      </c>
      <c r="C81" s="126" t="s">
        <v>340</v>
      </c>
      <c r="D81" s="65" t="s">
        <v>872</v>
      </c>
      <c r="E81" s="65" t="s">
        <v>631</v>
      </c>
      <c r="F81" s="65" t="s">
        <v>873</v>
      </c>
      <c r="G81" s="65">
        <v>131.5</v>
      </c>
      <c r="H81" s="120" t="s">
        <v>720</v>
      </c>
      <c r="I81" s="120">
        <v>0</v>
      </c>
      <c r="J81" s="77" t="s">
        <v>1338</v>
      </c>
    </row>
    <row r="82" spans="1:10" ht="26.25" x14ac:dyDescent="0.25">
      <c r="A82" s="128" t="s">
        <v>1316</v>
      </c>
      <c r="B82" s="112" t="s">
        <v>706</v>
      </c>
      <c r="C82" s="126" t="s">
        <v>340</v>
      </c>
      <c r="D82" s="65" t="s">
        <v>707</v>
      </c>
      <c r="E82" s="65" t="s">
        <v>631</v>
      </c>
      <c r="F82" s="65" t="s">
        <v>708</v>
      </c>
      <c r="G82" s="65">
        <v>150</v>
      </c>
      <c r="H82" s="120" t="s">
        <v>664</v>
      </c>
      <c r="I82" s="120">
        <v>2</v>
      </c>
      <c r="J82" s="111" t="s">
        <v>1339</v>
      </c>
    </row>
    <row r="83" spans="1:10" ht="26.25" x14ac:dyDescent="0.25">
      <c r="A83" s="128" t="s">
        <v>1319</v>
      </c>
      <c r="B83" s="112" t="s">
        <v>654</v>
      </c>
      <c r="C83" s="126" t="s">
        <v>340</v>
      </c>
      <c r="D83" s="65" t="s">
        <v>711</v>
      </c>
      <c r="E83" s="65" t="s">
        <v>631</v>
      </c>
      <c r="F83" s="65" t="s">
        <v>712</v>
      </c>
      <c r="G83" s="65">
        <v>153</v>
      </c>
      <c r="H83" s="120" t="s">
        <v>664</v>
      </c>
      <c r="I83" s="120">
        <v>2</v>
      </c>
      <c r="J83" s="111" t="s">
        <v>1339</v>
      </c>
    </row>
    <row r="84" spans="1:10" ht="26.25" x14ac:dyDescent="0.25">
      <c r="A84" s="128" t="s">
        <v>1319</v>
      </c>
      <c r="B84" s="112" t="s">
        <v>654</v>
      </c>
      <c r="C84" s="126" t="s">
        <v>340</v>
      </c>
      <c r="D84" s="65" t="s">
        <v>900</v>
      </c>
      <c r="E84" s="65" t="s">
        <v>631</v>
      </c>
      <c r="F84" s="65" t="s">
        <v>901</v>
      </c>
      <c r="G84" s="65">
        <v>284</v>
      </c>
      <c r="H84" s="120" t="s">
        <v>664</v>
      </c>
      <c r="I84" s="120">
        <v>2</v>
      </c>
      <c r="J84" s="111" t="s">
        <v>1339</v>
      </c>
    </row>
    <row r="85" spans="1:10" ht="26.25" x14ac:dyDescent="0.25">
      <c r="A85" s="128" t="s">
        <v>1340</v>
      </c>
      <c r="B85" s="112" t="s">
        <v>694</v>
      </c>
      <c r="C85" s="126" t="s">
        <v>340</v>
      </c>
      <c r="D85" s="65" t="s">
        <v>695</v>
      </c>
      <c r="E85" s="65" t="s">
        <v>631</v>
      </c>
      <c r="F85" s="65" t="s">
        <v>696</v>
      </c>
      <c r="G85" s="65">
        <v>144</v>
      </c>
      <c r="H85" s="120" t="s">
        <v>664</v>
      </c>
      <c r="I85" s="120">
        <v>12</v>
      </c>
      <c r="J85" s="111" t="s">
        <v>1339</v>
      </c>
    </row>
    <row r="86" spans="1:10" ht="26.25" x14ac:dyDescent="0.25">
      <c r="A86" s="128" t="s">
        <v>1340</v>
      </c>
      <c r="B86" s="112" t="s">
        <v>694</v>
      </c>
      <c r="C86" s="126" t="s">
        <v>340</v>
      </c>
      <c r="D86" s="65" t="s">
        <v>1262</v>
      </c>
      <c r="E86" s="65" t="s">
        <v>631</v>
      </c>
      <c r="F86" s="65" t="s">
        <v>1263</v>
      </c>
      <c r="G86" s="65">
        <v>9</v>
      </c>
      <c r="H86" s="120" t="s">
        <v>664</v>
      </c>
      <c r="I86" s="120">
        <v>2</v>
      </c>
      <c r="J86" s="111" t="s">
        <v>1339</v>
      </c>
    </row>
    <row r="87" spans="1:10" ht="26.25" x14ac:dyDescent="0.25">
      <c r="A87" s="128" t="s">
        <v>1322</v>
      </c>
      <c r="B87" s="112" t="s">
        <v>699</v>
      </c>
      <c r="C87" s="126" t="s">
        <v>340</v>
      </c>
      <c r="D87" s="65" t="s">
        <v>700</v>
      </c>
      <c r="E87" s="65" t="s">
        <v>631</v>
      </c>
      <c r="F87" s="65" t="s">
        <v>701</v>
      </c>
      <c r="G87" s="65">
        <v>148</v>
      </c>
      <c r="H87" s="120" t="s">
        <v>664</v>
      </c>
      <c r="I87" s="120">
        <v>2</v>
      </c>
      <c r="J87" s="111" t="s">
        <v>1339</v>
      </c>
    </row>
    <row r="88" spans="1:10" ht="26.25" x14ac:dyDescent="0.25">
      <c r="A88" s="128" t="s">
        <v>1323</v>
      </c>
      <c r="B88" s="112" t="s">
        <v>645</v>
      </c>
      <c r="C88" s="126" t="s">
        <v>340</v>
      </c>
      <c r="D88" s="65" t="s">
        <v>702</v>
      </c>
      <c r="E88" s="65" t="s">
        <v>631</v>
      </c>
      <c r="F88" s="65" t="s">
        <v>703</v>
      </c>
      <c r="G88" s="65">
        <v>149</v>
      </c>
      <c r="H88" s="120" t="s">
        <v>664</v>
      </c>
      <c r="I88" s="120">
        <v>5</v>
      </c>
      <c r="J88" s="111" t="s">
        <v>1339</v>
      </c>
    </row>
    <row r="89" spans="1:10" ht="26.25" x14ac:dyDescent="0.25">
      <c r="A89" s="134" t="s">
        <v>1323</v>
      </c>
      <c r="B89" s="114" t="s">
        <v>715</v>
      </c>
      <c r="C89" s="126" t="s">
        <v>340</v>
      </c>
      <c r="D89" s="100" t="s">
        <v>716</v>
      </c>
      <c r="E89" s="100" t="s">
        <v>626</v>
      </c>
      <c r="F89" s="100" t="s">
        <v>717</v>
      </c>
      <c r="G89" s="100">
        <v>155</v>
      </c>
      <c r="H89" s="120" t="s">
        <v>664</v>
      </c>
      <c r="I89" s="120">
        <v>2</v>
      </c>
      <c r="J89" s="111" t="s">
        <v>1339</v>
      </c>
    </row>
    <row r="90" spans="1:10" ht="26.25" x14ac:dyDescent="0.25">
      <c r="A90" s="128" t="s">
        <v>1324</v>
      </c>
      <c r="B90" s="112" t="s">
        <v>691</v>
      </c>
      <c r="C90" s="126" t="s">
        <v>340</v>
      </c>
      <c r="D90" s="65" t="s">
        <v>709</v>
      </c>
      <c r="E90" s="65" t="s">
        <v>631</v>
      </c>
      <c r="F90" s="65" t="s">
        <v>710</v>
      </c>
      <c r="G90" s="65">
        <v>152</v>
      </c>
      <c r="H90" s="120" t="s">
        <v>664</v>
      </c>
      <c r="I90" s="120">
        <v>2</v>
      </c>
      <c r="J90" s="111" t="s">
        <v>1339</v>
      </c>
    </row>
    <row r="91" spans="1:10" ht="26.25" x14ac:dyDescent="0.25">
      <c r="A91" s="128" t="s">
        <v>1324</v>
      </c>
      <c r="B91" s="112" t="s">
        <v>691</v>
      </c>
      <c r="C91" s="126" t="s">
        <v>340</v>
      </c>
      <c r="D91" s="65" t="s">
        <v>740</v>
      </c>
      <c r="E91" s="65" t="s">
        <v>631</v>
      </c>
      <c r="F91" s="65" t="s">
        <v>741</v>
      </c>
      <c r="G91" s="65">
        <v>164</v>
      </c>
      <c r="H91" s="120" t="s">
        <v>664</v>
      </c>
      <c r="I91" s="120">
        <v>2</v>
      </c>
      <c r="J91" s="111" t="s">
        <v>1339</v>
      </c>
    </row>
    <row r="92" spans="1:10" ht="26.25" x14ac:dyDescent="0.25">
      <c r="A92" s="128" t="s">
        <v>1325</v>
      </c>
      <c r="B92" s="112" t="s">
        <v>678</v>
      </c>
      <c r="C92" s="126" t="s">
        <v>340</v>
      </c>
      <c r="D92" s="65" t="s">
        <v>713</v>
      </c>
      <c r="E92" s="65" t="s">
        <v>631</v>
      </c>
      <c r="F92" s="65" t="s">
        <v>714</v>
      </c>
      <c r="G92" s="65">
        <v>154</v>
      </c>
      <c r="H92" s="120" t="s">
        <v>664</v>
      </c>
      <c r="I92" s="120">
        <v>2</v>
      </c>
      <c r="J92" s="111" t="s">
        <v>1339</v>
      </c>
    </row>
    <row r="93" spans="1:10" ht="26.25" x14ac:dyDescent="0.25">
      <c r="A93" s="128" t="s">
        <v>1325</v>
      </c>
      <c r="B93" s="112" t="s">
        <v>678</v>
      </c>
      <c r="C93" s="126" t="s">
        <v>340</v>
      </c>
      <c r="D93" s="65" t="s">
        <v>833</v>
      </c>
      <c r="E93" s="65" t="s">
        <v>631</v>
      </c>
      <c r="F93" s="65" t="s">
        <v>834</v>
      </c>
      <c r="G93" s="65">
        <v>239</v>
      </c>
      <c r="H93" s="120" t="s">
        <v>664</v>
      </c>
      <c r="I93" s="120">
        <v>12</v>
      </c>
      <c r="J93" s="111" t="s">
        <v>1339</v>
      </c>
    </row>
    <row r="94" spans="1:10" ht="26.25" x14ac:dyDescent="0.25">
      <c r="A94" s="128" t="s">
        <v>1325</v>
      </c>
      <c r="B94" s="112" t="s">
        <v>678</v>
      </c>
      <c r="C94" s="126" t="s">
        <v>340</v>
      </c>
      <c r="D94" s="65" t="s">
        <v>898</v>
      </c>
      <c r="E94" s="65" t="s">
        <v>631</v>
      </c>
      <c r="F94" s="65" t="s">
        <v>899</v>
      </c>
      <c r="G94" s="65">
        <v>283</v>
      </c>
      <c r="H94" s="120" t="s">
        <v>664</v>
      </c>
      <c r="I94" s="120">
        <v>2</v>
      </c>
      <c r="J94" s="111" t="s">
        <v>1339</v>
      </c>
    </row>
    <row r="95" spans="1:10" ht="26.25" x14ac:dyDescent="0.25">
      <c r="A95" s="128" t="s">
        <v>1325</v>
      </c>
      <c r="B95" s="112" t="s">
        <v>678</v>
      </c>
      <c r="C95" s="126" t="s">
        <v>340</v>
      </c>
      <c r="D95" s="65" t="s">
        <v>1151</v>
      </c>
      <c r="E95" s="65" t="s">
        <v>631</v>
      </c>
      <c r="F95" s="65" t="s">
        <v>1152</v>
      </c>
      <c r="G95" s="65">
        <v>48</v>
      </c>
      <c r="H95" s="120" t="s">
        <v>664</v>
      </c>
      <c r="I95" s="120">
        <v>2</v>
      </c>
      <c r="J95" s="111" t="s">
        <v>1339</v>
      </c>
    </row>
    <row r="96" spans="1:10" ht="26.25" x14ac:dyDescent="0.25">
      <c r="A96" s="128" t="s">
        <v>1325</v>
      </c>
      <c r="B96" s="112" t="s">
        <v>678</v>
      </c>
      <c r="C96" s="126" t="s">
        <v>340</v>
      </c>
      <c r="D96" s="65" t="s">
        <v>1174</v>
      </c>
      <c r="E96" s="65" t="s">
        <v>631</v>
      </c>
      <c r="F96" s="65" t="s">
        <v>1175</v>
      </c>
      <c r="G96" s="65">
        <v>493</v>
      </c>
      <c r="H96" s="120" t="s">
        <v>664</v>
      </c>
      <c r="I96" s="120">
        <v>5</v>
      </c>
      <c r="J96" s="111" t="s">
        <v>1339</v>
      </c>
    </row>
    <row r="97" spans="1:10" ht="26.25" x14ac:dyDescent="0.25">
      <c r="A97" s="128" t="s">
        <v>1330</v>
      </c>
      <c r="B97" s="112" t="s">
        <v>657</v>
      </c>
      <c r="C97" s="126" t="s">
        <v>340</v>
      </c>
      <c r="D97" s="65" t="s">
        <v>670</v>
      </c>
      <c r="E97" s="65" t="s">
        <v>631</v>
      </c>
      <c r="F97" s="65" t="s">
        <v>671</v>
      </c>
      <c r="G97" s="65">
        <v>125</v>
      </c>
      <c r="H97" s="120" t="s">
        <v>664</v>
      </c>
      <c r="I97" s="120">
        <v>2</v>
      </c>
      <c r="J97" s="111" t="s">
        <v>1339</v>
      </c>
    </row>
    <row r="98" spans="1:10" ht="26.25" x14ac:dyDescent="0.25">
      <c r="A98" s="128" t="s">
        <v>1336</v>
      </c>
      <c r="B98" s="112" t="s">
        <v>641</v>
      </c>
      <c r="C98" s="126" t="s">
        <v>340</v>
      </c>
      <c r="D98" s="65" t="s">
        <v>689</v>
      </c>
      <c r="E98" s="65" t="s">
        <v>631</v>
      </c>
      <c r="F98" s="65" t="s">
        <v>690</v>
      </c>
      <c r="G98" s="65">
        <v>140</v>
      </c>
      <c r="H98" s="120" t="s">
        <v>664</v>
      </c>
      <c r="I98" s="120">
        <v>12</v>
      </c>
      <c r="J98" s="111" t="s">
        <v>1339</v>
      </c>
    </row>
    <row r="99" spans="1:10" ht="26.25" x14ac:dyDescent="0.25">
      <c r="A99" s="128" t="s">
        <v>1336</v>
      </c>
      <c r="B99" s="112" t="s">
        <v>641</v>
      </c>
      <c r="C99" s="126" t="s">
        <v>340</v>
      </c>
      <c r="D99" s="65" t="s">
        <v>1052</v>
      </c>
      <c r="E99" s="65" t="s">
        <v>631</v>
      </c>
      <c r="F99" s="65" t="s">
        <v>1053</v>
      </c>
      <c r="G99" s="65">
        <v>41</v>
      </c>
      <c r="H99" s="120" t="s">
        <v>664</v>
      </c>
      <c r="I99" s="120">
        <v>2</v>
      </c>
      <c r="J99" s="111" t="s">
        <v>1339</v>
      </c>
    </row>
    <row r="100" spans="1:10" ht="26.25" x14ac:dyDescent="0.25">
      <c r="A100" s="128" t="s">
        <v>1331</v>
      </c>
      <c r="B100" s="112" t="s">
        <v>638</v>
      </c>
      <c r="C100" s="126" t="s">
        <v>340</v>
      </c>
      <c r="D100" s="65" t="s">
        <v>662</v>
      </c>
      <c r="E100" s="65" t="s">
        <v>631</v>
      </c>
      <c r="F100" s="65" t="s">
        <v>663</v>
      </c>
      <c r="G100" s="65">
        <v>12</v>
      </c>
      <c r="H100" s="120" t="s">
        <v>664</v>
      </c>
      <c r="I100" s="120">
        <v>2</v>
      </c>
      <c r="J100" s="111" t="s">
        <v>1339</v>
      </c>
    </row>
    <row r="101" spans="1:10" ht="26.25" x14ac:dyDescent="0.25">
      <c r="A101" s="128" t="s">
        <v>1332</v>
      </c>
      <c r="B101" s="112" t="s">
        <v>850</v>
      </c>
      <c r="C101" s="126" t="s">
        <v>340</v>
      </c>
      <c r="D101" s="65" t="s">
        <v>864</v>
      </c>
      <c r="E101" s="65" t="s">
        <v>631</v>
      </c>
      <c r="F101" s="65" t="s">
        <v>865</v>
      </c>
      <c r="G101" s="65">
        <v>259</v>
      </c>
      <c r="H101" s="120" t="s">
        <v>664</v>
      </c>
      <c r="I101" s="120">
        <v>2</v>
      </c>
      <c r="J101" s="111" t="s">
        <v>1339</v>
      </c>
    </row>
    <row r="102" spans="1:10" ht="26.25" x14ac:dyDescent="0.25">
      <c r="A102" s="128" t="s">
        <v>1314</v>
      </c>
      <c r="B102" s="112" t="s">
        <v>761</v>
      </c>
      <c r="C102" s="126" t="s">
        <v>340</v>
      </c>
      <c r="D102" s="65" t="s">
        <v>1028</v>
      </c>
      <c r="E102" s="65" t="s">
        <v>631</v>
      </c>
      <c r="F102" s="65" t="s">
        <v>1029</v>
      </c>
      <c r="G102" s="65">
        <v>395</v>
      </c>
      <c r="H102" s="120" t="s">
        <v>1005</v>
      </c>
      <c r="I102" s="120">
        <v>3000</v>
      </c>
      <c r="J102" s="77" t="s">
        <v>1341</v>
      </c>
    </row>
    <row r="103" spans="1:10" ht="26.25" x14ac:dyDescent="0.25">
      <c r="A103" s="128" t="s">
        <v>1314</v>
      </c>
      <c r="B103" s="112" t="s">
        <v>761</v>
      </c>
      <c r="C103" s="126" t="s">
        <v>340</v>
      </c>
      <c r="D103" s="65" t="s">
        <v>762</v>
      </c>
      <c r="E103" s="65" t="s">
        <v>631</v>
      </c>
      <c r="F103" s="65" t="s">
        <v>763</v>
      </c>
      <c r="G103" s="65">
        <v>189</v>
      </c>
      <c r="H103" s="115" t="s">
        <v>734</v>
      </c>
      <c r="I103" s="115">
        <v>50</v>
      </c>
      <c r="J103" s="77" t="s">
        <v>6</v>
      </c>
    </row>
    <row r="104" spans="1:10" ht="26.25" x14ac:dyDescent="0.25">
      <c r="A104" s="128" t="s">
        <v>1314</v>
      </c>
      <c r="B104" s="112" t="s">
        <v>761</v>
      </c>
      <c r="C104" s="126" t="s">
        <v>340</v>
      </c>
      <c r="D104" s="65" t="s">
        <v>803</v>
      </c>
      <c r="E104" s="65" t="s">
        <v>631</v>
      </c>
      <c r="F104" s="65" t="s">
        <v>804</v>
      </c>
      <c r="G104" s="65">
        <v>22</v>
      </c>
      <c r="H104" s="120" t="s">
        <v>633</v>
      </c>
      <c r="I104" s="120">
        <v>10</v>
      </c>
      <c r="J104" s="77" t="s">
        <v>6</v>
      </c>
    </row>
    <row r="105" spans="1:10" ht="26.25" x14ac:dyDescent="0.25">
      <c r="A105" s="128" t="s">
        <v>1314</v>
      </c>
      <c r="B105" s="112" t="s">
        <v>761</v>
      </c>
      <c r="C105" s="126" t="s">
        <v>340</v>
      </c>
      <c r="D105" s="65" t="s">
        <v>805</v>
      </c>
      <c r="E105" s="65" t="s">
        <v>631</v>
      </c>
      <c r="F105" s="65" t="s">
        <v>806</v>
      </c>
      <c r="G105" s="65">
        <v>220</v>
      </c>
      <c r="H105" s="115" t="s">
        <v>807</v>
      </c>
      <c r="I105" s="115">
        <v>10</v>
      </c>
      <c r="J105" s="77" t="s">
        <v>6</v>
      </c>
    </row>
    <row r="106" spans="1:10" ht="26.25" x14ac:dyDescent="0.25">
      <c r="A106" s="128" t="s">
        <v>1314</v>
      </c>
      <c r="B106" s="112" t="s">
        <v>761</v>
      </c>
      <c r="C106" s="126" t="s">
        <v>340</v>
      </c>
      <c r="D106" s="65" t="s">
        <v>884</v>
      </c>
      <c r="E106" s="65" t="s">
        <v>631</v>
      </c>
      <c r="F106" s="65" t="s">
        <v>885</v>
      </c>
      <c r="G106" s="65">
        <v>272</v>
      </c>
      <c r="H106" s="120" t="s">
        <v>644</v>
      </c>
      <c r="I106" s="120">
        <v>1720</v>
      </c>
      <c r="J106" s="77" t="s">
        <v>6</v>
      </c>
    </row>
    <row r="107" spans="1:10" ht="26.25" x14ac:dyDescent="0.25">
      <c r="A107" s="128" t="s">
        <v>1314</v>
      </c>
      <c r="B107" s="112" t="s">
        <v>761</v>
      </c>
      <c r="C107" s="126" t="s">
        <v>340</v>
      </c>
      <c r="D107" s="65" t="s">
        <v>944</v>
      </c>
      <c r="E107" s="65" t="s">
        <v>631</v>
      </c>
      <c r="F107" s="65" t="s">
        <v>945</v>
      </c>
      <c r="G107" s="65">
        <v>326</v>
      </c>
      <c r="H107" s="120" t="s">
        <v>644</v>
      </c>
      <c r="I107" s="120">
        <v>250</v>
      </c>
      <c r="J107" s="77" t="s">
        <v>6</v>
      </c>
    </row>
    <row r="108" spans="1:10" ht="26.25" x14ac:dyDescent="0.25">
      <c r="A108" s="128" t="s">
        <v>1314</v>
      </c>
      <c r="B108" s="112" t="s">
        <v>761</v>
      </c>
      <c r="C108" s="126" t="s">
        <v>340</v>
      </c>
      <c r="D108" s="65" t="s">
        <v>948</v>
      </c>
      <c r="E108" s="65" t="s">
        <v>631</v>
      </c>
      <c r="F108" s="65" t="s">
        <v>949</v>
      </c>
      <c r="G108" s="65">
        <v>328</v>
      </c>
      <c r="H108" s="120" t="s">
        <v>633</v>
      </c>
      <c r="I108" s="120">
        <v>50</v>
      </c>
      <c r="J108" s="77" t="s">
        <v>6</v>
      </c>
    </row>
    <row r="109" spans="1:10" ht="26.25" x14ac:dyDescent="0.25">
      <c r="A109" s="128" t="s">
        <v>1314</v>
      </c>
      <c r="B109" s="112" t="s">
        <v>761</v>
      </c>
      <c r="C109" s="126" t="s">
        <v>340</v>
      </c>
      <c r="D109" s="65" t="s">
        <v>1037</v>
      </c>
      <c r="E109" s="65" t="s">
        <v>631</v>
      </c>
      <c r="F109" s="65" t="s">
        <v>1038</v>
      </c>
      <c r="G109" s="65">
        <v>400</v>
      </c>
      <c r="H109" s="120" t="s">
        <v>633</v>
      </c>
      <c r="I109" s="120">
        <v>0</v>
      </c>
      <c r="J109" s="77" t="s">
        <v>6</v>
      </c>
    </row>
    <row r="110" spans="1:10" ht="26.25" x14ac:dyDescent="0.25">
      <c r="A110" s="128" t="s">
        <v>1314</v>
      </c>
      <c r="B110" s="112" t="s">
        <v>761</v>
      </c>
      <c r="C110" s="126" t="s">
        <v>340</v>
      </c>
      <c r="D110" s="65" t="s">
        <v>1077</v>
      </c>
      <c r="E110" s="65" t="s">
        <v>631</v>
      </c>
      <c r="F110" s="65" t="s">
        <v>1078</v>
      </c>
      <c r="G110" s="65">
        <v>429</v>
      </c>
      <c r="H110" s="120" t="s">
        <v>1076</v>
      </c>
      <c r="I110" s="120">
        <v>20</v>
      </c>
      <c r="J110" s="77" t="s">
        <v>6</v>
      </c>
    </row>
    <row r="111" spans="1:10" ht="26.25" x14ac:dyDescent="0.25">
      <c r="A111" s="128" t="s">
        <v>1314</v>
      </c>
      <c r="B111" s="112" t="s">
        <v>761</v>
      </c>
      <c r="C111" s="126" t="s">
        <v>340</v>
      </c>
      <c r="D111" s="65" t="s">
        <v>1115</v>
      </c>
      <c r="E111" s="65" t="s">
        <v>631</v>
      </c>
      <c r="F111" s="65" t="s">
        <v>1116</v>
      </c>
      <c r="G111" s="65">
        <v>458</v>
      </c>
      <c r="H111" s="120" t="s">
        <v>633</v>
      </c>
      <c r="I111" s="120">
        <v>6</v>
      </c>
      <c r="J111" s="77" t="s">
        <v>6</v>
      </c>
    </row>
    <row r="112" spans="1:10" ht="26.25" x14ac:dyDescent="0.25">
      <c r="A112" s="128" t="s">
        <v>1314</v>
      </c>
      <c r="B112" s="112" t="s">
        <v>761</v>
      </c>
      <c r="C112" s="126" t="s">
        <v>340</v>
      </c>
      <c r="D112" s="65" t="s">
        <v>1176</v>
      </c>
      <c r="E112" s="65" t="s">
        <v>631</v>
      </c>
      <c r="F112" s="65" t="s">
        <v>1177</v>
      </c>
      <c r="G112" s="65">
        <v>495</v>
      </c>
      <c r="H112" s="120" t="s">
        <v>1076</v>
      </c>
      <c r="I112" s="120">
        <v>255</v>
      </c>
      <c r="J112" s="77" t="s">
        <v>6</v>
      </c>
    </row>
    <row r="113" spans="1:10" ht="26.25" x14ac:dyDescent="0.25">
      <c r="A113" s="128" t="s">
        <v>1314</v>
      </c>
      <c r="B113" s="65" t="s">
        <v>726</v>
      </c>
      <c r="C113" s="126" t="s">
        <v>340</v>
      </c>
      <c r="D113" s="65" t="s">
        <v>1206</v>
      </c>
      <c r="E113" s="65" t="s">
        <v>631</v>
      </c>
      <c r="F113" s="65" t="s">
        <v>1207</v>
      </c>
      <c r="G113" s="65">
        <v>507</v>
      </c>
      <c r="H113" s="120" t="s">
        <v>644</v>
      </c>
      <c r="I113" s="120">
        <v>24</v>
      </c>
      <c r="J113" s="77" t="s">
        <v>6</v>
      </c>
    </row>
    <row r="114" spans="1:10" ht="26.25" x14ac:dyDescent="0.25">
      <c r="A114" s="128" t="s">
        <v>1314</v>
      </c>
      <c r="B114" s="123" t="s">
        <v>726</v>
      </c>
      <c r="C114" s="126" t="s">
        <v>340</v>
      </c>
      <c r="D114" s="65" t="s">
        <v>1278</v>
      </c>
      <c r="E114" s="65" t="s">
        <v>631</v>
      </c>
      <c r="F114" s="65" t="s">
        <v>1279</v>
      </c>
      <c r="G114" s="65" t="s">
        <v>1279</v>
      </c>
      <c r="H114" s="120" t="s">
        <v>754</v>
      </c>
      <c r="I114" s="120">
        <v>25</v>
      </c>
      <c r="J114" s="77" t="s">
        <v>6</v>
      </c>
    </row>
    <row r="115" spans="1:10" ht="26.25" x14ac:dyDescent="0.25">
      <c r="A115" s="128" t="s">
        <v>1316</v>
      </c>
      <c r="B115" s="112" t="s">
        <v>706</v>
      </c>
      <c r="C115" s="126" t="s">
        <v>340</v>
      </c>
      <c r="D115" s="65" t="s">
        <v>773</v>
      </c>
      <c r="E115" s="65" t="s">
        <v>631</v>
      </c>
      <c r="F115" s="65" t="s">
        <v>774</v>
      </c>
      <c r="G115" s="65">
        <v>197</v>
      </c>
      <c r="H115" s="115" t="s">
        <v>754</v>
      </c>
      <c r="I115" s="115">
        <v>5</v>
      </c>
      <c r="J115" s="77" t="s">
        <v>6</v>
      </c>
    </row>
    <row r="116" spans="1:10" ht="26.25" x14ac:dyDescent="0.25">
      <c r="A116" s="128" t="s">
        <v>1316</v>
      </c>
      <c r="B116" s="112" t="s">
        <v>706</v>
      </c>
      <c r="C116" s="126" t="s">
        <v>340</v>
      </c>
      <c r="D116" s="65" t="s">
        <v>866</v>
      </c>
      <c r="E116" s="65" t="s">
        <v>631</v>
      </c>
      <c r="F116" s="65" t="s">
        <v>867</v>
      </c>
      <c r="G116" s="65">
        <v>26</v>
      </c>
      <c r="H116" s="120" t="s">
        <v>633</v>
      </c>
      <c r="I116" s="120">
        <v>0</v>
      </c>
      <c r="J116" s="77" t="s">
        <v>6</v>
      </c>
    </row>
    <row r="117" spans="1:10" ht="26.25" x14ac:dyDescent="0.25">
      <c r="A117" s="128" t="s">
        <v>1316</v>
      </c>
      <c r="B117" s="112" t="s">
        <v>706</v>
      </c>
      <c r="C117" s="126" t="s">
        <v>340</v>
      </c>
      <c r="D117" s="65" t="s">
        <v>1039</v>
      </c>
      <c r="E117" s="65" t="s">
        <v>631</v>
      </c>
      <c r="F117" s="65" t="s">
        <v>1040</v>
      </c>
      <c r="G117" s="65">
        <v>401</v>
      </c>
      <c r="H117" s="120" t="s">
        <v>723</v>
      </c>
      <c r="I117" s="120">
        <v>4</v>
      </c>
      <c r="J117" s="77" t="s">
        <v>6</v>
      </c>
    </row>
    <row r="118" spans="1:10" ht="26.25" x14ac:dyDescent="0.25">
      <c r="A118" s="128" t="s">
        <v>1316</v>
      </c>
      <c r="B118" s="112" t="s">
        <v>706</v>
      </c>
      <c r="C118" s="126" t="s">
        <v>340</v>
      </c>
      <c r="D118" s="65" t="s">
        <v>1091</v>
      </c>
      <c r="E118" s="65" t="s">
        <v>631</v>
      </c>
      <c r="F118" s="65" t="s">
        <v>1092</v>
      </c>
      <c r="G118" s="65">
        <v>440</v>
      </c>
      <c r="H118" s="120" t="s">
        <v>633</v>
      </c>
      <c r="I118" s="120">
        <v>26</v>
      </c>
      <c r="J118" s="77" t="s">
        <v>6</v>
      </c>
    </row>
    <row r="119" spans="1:10" ht="26.25" x14ac:dyDescent="0.25">
      <c r="A119" s="128" t="s">
        <v>1316</v>
      </c>
      <c r="B119" s="112" t="s">
        <v>706</v>
      </c>
      <c r="C119" s="126" t="s">
        <v>340</v>
      </c>
      <c r="D119" s="65" t="s">
        <v>1095</v>
      </c>
      <c r="E119" s="65" t="s">
        <v>631</v>
      </c>
      <c r="F119" s="65" t="s">
        <v>1096</v>
      </c>
      <c r="G119" s="65">
        <v>442</v>
      </c>
      <c r="H119" s="120" t="s">
        <v>644</v>
      </c>
      <c r="I119" s="120">
        <v>34</v>
      </c>
      <c r="J119" s="77" t="s">
        <v>6</v>
      </c>
    </row>
    <row r="120" spans="1:10" ht="26.25" x14ac:dyDescent="0.25">
      <c r="A120" s="128" t="s">
        <v>1316</v>
      </c>
      <c r="B120" s="112" t="s">
        <v>706</v>
      </c>
      <c r="C120" s="126" t="s">
        <v>340</v>
      </c>
      <c r="D120" s="65" t="s">
        <v>1103</v>
      </c>
      <c r="E120" s="65" t="s">
        <v>631</v>
      </c>
      <c r="F120" s="65" t="s">
        <v>1104</v>
      </c>
      <c r="G120" s="65">
        <v>448</v>
      </c>
      <c r="H120" s="120" t="s">
        <v>723</v>
      </c>
      <c r="I120" s="120">
        <v>0</v>
      </c>
      <c r="J120" s="77" t="s">
        <v>6</v>
      </c>
    </row>
    <row r="121" spans="1:10" ht="26.25" x14ac:dyDescent="0.25">
      <c r="A121" s="128" t="s">
        <v>1319</v>
      </c>
      <c r="B121" s="112" t="s">
        <v>654</v>
      </c>
      <c r="C121" s="126" t="s">
        <v>340</v>
      </c>
      <c r="D121" s="65" t="s">
        <v>668</v>
      </c>
      <c r="E121" s="65" t="s">
        <v>631</v>
      </c>
      <c r="F121" s="65" t="s">
        <v>669</v>
      </c>
      <c r="G121" s="65">
        <v>122</v>
      </c>
      <c r="H121" s="115" t="s">
        <v>633</v>
      </c>
      <c r="I121" s="115">
        <v>2</v>
      </c>
      <c r="J121" s="77" t="s">
        <v>6</v>
      </c>
    </row>
    <row r="122" spans="1:10" ht="26.25" x14ac:dyDescent="0.25">
      <c r="A122" s="128" t="s">
        <v>1319</v>
      </c>
      <c r="B122" s="112" t="s">
        <v>654</v>
      </c>
      <c r="C122" s="126" t="s">
        <v>340</v>
      </c>
      <c r="D122" s="65" t="s">
        <v>704</v>
      </c>
      <c r="E122" s="65" t="s">
        <v>631</v>
      </c>
      <c r="F122" s="65" t="s">
        <v>705</v>
      </c>
      <c r="G122" s="65">
        <v>15</v>
      </c>
      <c r="H122" s="120" t="s">
        <v>633</v>
      </c>
      <c r="I122" s="120">
        <v>10</v>
      </c>
      <c r="J122" s="77" t="s">
        <v>6</v>
      </c>
    </row>
    <row r="123" spans="1:10" ht="26.25" x14ac:dyDescent="0.25">
      <c r="A123" s="128" t="s">
        <v>1319</v>
      </c>
      <c r="B123" s="112" t="s">
        <v>654</v>
      </c>
      <c r="C123" s="126" t="s">
        <v>340</v>
      </c>
      <c r="D123" s="65" t="s">
        <v>854</v>
      </c>
      <c r="E123" s="65" t="s">
        <v>631</v>
      </c>
      <c r="F123" s="65" t="s">
        <v>855</v>
      </c>
      <c r="G123" s="65">
        <v>251</v>
      </c>
      <c r="H123" s="115" t="s">
        <v>644</v>
      </c>
      <c r="I123" s="115">
        <v>60</v>
      </c>
      <c r="J123" s="77" t="s">
        <v>6</v>
      </c>
    </row>
    <row r="124" spans="1:10" ht="26.25" x14ac:dyDescent="0.25">
      <c r="A124" s="128" t="s">
        <v>1319</v>
      </c>
      <c r="B124" s="112" t="s">
        <v>654</v>
      </c>
      <c r="C124" s="126" t="s">
        <v>340</v>
      </c>
      <c r="D124" s="65" t="s">
        <v>890</v>
      </c>
      <c r="E124" s="65" t="s">
        <v>631</v>
      </c>
      <c r="F124" s="65" t="s">
        <v>891</v>
      </c>
      <c r="G124" s="65">
        <v>278</v>
      </c>
      <c r="H124" s="120" t="s">
        <v>644</v>
      </c>
      <c r="I124" s="120">
        <v>85</v>
      </c>
      <c r="J124" s="77" t="s">
        <v>6</v>
      </c>
    </row>
    <row r="125" spans="1:10" ht="26.25" x14ac:dyDescent="0.25">
      <c r="A125" s="128" t="s">
        <v>1319</v>
      </c>
      <c r="B125" s="112" t="s">
        <v>654</v>
      </c>
      <c r="C125" s="126" t="s">
        <v>340</v>
      </c>
      <c r="D125" s="65" t="s">
        <v>894</v>
      </c>
      <c r="E125" s="65" t="s">
        <v>631</v>
      </c>
      <c r="F125" s="65" t="s">
        <v>895</v>
      </c>
      <c r="G125" s="65">
        <v>28</v>
      </c>
      <c r="H125" s="120" t="s">
        <v>633</v>
      </c>
      <c r="I125" s="120">
        <v>4</v>
      </c>
      <c r="J125" s="77" t="s">
        <v>6</v>
      </c>
    </row>
    <row r="126" spans="1:10" ht="26.25" x14ac:dyDescent="0.25">
      <c r="A126" s="128" t="s">
        <v>1319</v>
      </c>
      <c r="B126" s="112" t="s">
        <v>654</v>
      </c>
      <c r="C126" s="126" t="s">
        <v>340</v>
      </c>
      <c r="D126" s="65" t="s">
        <v>917</v>
      </c>
      <c r="E126" s="65" t="s">
        <v>631</v>
      </c>
      <c r="F126" s="65" t="s">
        <v>918</v>
      </c>
      <c r="G126" s="65">
        <v>30</v>
      </c>
      <c r="H126" s="120" t="s">
        <v>633</v>
      </c>
      <c r="I126" s="120">
        <v>25</v>
      </c>
      <c r="J126" s="77" t="s">
        <v>6</v>
      </c>
    </row>
    <row r="127" spans="1:10" ht="26.25" x14ac:dyDescent="0.25">
      <c r="A127" s="128" t="s">
        <v>1319</v>
      </c>
      <c r="B127" s="112" t="s">
        <v>654</v>
      </c>
      <c r="C127" s="126" t="s">
        <v>340</v>
      </c>
      <c r="D127" s="65" t="s">
        <v>932</v>
      </c>
      <c r="E127" s="65" t="s">
        <v>631</v>
      </c>
      <c r="F127" s="65" t="s">
        <v>933</v>
      </c>
      <c r="G127" s="65">
        <v>312</v>
      </c>
      <c r="H127" s="120" t="s">
        <v>633</v>
      </c>
      <c r="I127" s="120">
        <v>2</v>
      </c>
      <c r="J127" s="77" t="s">
        <v>6</v>
      </c>
    </row>
    <row r="128" spans="1:10" ht="26.25" x14ac:dyDescent="0.25">
      <c r="A128" s="128" t="s">
        <v>1319</v>
      </c>
      <c r="B128" s="112" t="s">
        <v>654</v>
      </c>
      <c r="C128" s="126" t="s">
        <v>340</v>
      </c>
      <c r="D128" s="65" t="s">
        <v>1050</v>
      </c>
      <c r="E128" s="65" t="s">
        <v>631</v>
      </c>
      <c r="F128" s="65" t="s">
        <v>1051</v>
      </c>
      <c r="G128" s="65">
        <v>408</v>
      </c>
      <c r="H128" s="120" t="s">
        <v>754</v>
      </c>
      <c r="I128" s="120">
        <v>5</v>
      </c>
      <c r="J128" s="77" t="s">
        <v>6</v>
      </c>
    </row>
    <row r="129" spans="1:10" ht="26.25" x14ac:dyDescent="0.25">
      <c r="A129" s="128" t="s">
        <v>1319</v>
      </c>
      <c r="B129" s="112" t="s">
        <v>654</v>
      </c>
      <c r="C129" s="126" t="s">
        <v>340</v>
      </c>
      <c r="D129" s="65" t="s">
        <v>1129</v>
      </c>
      <c r="E129" s="65" t="s">
        <v>631</v>
      </c>
      <c r="F129" s="65" t="s">
        <v>1130</v>
      </c>
      <c r="G129" s="65">
        <v>466</v>
      </c>
      <c r="H129" s="120" t="s">
        <v>633</v>
      </c>
      <c r="I129" s="120">
        <v>0</v>
      </c>
      <c r="J129" s="77" t="s">
        <v>6</v>
      </c>
    </row>
    <row r="130" spans="1:10" ht="26.25" x14ac:dyDescent="0.25">
      <c r="A130" s="128" t="s">
        <v>1319</v>
      </c>
      <c r="B130" s="112" t="s">
        <v>654</v>
      </c>
      <c r="C130" s="126" t="s">
        <v>340</v>
      </c>
      <c r="D130" s="65" t="s">
        <v>1147</v>
      </c>
      <c r="E130" s="65" t="s">
        <v>631</v>
      </c>
      <c r="F130" s="65" t="s">
        <v>1148</v>
      </c>
      <c r="G130" s="65">
        <v>477</v>
      </c>
      <c r="H130" s="120" t="s">
        <v>633</v>
      </c>
      <c r="I130" s="120">
        <v>200</v>
      </c>
      <c r="J130" s="77" t="s">
        <v>6</v>
      </c>
    </row>
    <row r="131" spans="1:10" ht="26.25" x14ac:dyDescent="0.25">
      <c r="A131" s="135" t="s">
        <v>1319</v>
      </c>
      <c r="B131" s="123" t="s">
        <v>634</v>
      </c>
      <c r="C131" s="126" t="s">
        <v>340</v>
      </c>
      <c r="D131" s="65" t="s">
        <v>1192</v>
      </c>
      <c r="E131" s="65" t="s">
        <v>631</v>
      </c>
      <c r="F131" s="65" t="s">
        <v>1193</v>
      </c>
      <c r="G131" s="65">
        <v>501</v>
      </c>
      <c r="H131" s="120" t="s">
        <v>633</v>
      </c>
      <c r="I131" s="120">
        <v>25</v>
      </c>
      <c r="J131" s="77" t="s">
        <v>6</v>
      </c>
    </row>
    <row r="132" spans="1:10" ht="26.25" x14ac:dyDescent="0.25">
      <c r="A132" s="128" t="s">
        <v>1319</v>
      </c>
      <c r="B132" s="112" t="s">
        <v>654</v>
      </c>
      <c r="C132" s="126" t="s">
        <v>340</v>
      </c>
      <c r="D132" s="65" t="s">
        <v>1224</v>
      </c>
      <c r="E132" s="65" t="s">
        <v>631</v>
      </c>
      <c r="F132" s="65" t="s">
        <v>1225</v>
      </c>
      <c r="G132" s="65">
        <v>59</v>
      </c>
      <c r="H132" s="120" t="s">
        <v>633</v>
      </c>
      <c r="I132" s="120">
        <v>0</v>
      </c>
      <c r="J132" s="77" t="s">
        <v>6</v>
      </c>
    </row>
    <row r="133" spans="1:10" ht="26.25" x14ac:dyDescent="0.25">
      <c r="A133" s="128" t="s">
        <v>1319</v>
      </c>
      <c r="B133" s="123" t="s">
        <v>634</v>
      </c>
      <c r="C133" s="126" t="s">
        <v>340</v>
      </c>
      <c r="D133" s="65" t="s">
        <v>1291</v>
      </c>
      <c r="E133" s="65" t="s">
        <v>631</v>
      </c>
      <c r="F133" s="65" t="s">
        <v>1292</v>
      </c>
      <c r="G133" s="65" t="s">
        <v>1292</v>
      </c>
      <c r="H133" s="120" t="s">
        <v>754</v>
      </c>
      <c r="I133" s="120">
        <v>12.5</v>
      </c>
      <c r="J133" s="77" t="s">
        <v>6</v>
      </c>
    </row>
    <row r="134" spans="1:10" ht="26.25" x14ac:dyDescent="0.25">
      <c r="A134" s="128" t="s">
        <v>1319</v>
      </c>
      <c r="B134" s="123" t="s">
        <v>634</v>
      </c>
      <c r="C134" s="126" t="s">
        <v>340</v>
      </c>
      <c r="D134" s="65" t="s">
        <v>1295</v>
      </c>
      <c r="E134" s="65" t="s">
        <v>631</v>
      </c>
      <c r="F134" s="65" t="s">
        <v>1296</v>
      </c>
      <c r="G134" s="65" t="s">
        <v>1296</v>
      </c>
      <c r="H134" s="120" t="s">
        <v>754</v>
      </c>
      <c r="I134" s="120">
        <v>3</v>
      </c>
      <c r="J134" s="77" t="s">
        <v>6</v>
      </c>
    </row>
    <row r="135" spans="1:10" ht="26.25" x14ac:dyDescent="0.25">
      <c r="A135" s="128" t="s">
        <v>1340</v>
      </c>
      <c r="B135" s="112" t="s">
        <v>694</v>
      </c>
      <c r="C135" s="126" t="s">
        <v>340</v>
      </c>
      <c r="D135" s="65" t="s">
        <v>787</v>
      </c>
      <c r="E135" s="65" t="s">
        <v>631</v>
      </c>
      <c r="F135" s="65" t="s">
        <v>788</v>
      </c>
      <c r="G135" s="65">
        <v>204</v>
      </c>
      <c r="H135" s="115" t="s">
        <v>644</v>
      </c>
      <c r="I135" s="115">
        <v>500</v>
      </c>
      <c r="J135" s="77" t="s">
        <v>6</v>
      </c>
    </row>
    <row r="136" spans="1:10" ht="26.25" x14ac:dyDescent="0.25">
      <c r="A136" s="128" t="s">
        <v>1340</v>
      </c>
      <c r="B136" s="112" t="s">
        <v>694</v>
      </c>
      <c r="C136" s="126" t="s">
        <v>340</v>
      </c>
      <c r="D136" s="65" t="s">
        <v>892</v>
      </c>
      <c r="E136" s="65" t="s">
        <v>631</v>
      </c>
      <c r="F136" s="65" t="s">
        <v>893</v>
      </c>
      <c r="G136" s="65">
        <v>279</v>
      </c>
      <c r="H136" s="120" t="s">
        <v>734</v>
      </c>
      <c r="I136" s="120">
        <v>325</v>
      </c>
      <c r="J136" s="77" t="s">
        <v>6</v>
      </c>
    </row>
    <row r="137" spans="1:10" ht="26.25" x14ac:dyDescent="0.25">
      <c r="A137" s="128" t="s">
        <v>1340</v>
      </c>
      <c r="B137" s="112" t="s">
        <v>694</v>
      </c>
      <c r="C137" s="126" t="s">
        <v>340</v>
      </c>
      <c r="D137" s="65" t="s">
        <v>919</v>
      </c>
      <c r="E137" s="65" t="s">
        <v>631</v>
      </c>
      <c r="F137" s="65" t="s">
        <v>920</v>
      </c>
      <c r="G137" s="65">
        <v>301</v>
      </c>
      <c r="H137" s="120" t="s">
        <v>633</v>
      </c>
      <c r="I137" s="120">
        <v>50</v>
      </c>
      <c r="J137" s="77" t="s">
        <v>6</v>
      </c>
    </row>
    <row r="138" spans="1:10" ht="26.25" x14ac:dyDescent="0.25">
      <c r="A138" s="128" t="s">
        <v>1340</v>
      </c>
      <c r="B138" s="112" t="s">
        <v>694</v>
      </c>
      <c r="C138" s="126" t="s">
        <v>340</v>
      </c>
      <c r="D138" s="65" t="s">
        <v>942</v>
      </c>
      <c r="E138" s="65" t="s">
        <v>631</v>
      </c>
      <c r="F138" s="65" t="s">
        <v>943</v>
      </c>
      <c r="G138" s="65">
        <v>323</v>
      </c>
      <c r="H138" s="120" t="s">
        <v>644</v>
      </c>
      <c r="I138" s="120">
        <v>0</v>
      </c>
      <c r="J138" s="77" t="s">
        <v>6</v>
      </c>
    </row>
    <row r="139" spans="1:10" ht="26.25" x14ac:dyDescent="0.25">
      <c r="A139" s="128" t="s">
        <v>1340</v>
      </c>
      <c r="B139" s="112" t="s">
        <v>694</v>
      </c>
      <c r="C139" s="126" t="s">
        <v>340</v>
      </c>
      <c r="D139" s="65" t="s">
        <v>958</v>
      </c>
      <c r="E139" s="65" t="s">
        <v>631</v>
      </c>
      <c r="F139" s="65" t="s">
        <v>959</v>
      </c>
      <c r="G139" s="65">
        <v>339</v>
      </c>
      <c r="H139" s="120" t="s">
        <v>723</v>
      </c>
      <c r="I139" s="120">
        <v>2</v>
      </c>
      <c r="J139" s="77" t="s">
        <v>6</v>
      </c>
    </row>
    <row r="140" spans="1:10" ht="26.25" x14ac:dyDescent="0.25">
      <c r="A140" s="128" t="s">
        <v>1340</v>
      </c>
      <c r="B140" s="65" t="s">
        <v>1194</v>
      </c>
      <c r="C140" s="126" t="s">
        <v>340</v>
      </c>
      <c r="D140" s="65" t="s">
        <v>1195</v>
      </c>
      <c r="E140" s="65" t="s">
        <v>631</v>
      </c>
      <c r="F140" s="65" t="s">
        <v>1196</v>
      </c>
      <c r="G140" s="65">
        <v>502</v>
      </c>
      <c r="H140" s="120" t="s">
        <v>633</v>
      </c>
      <c r="I140" s="120">
        <v>24</v>
      </c>
      <c r="J140" s="77" t="s">
        <v>6</v>
      </c>
    </row>
    <row r="141" spans="1:10" ht="26.25" x14ac:dyDescent="0.25">
      <c r="A141" s="128" t="s">
        <v>1340</v>
      </c>
      <c r="B141" s="65" t="s">
        <v>1194</v>
      </c>
      <c r="C141" s="126" t="s">
        <v>340</v>
      </c>
      <c r="D141" s="65" t="s">
        <v>1197</v>
      </c>
      <c r="E141" s="65" t="s">
        <v>631</v>
      </c>
      <c r="F141" s="65" t="s">
        <v>1198</v>
      </c>
      <c r="G141" s="65">
        <v>503</v>
      </c>
      <c r="H141" s="120" t="s">
        <v>633</v>
      </c>
      <c r="I141" s="120">
        <v>60</v>
      </c>
      <c r="J141" s="77" t="s">
        <v>6</v>
      </c>
    </row>
    <row r="142" spans="1:10" ht="26.25" x14ac:dyDescent="0.25">
      <c r="A142" s="128" t="s">
        <v>1340</v>
      </c>
      <c r="B142" s="65" t="s">
        <v>1194</v>
      </c>
      <c r="C142" s="126" t="s">
        <v>340</v>
      </c>
      <c r="D142" s="65" t="s">
        <v>1204</v>
      </c>
      <c r="E142" s="65" t="s">
        <v>631</v>
      </c>
      <c r="F142" s="65" t="s">
        <v>1205</v>
      </c>
      <c r="G142" s="65">
        <v>506</v>
      </c>
      <c r="H142" s="120" t="s">
        <v>633</v>
      </c>
      <c r="I142" s="120">
        <v>12</v>
      </c>
      <c r="J142" s="77" t="s">
        <v>6</v>
      </c>
    </row>
    <row r="143" spans="1:10" ht="26.25" x14ac:dyDescent="0.25">
      <c r="A143" s="128" t="s">
        <v>1340</v>
      </c>
      <c r="B143" s="112" t="s">
        <v>694</v>
      </c>
      <c r="C143" s="126" t="s">
        <v>340</v>
      </c>
      <c r="D143" s="100" t="s">
        <v>1216</v>
      </c>
      <c r="E143" s="100" t="s">
        <v>631</v>
      </c>
      <c r="F143" s="100" t="s">
        <v>1217</v>
      </c>
      <c r="G143" s="100">
        <v>53</v>
      </c>
      <c r="H143" s="115" t="s">
        <v>644</v>
      </c>
      <c r="I143" s="115">
        <v>20</v>
      </c>
      <c r="J143" s="77" t="s">
        <v>6</v>
      </c>
    </row>
    <row r="144" spans="1:10" ht="26.25" x14ac:dyDescent="0.25">
      <c r="A144" s="128" t="s">
        <v>1320</v>
      </c>
      <c r="B144" s="112" t="s">
        <v>624</v>
      </c>
      <c r="C144" s="126" t="s">
        <v>340</v>
      </c>
      <c r="D144" s="65" t="s">
        <v>1145</v>
      </c>
      <c r="E144" s="65" t="s">
        <v>631</v>
      </c>
      <c r="F144" s="65" t="s">
        <v>1146</v>
      </c>
      <c r="G144" s="65">
        <v>476</v>
      </c>
      <c r="H144" s="120" t="s">
        <v>644</v>
      </c>
      <c r="I144" s="120">
        <v>145</v>
      </c>
      <c r="J144" s="77" t="s">
        <v>6</v>
      </c>
    </row>
    <row r="145" spans="1:10" ht="26.25" x14ac:dyDescent="0.25">
      <c r="A145" s="128" t="s">
        <v>1321</v>
      </c>
      <c r="B145" s="112" t="s">
        <v>729</v>
      </c>
      <c r="C145" s="126" t="s">
        <v>340</v>
      </c>
      <c r="D145" s="65" t="s">
        <v>781</v>
      </c>
      <c r="E145" s="65" t="s">
        <v>631</v>
      </c>
      <c r="F145" s="65" t="s">
        <v>782</v>
      </c>
      <c r="G145" s="65">
        <v>201</v>
      </c>
      <c r="H145" s="115" t="s">
        <v>644</v>
      </c>
      <c r="I145" s="115">
        <v>8</v>
      </c>
      <c r="J145" s="77" t="s">
        <v>6</v>
      </c>
    </row>
    <row r="146" spans="1:10" ht="26.25" x14ac:dyDescent="0.25">
      <c r="A146" s="128" t="s">
        <v>1321</v>
      </c>
      <c r="B146" s="112" t="s">
        <v>729</v>
      </c>
      <c r="C146" s="126" t="s">
        <v>340</v>
      </c>
      <c r="D146" s="65" t="s">
        <v>1153</v>
      </c>
      <c r="E146" s="65" t="s">
        <v>631</v>
      </c>
      <c r="F146" s="65" t="s">
        <v>1154</v>
      </c>
      <c r="G146" s="65">
        <v>480</v>
      </c>
      <c r="H146" s="120" t="s">
        <v>1155</v>
      </c>
      <c r="I146" s="120">
        <v>10</v>
      </c>
      <c r="J146" s="77" t="s">
        <v>6</v>
      </c>
    </row>
    <row r="147" spans="1:10" ht="26.25" x14ac:dyDescent="0.25">
      <c r="A147" s="135" t="s">
        <v>1321</v>
      </c>
      <c r="B147" s="122" t="s">
        <v>1178</v>
      </c>
      <c r="C147" s="126" t="s">
        <v>340</v>
      </c>
      <c r="D147" s="65" t="s">
        <v>1179</v>
      </c>
      <c r="E147" s="65" t="s">
        <v>631</v>
      </c>
      <c r="F147" s="65" t="s">
        <v>1180</v>
      </c>
      <c r="G147" s="65">
        <v>497</v>
      </c>
      <c r="H147" s="120" t="s">
        <v>644</v>
      </c>
      <c r="I147" s="120">
        <v>100</v>
      </c>
      <c r="J147" s="77" t="s">
        <v>6</v>
      </c>
    </row>
    <row r="148" spans="1:10" ht="26.25" x14ac:dyDescent="0.25">
      <c r="A148" s="128" t="s">
        <v>1322</v>
      </c>
      <c r="B148" s="112" t="s">
        <v>699</v>
      </c>
      <c r="C148" s="126" t="s">
        <v>340</v>
      </c>
      <c r="D148" s="65" t="s">
        <v>812</v>
      </c>
      <c r="E148" s="65" t="s">
        <v>631</v>
      </c>
      <c r="F148" s="65" t="s">
        <v>813</v>
      </c>
      <c r="G148" s="65">
        <v>227</v>
      </c>
      <c r="H148" s="115" t="s">
        <v>633</v>
      </c>
      <c r="I148" s="115">
        <v>6</v>
      </c>
      <c r="J148" s="77" t="s">
        <v>6</v>
      </c>
    </row>
    <row r="149" spans="1:10" ht="26.25" x14ac:dyDescent="0.25">
      <c r="A149" s="128" t="s">
        <v>1322</v>
      </c>
      <c r="B149" s="112" t="s">
        <v>699</v>
      </c>
      <c r="C149" s="126" t="s">
        <v>340</v>
      </c>
      <c r="D149" s="65" t="s">
        <v>952</v>
      </c>
      <c r="E149" s="65" t="s">
        <v>631</v>
      </c>
      <c r="F149" s="65" t="s">
        <v>953</v>
      </c>
      <c r="G149" s="65">
        <v>333</v>
      </c>
      <c r="H149" s="120" t="s">
        <v>633</v>
      </c>
      <c r="I149" s="120">
        <v>0</v>
      </c>
      <c r="J149" s="77" t="s">
        <v>6</v>
      </c>
    </row>
    <row r="150" spans="1:10" ht="26.25" x14ac:dyDescent="0.25">
      <c r="A150" s="128" t="s">
        <v>1322</v>
      </c>
      <c r="B150" s="112" t="s">
        <v>699</v>
      </c>
      <c r="C150" s="126" t="s">
        <v>340</v>
      </c>
      <c r="D150" s="65" t="s">
        <v>954</v>
      </c>
      <c r="E150" s="65" t="s">
        <v>631</v>
      </c>
      <c r="F150" s="65" t="s">
        <v>955</v>
      </c>
      <c r="G150" s="65">
        <v>336</v>
      </c>
      <c r="H150" s="120" t="s">
        <v>633</v>
      </c>
      <c r="I150" s="120">
        <v>0</v>
      </c>
      <c r="J150" s="77" t="s">
        <v>6</v>
      </c>
    </row>
    <row r="151" spans="1:10" ht="26.25" x14ac:dyDescent="0.25">
      <c r="A151" s="128" t="s">
        <v>1322</v>
      </c>
      <c r="B151" s="112" t="s">
        <v>699</v>
      </c>
      <c r="C151" s="126" t="s">
        <v>340</v>
      </c>
      <c r="D151" s="65" t="s">
        <v>1009</v>
      </c>
      <c r="E151" s="65" t="s">
        <v>631</v>
      </c>
      <c r="F151" s="65" t="s">
        <v>1010</v>
      </c>
      <c r="G151" s="65">
        <v>38</v>
      </c>
      <c r="H151" s="136" t="s">
        <v>644</v>
      </c>
      <c r="I151" s="136">
        <v>70</v>
      </c>
      <c r="J151" s="77" t="s">
        <v>6</v>
      </c>
    </row>
    <row r="152" spans="1:10" ht="26.25" x14ac:dyDescent="0.25">
      <c r="A152" s="128" t="s">
        <v>1322</v>
      </c>
      <c r="B152" s="112" t="s">
        <v>699</v>
      </c>
      <c r="C152" s="126" t="s">
        <v>340</v>
      </c>
      <c r="D152" s="65" t="s">
        <v>1024</v>
      </c>
      <c r="E152" s="65" t="s">
        <v>631</v>
      </c>
      <c r="F152" s="65" t="s">
        <v>1025</v>
      </c>
      <c r="G152" s="65">
        <v>392</v>
      </c>
      <c r="H152" s="120" t="s">
        <v>734</v>
      </c>
      <c r="I152" s="120">
        <v>1500</v>
      </c>
      <c r="J152" s="77" t="s">
        <v>6</v>
      </c>
    </row>
    <row r="153" spans="1:10" ht="26.25" x14ac:dyDescent="0.25">
      <c r="A153" s="128" t="s">
        <v>1322</v>
      </c>
      <c r="B153" s="112" t="s">
        <v>699</v>
      </c>
      <c r="C153" s="126" t="s">
        <v>340</v>
      </c>
      <c r="D153" s="65" t="s">
        <v>1045</v>
      </c>
      <c r="E153" s="65" t="s">
        <v>631</v>
      </c>
      <c r="F153" s="65" t="s">
        <v>1046</v>
      </c>
      <c r="G153" s="65">
        <v>405</v>
      </c>
      <c r="H153" s="120" t="s">
        <v>633</v>
      </c>
      <c r="I153" s="120">
        <v>4</v>
      </c>
      <c r="J153" s="77" t="s">
        <v>6</v>
      </c>
    </row>
    <row r="154" spans="1:10" ht="26.25" x14ac:dyDescent="0.25">
      <c r="A154" s="132" t="s">
        <v>1322</v>
      </c>
      <c r="B154" s="110" t="s">
        <v>699</v>
      </c>
      <c r="C154" s="126" t="s">
        <v>340</v>
      </c>
      <c r="D154" s="100" t="s">
        <v>1117</v>
      </c>
      <c r="E154" s="100" t="s">
        <v>626</v>
      </c>
      <c r="F154" s="100" t="s">
        <v>1118</v>
      </c>
      <c r="G154" s="100">
        <v>459</v>
      </c>
      <c r="H154" s="115" t="s">
        <v>633</v>
      </c>
      <c r="I154" s="115">
        <v>0</v>
      </c>
      <c r="J154" s="77" t="s">
        <v>6</v>
      </c>
    </row>
    <row r="155" spans="1:10" ht="26.25" x14ac:dyDescent="0.25">
      <c r="A155" s="128" t="s">
        <v>1322</v>
      </c>
      <c r="B155" s="112" t="s">
        <v>699</v>
      </c>
      <c r="C155" s="126" t="s">
        <v>340</v>
      </c>
      <c r="D155" s="65" t="s">
        <v>1253</v>
      </c>
      <c r="E155" s="65" t="s">
        <v>631</v>
      </c>
      <c r="F155" s="65" t="s">
        <v>1254</v>
      </c>
      <c r="G155" s="65">
        <v>83</v>
      </c>
      <c r="H155" s="120" t="s">
        <v>633</v>
      </c>
      <c r="I155" s="120">
        <v>16</v>
      </c>
      <c r="J155" s="77" t="s">
        <v>6</v>
      </c>
    </row>
    <row r="156" spans="1:10" ht="26.25" x14ac:dyDescent="0.25">
      <c r="A156" s="128" t="s">
        <v>1322</v>
      </c>
      <c r="B156" s="65" t="s">
        <v>1006</v>
      </c>
      <c r="C156" s="126" t="s">
        <v>340</v>
      </c>
      <c r="D156" s="65" t="s">
        <v>1308</v>
      </c>
      <c r="E156" s="65" t="s">
        <v>631</v>
      </c>
      <c r="F156" s="65" t="s">
        <v>1309</v>
      </c>
      <c r="G156" s="65" t="s">
        <v>1309</v>
      </c>
      <c r="H156" s="120" t="s">
        <v>754</v>
      </c>
      <c r="I156" s="120">
        <v>25</v>
      </c>
      <c r="J156" s="77" t="s">
        <v>6</v>
      </c>
    </row>
    <row r="157" spans="1:10" ht="26.25" x14ac:dyDescent="0.25">
      <c r="A157" s="128" t="s">
        <v>1342</v>
      </c>
      <c r="B157" s="112" t="s">
        <v>968</v>
      </c>
      <c r="C157" s="126" t="s">
        <v>340</v>
      </c>
      <c r="D157" s="65" t="s">
        <v>969</v>
      </c>
      <c r="E157" s="65" t="s">
        <v>631</v>
      </c>
      <c r="F157" s="65" t="s">
        <v>970</v>
      </c>
      <c r="G157" s="65">
        <v>346</v>
      </c>
      <c r="H157" s="120" t="s">
        <v>633</v>
      </c>
      <c r="I157" s="120">
        <v>20</v>
      </c>
      <c r="J157" s="77" t="s">
        <v>6</v>
      </c>
    </row>
    <row r="158" spans="1:10" ht="26.25" x14ac:dyDescent="0.25">
      <c r="A158" s="128" t="s">
        <v>1342</v>
      </c>
      <c r="B158" s="112" t="s">
        <v>968</v>
      </c>
      <c r="C158" s="126" t="s">
        <v>340</v>
      </c>
      <c r="D158" s="65" t="s">
        <v>1105</v>
      </c>
      <c r="E158" s="65" t="s">
        <v>631</v>
      </c>
      <c r="F158" s="65" t="s">
        <v>1106</v>
      </c>
      <c r="G158" s="65">
        <v>45</v>
      </c>
      <c r="H158" s="136" t="s">
        <v>723</v>
      </c>
      <c r="I158" s="136">
        <v>10</v>
      </c>
      <c r="J158" s="77" t="s">
        <v>6</v>
      </c>
    </row>
    <row r="159" spans="1:10" ht="26.25" x14ac:dyDescent="0.25">
      <c r="A159" s="128" t="s">
        <v>1342</v>
      </c>
      <c r="B159" s="112" t="s">
        <v>968</v>
      </c>
      <c r="C159" s="126" t="s">
        <v>340</v>
      </c>
      <c r="D159" s="65" t="s">
        <v>1156</v>
      </c>
      <c r="E159" s="65" t="s">
        <v>631</v>
      </c>
      <c r="F159" s="65" t="s">
        <v>1157</v>
      </c>
      <c r="G159" s="65">
        <v>481</v>
      </c>
      <c r="H159" s="120" t="s">
        <v>633</v>
      </c>
      <c r="I159" s="120">
        <v>0</v>
      </c>
      <c r="J159" s="77" t="s">
        <v>6</v>
      </c>
    </row>
    <row r="160" spans="1:10" ht="26.25" x14ac:dyDescent="0.25">
      <c r="A160" s="128" t="s">
        <v>1342</v>
      </c>
      <c r="B160" s="112" t="s">
        <v>968</v>
      </c>
      <c r="C160" s="126" t="s">
        <v>340</v>
      </c>
      <c r="D160" s="65" t="s">
        <v>1160</v>
      </c>
      <c r="E160" s="65" t="s">
        <v>631</v>
      </c>
      <c r="F160" s="65" t="s">
        <v>1161</v>
      </c>
      <c r="G160" s="65">
        <v>483</v>
      </c>
      <c r="H160" s="120" t="s">
        <v>644</v>
      </c>
      <c r="I160" s="120">
        <v>60</v>
      </c>
      <c r="J160" s="77" t="s">
        <v>6</v>
      </c>
    </row>
    <row r="161" spans="1:10" ht="26.25" x14ac:dyDescent="0.25">
      <c r="A161" s="128" t="s">
        <v>1323</v>
      </c>
      <c r="B161" s="112" t="s">
        <v>645</v>
      </c>
      <c r="C161" s="126" t="s">
        <v>340</v>
      </c>
      <c r="D161" s="65" t="s">
        <v>646</v>
      </c>
      <c r="E161" s="65" t="s">
        <v>631</v>
      </c>
      <c r="F161" s="65" t="s">
        <v>647</v>
      </c>
      <c r="G161" s="65">
        <v>109</v>
      </c>
      <c r="H161" s="115" t="s">
        <v>633</v>
      </c>
      <c r="I161" s="115">
        <v>0</v>
      </c>
      <c r="J161" s="77" t="s">
        <v>6</v>
      </c>
    </row>
    <row r="162" spans="1:10" ht="26.25" x14ac:dyDescent="0.25">
      <c r="A162" s="128" t="s">
        <v>1323</v>
      </c>
      <c r="B162" s="112" t="s">
        <v>645</v>
      </c>
      <c r="C162" s="126" t="s">
        <v>340</v>
      </c>
      <c r="D162" s="65" t="s">
        <v>697</v>
      </c>
      <c r="E162" s="65" t="s">
        <v>631</v>
      </c>
      <c r="F162" s="65" t="s">
        <v>698</v>
      </c>
      <c r="G162" s="65">
        <v>146</v>
      </c>
      <c r="H162" s="115" t="s">
        <v>644</v>
      </c>
      <c r="I162" s="115">
        <v>40</v>
      </c>
      <c r="J162" s="77" t="s">
        <v>6</v>
      </c>
    </row>
    <row r="163" spans="1:10" ht="26.25" x14ac:dyDescent="0.25">
      <c r="A163" s="128" t="s">
        <v>1323</v>
      </c>
      <c r="B163" s="112" t="s">
        <v>645</v>
      </c>
      <c r="C163" s="126" t="s">
        <v>340</v>
      </c>
      <c r="D163" s="65" t="s">
        <v>798</v>
      </c>
      <c r="E163" s="65" t="s">
        <v>631</v>
      </c>
      <c r="F163" s="65" t="s">
        <v>799</v>
      </c>
      <c r="G163" s="65">
        <v>211</v>
      </c>
      <c r="H163" s="115" t="s">
        <v>633</v>
      </c>
      <c r="I163" s="115">
        <v>100</v>
      </c>
      <c r="J163" s="77" t="s">
        <v>6</v>
      </c>
    </row>
    <row r="164" spans="1:10" ht="26.25" x14ac:dyDescent="0.25">
      <c r="A164" s="128" t="s">
        <v>1323</v>
      </c>
      <c r="B164" s="112" t="s">
        <v>645</v>
      </c>
      <c r="C164" s="126" t="s">
        <v>340</v>
      </c>
      <c r="D164" s="65" t="s">
        <v>1072</v>
      </c>
      <c r="E164" s="65" t="s">
        <v>631</v>
      </c>
      <c r="F164" s="65" t="s">
        <v>1073</v>
      </c>
      <c r="G164" s="65">
        <v>427</v>
      </c>
      <c r="H164" s="120" t="s">
        <v>633</v>
      </c>
      <c r="I164" s="120">
        <v>6</v>
      </c>
      <c r="J164" s="77" t="s">
        <v>6</v>
      </c>
    </row>
    <row r="165" spans="1:10" ht="26.25" x14ac:dyDescent="0.25">
      <c r="A165" s="128" t="s">
        <v>1323</v>
      </c>
      <c r="B165" s="112" t="s">
        <v>645</v>
      </c>
      <c r="C165" s="126" t="s">
        <v>340</v>
      </c>
      <c r="D165" s="65" t="s">
        <v>1186</v>
      </c>
      <c r="E165" s="65" t="s">
        <v>631</v>
      </c>
      <c r="F165" s="65" t="s">
        <v>1187</v>
      </c>
      <c r="G165" s="65">
        <v>5</v>
      </c>
      <c r="H165" s="120" t="s">
        <v>644</v>
      </c>
      <c r="I165" s="120">
        <v>6</v>
      </c>
      <c r="J165" s="77" t="s">
        <v>6</v>
      </c>
    </row>
    <row r="166" spans="1:10" ht="26.25" x14ac:dyDescent="0.25">
      <c r="A166" s="128" t="s">
        <v>1323</v>
      </c>
      <c r="B166" s="65" t="s">
        <v>715</v>
      </c>
      <c r="C166" s="126" t="s">
        <v>340</v>
      </c>
      <c r="D166" s="65" t="s">
        <v>1199</v>
      </c>
      <c r="E166" s="65" t="s">
        <v>631</v>
      </c>
      <c r="F166" s="65" t="s">
        <v>1200</v>
      </c>
      <c r="G166" s="65">
        <v>504</v>
      </c>
      <c r="H166" s="120" t="s">
        <v>807</v>
      </c>
      <c r="I166" s="120">
        <v>30</v>
      </c>
      <c r="J166" s="77" t="s">
        <v>6</v>
      </c>
    </row>
    <row r="167" spans="1:10" ht="26.25" x14ac:dyDescent="0.25">
      <c r="A167" s="128" t="s">
        <v>1343</v>
      </c>
      <c r="B167" s="112" t="s">
        <v>793</v>
      </c>
      <c r="C167" s="126" t="s">
        <v>340</v>
      </c>
      <c r="D167" s="65" t="s">
        <v>794</v>
      </c>
      <c r="E167" s="65" t="s">
        <v>631</v>
      </c>
      <c r="F167" s="65" t="s">
        <v>795</v>
      </c>
      <c r="G167" s="65">
        <v>207</v>
      </c>
      <c r="H167" s="115" t="s">
        <v>633</v>
      </c>
      <c r="I167" s="115">
        <v>0</v>
      </c>
      <c r="J167" s="77" t="s">
        <v>6</v>
      </c>
    </row>
    <row r="168" spans="1:10" ht="26.25" x14ac:dyDescent="0.25">
      <c r="A168" s="128" t="s">
        <v>1343</v>
      </c>
      <c r="B168" s="112" t="s">
        <v>793</v>
      </c>
      <c r="C168" s="126" t="s">
        <v>340</v>
      </c>
      <c r="D168" s="65" t="s">
        <v>796</v>
      </c>
      <c r="E168" s="65" t="s">
        <v>631</v>
      </c>
      <c r="F168" s="65" t="s">
        <v>797</v>
      </c>
      <c r="G168" s="65">
        <v>208</v>
      </c>
      <c r="H168" s="115" t="s">
        <v>633</v>
      </c>
      <c r="I168" s="115">
        <v>2</v>
      </c>
      <c r="J168" s="77" t="s">
        <v>6</v>
      </c>
    </row>
    <row r="169" spans="1:10" ht="26.25" x14ac:dyDescent="0.25">
      <c r="A169" s="128" t="s">
        <v>1343</v>
      </c>
      <c r="B169" s="112" t="s">
        <v>793</v>
      </c>
      <c r="C169" s="126" t="s">
        <v>340</v>
      </c>
      <c r="D169" s="65" t="s">
        <v>826</v>
      </c>
      <c r="E169" s="65" t="s">
        <v>631</v>
      </c>
      <c r="F169" s="65" t="s">
        <v>827</v>
      </c>
      <c r="G169" s="65">
        <v>236</v>
      </c>
      <c r="H169" s="115" t="s">
        <v>633</v>
      </c>
      <c r="I169" s="115">
        <v>0</v>
      </c>
      <c r="J169" s="77" t="s">
        <v>6</v>
      </c>
    </row>
    <row r="170" spans="1:10" ht="26.25" x14ac:dyDescent="0.25">
      <c r="A170" s="128" t="s">
        <v>1343</v>
      </c>
      <c r="B170" s="112" t="s">
        <v>793</v>
      </c>
      <c r="C170" s="126" t="s">
        <v>340</v>
      </c>
      <c r="D170" s="65" t="s">
        <v>936</v>
      </c>
      <c r="E170" s="65" t="s">
        <v>631</v>
      </c>
      <c r="F170" s="65" t="s">
        <v>937</v>
      </c>
      <c r="G170" s="65">
        <v>316</v>
      </c>
      <c r="H170" s="120" t="s">
        <v>633</v>
      </c>
      <c r="I170" s="120">
        <v>2</v>
      </c>
      <c r="J170" s="77" t="s">
        <v>6</v>
      </c>
    </row>
    <row r="171" spans="1:10" ht="26.25" x14ac:dyDescent="0.25">
      <c r="A171" s="128" t="s">
        <v>1343</v>
      </c>
      <c r="B171" s="112" t="s">
        <v>793</v>
      </c>
      <c r="C171" s="126" t="s">
        <v>340</v>
      </c>
      <c r="D171" s="65" t="s">
        <v>971</v>
      </c>
      <c r="E171" s="65" t="s">
        <v>631</v>
      </c>
      <c r="F171" s="65" t="s">
        <v>972</v>
      </c>
      <c r="G171" s="65">
        <v>348</v>
      </c>
      <c r="H171" s="120" t="s">
        <v>633</v>
      </c>
      <c r="I171" s="120">
        <v>0</v>
      </c>
      <c r="J171" s="77" t="s">
        <v>6</v>
      </c>
    </row>
    <row r="172" spans="1:10" ht="26.25" x14ac:dyDescent="0.25">
      <c r="A172" s="132" t="s">
        <v>1343</v>
      </c>
      <c r="B172" s="110" t="s">
        <v>793</v>
      </c>
      <c r="C172" s="126" t="s">
        <v>340</v>
      </c>
      <c r="D172" s="100" t="s">
        <v>1087</v>
      </c>
      <c r="E172" s="100" t="s">
        <v>631</v>
      </c>
      <c r="F172" s="100" t="s">
        <v>1088</v>
      </c>
      <c r="G172" s="100">
        <v>436</v>
      </c>
      <c r="H172" s="115" t="s">
        <v>633</v>
      </c>
      <c r="I172" s="115">
        <v>700</v>
      </c>
      <c r="J172" s="77" t="s">
        <v>6</v>
      </c>
    </row>
    <row r="173" spans="1:10" ht="26.25" x14ac:dyDescent="0.25">
      <c r="A173" s="128" t="s">
        <v>1343</v>
      </c>
      <c r="B173" s="112" t="s">
        <v>793</v>
      </c>
      <c r="C173" s="126" t="s">
        <v>340</v>
      </c>
      <c r="D173" s="65" t="s">
        <v>1099</v>
      </c>
      <c r="E173" s="65" t="s">
        <v>631</v>
      </c>
      <c r="F173" s="65" t="s">
        <v>1100</v>
      </c>
      <c r="G173" s="65">
        <v>446</v>
      </c>
      <c r="H173" s="120" t="s">
        <v>644</v>
      </c>
      <c r="I173" s="120">
        <v>48</v>
      </c>
      <c r="J173" s="77" t="s">
        <v>6</v>
      </c>
    </row>
    <row r="174" spans="1:10" ht="26.25" x14ac:dyDescent="0.25">
      <c r="A174" s="128" t="s">
        <v>1343</v>
      </c>
      <c r="B174" s="112" t="s">
        <v>793</v>
      </c>
      <c r="C174" s="126" t="s">
        <v>340</v>
      </c>
      <c r="D174" s="65" t="s">
        <v>1164</v>
      </c>
      <c r="E174" s="65" t="s">
        <v>631</v>
      </c>
      <c r="F174" s="65" t="s">
        <v>1165</v>
      </c>
      <c r="G174" s="65">
        <v>485</v>
      </c>
      <c r="H174" s="120" t="s">
        <v>633</v>
      </c>
      <c r="I174" s="120">
        <v>0</v>
      </c>
      <c r="J174" s="77" t="s">
        <v>6</v>
      </c>
    </row>
    <row r="175" spans="1:10" ht="26.25" x14ac:dyDescent="0.25">
      <c r="A175" s="128" t="s">
        <v>1324</v>
      </c>
      <c r="B175" s="112" t="s">
        <v>691</v>
      </c>
      <c r="C175" s="126" t="s">
        <v>340</v>
      </c>
      <c r="D175" s="65" t="s">
        <v>721</v>
      </c>
      <c r="E175" s="65" t="s">
        <v>631</v>
      </c>
      <c r="F175" s="65" t="s">
        <v>722</v>
      </c>
      <c r="G175" s="65">
        <v>157</v>
      </c>
      <c r="H175" s="115" t="s">
        <v>723</v>
      </c>
      <c r="I175" s="115">
        <v>0</v>
      </c>
      <c r="J175" s="77" t="s">
        <v>6</v>
      </c>
    </row>
    <row r="176" spans="1:10" ht="26.25" x14ac:dyDescent="0.25">
      <c r="A176" s="132" t="s">
        <v>1324</v>
      </c>
      <c r="B176" s="110" t="s">
        <v>691</v>
      </c>
      <c r="C176" s="126" t="s">
        <v>340</v>
      </c>
      <c r="D176" s="65" t="s">
        <v>777</v>
      </c>
      <c r="E176" s="65" t="s">
        <v>631</v>
      </c>
      <c r="F176" s="65" t="s">
        <v>778</v>
      </c>
      <c r="G176" s="65">
        <v>2</v>
      </c>
      <c r="H176" s="120" t="s">
        <v>633</v>
      </c>
      <c r="I176" s="120">
        <v>6</v>
      </c>
      <c r="J176" s="77" t="s">
        <v>6</v>
      </c>
    </row>
    <row r="177" spans="1:10" ht="12" customHeight="1" x14ac:dyDescent="0.25">
      <c r="A177" s="128" t="s">
        <v>1324</v>
      </c>
      <c r="B177" s="112" t="s">
        <v>691</v>
      </c>
      <c r="C177" s="126" t="s">
        <v>340</v>
      </c>
      <c r="D177" s="65" t="s">
        <v>814</v>
      </c>
      <c r="E177" s="65" t="s">
        <v>631</v>
      </c>
      <c r="F177" s="65" t="s">
        <v>815</v>
      </c>
      <c r="G177" s="65">
        <v>229</v>
      </c>
      <c r="H177" s="115" t="s">
        <v>633</v>
      </c>
      <c r="I177" s="115">
        <v>0</v>
      </c>
      <c r="J177" s="77" t="s">
        <v>6</v>
      </c>
    </row>
    <row r="178" spans="1:10" ht="26.25" x14ac:dyDescent="0.25">
      <c r="A178" s="128" t="s">
        <v>1324</v>
      </c>
      <c r="B178" s="112" t="s">
        <v>691</v>
      </c>
      <c r="C178" s="126" t="s">
        <v>340</v>
      </c>
      <c r="D178" s="65" t="s">
        <v>831</v>
      </c>
      <c r="E178" s="65" t="s">
        <v>631</v>
      </c>
      <c r="F178" s="65" t="s">
        <v>832</v>
      </c>
      <c r="G178" s="65">
        <v>238</v>
      </c>
      <c r="H178" s="115" t="s">
        <v>723</v>
      </c>
      <c r="I178" s="115">
        <v>8</v>
      </c>
      <c r="J178" s="77" t="s">
        <v>6</v>
      </c>
    </row>
    <row r="179" spans="1:10" ht="26.25" x14ac:dyDescent="0.25">
      <c r="A179" s="130" t="s">
        <v>1324</v>
      </c>
      <c r="B179" s="117" t="s">
        <v>691</v>
      </c>
      <c r="C179" s="126" t="s">
        <v>340</v>
      </c>
      <c r="D179" s="73" t="s">
        <v>848</v>
      </c>
      <c r="E179" s="73" t="s">
        <v>631</v>
      </c>
      <c r="F179" s="73" t="s">
        <v>849</v>
      </c>
      <c r="G179" s="73">
        <v>249</v>
      </c>
      <c r="H179" s="119" t="s">
        <v>739</v>
      </c>
      <c r="I179" s="119">
        <v>82</v>
      </c>
      <c r="J179" s="77" t="s">
        <v>6</v>
      </c>
    </row>
    <row r="180" spans="1:10" ht="26.25" x14ac:dyDescent="0.25">
      <c r="A180" s="128" t="s">
        <v>1324</v>
      </c>
      <c r="B180" s="112" t="s">
        <v>691</v>
      </c>
      <c r="C180" s="126" t="s">
        <v>340</v>
      </c>
      <c r="D180" s="65" t="s">
        <v>856</v>
      </c>
      <c r="E180" s="65" t="s">
        <v>631</v>
      </c>
      <c r="F180" s="65" t="s">
        <v>857</v>
      </c>
      <c r="G180" s="65">
        <v>252</v>
      </c>
      <c r="H180" s="115" t="s">
        <v>644</v>
      </c>
      <c r="I180" s="115">
        <v>15</v>
      </c>
      <c r="J180" s="77" t="s">
        <v>6</v>
      </c>
    </row>
    <row r="181" spans="1:10" ht="26.25" x14ac:dyDescent="0.25">
      <c r="A181" s="128" t="s">
        <v>1324</v>
      </c>
      <c r="B181" s="112" t="s">
        <v>691</v>
      </c>
      <c r="C181" s="126" t="s">
        <v>340</v>
      </c>
      <c r="D181" s="65" t="s">
        <v>876</v>
      </c>
      <c r="E181" s="65" t="s">
        <v>631</v>
      </c>
      <c r="F181" s="65" t="s">
        <v>877</v>
      </c>
      <c r="G181" s="65">
        <v>266</v>
      </c>
      <c r="H181" s="120" t="s">
        <v>644</v>
      </c>
      <c r="I181" s="120">
        <v>80</v>
      </c>
      <c r="J181" s="77" t="s">
        <v>6</v>
      </c>
    </row>
    <row r="182" spans="1:10" ht="26.25" x14ac:dyDescent="0.25">
      <c r="A182" s="135" t="s">
        <v>1324</v>
      </c>
      <c r="B182" s="121" t="s">
        <v>691</v>
      </c>
      <c r="C182" s="126" t="s">
        <v>340</v>
      </c>
      <c r="D182" s="65" t="s">
        <v>966</v>
      </c>
      <c r="E182" s="65" t="s">
        <v>631</v>
      </c>
      <c r="F182" s="65" t="s">
        <v>967</v>
      </c>
      <c r="G182" s="65">
        <v>345</v>
      </c>
      <c r="H182" s="120" t="s">
        <v>633</v>
      </c>
      <c r="I182" s="120">
        <v>2</v>
      </c>
      <c r="J182" s="77" t="s">
        <v>6</v>
      </c>
    </row>
    <row r="183" spans="1:10" ht="26.25" x14ac:dyDescent="0.25">
      <c r="A183" s="128" t="s">
        <v>1324</v>
      </c>
      <c r="B183" s="112" t="s">
        <v>691</v>
      </c>
      <c r="C183" s="126" t="s">
        <v>340</v>
      </c>
      <c r="D183" s="65" t="s">
        <v>1121</v>
      </c>
      <c r="E183" s="65" t="s">
        <v>631</v>
      </c>
      <c r="F183" s="65" t="s">
        <v>1122</v>
      </c>
      <c r="G183" s="65">
        <v>460</v>
      </c>
      <c r="H183" s="120" t="s">
        <v>628</v>
      </c>
      <c r="I183" s="120">
        <v>20</v>
      </c>
      <c r="J183" s="77" t="s">
        <v>6</v>
      </c>
    </row>
    <row r="184" spans="1:10" ht="26.25" x14ac:dyDescent="0.25">
      <c r="A184" s="128" t="s">
        <v>1324</v>
      </c>
      <c r="B184" s="112" t="s">
        <v>691</v>
      </c>
      <c r="C184" s="126" t="s">
        <v>340</v>
      </c>
      <c r="D184" s="65" t="s">
        <v>1133</v>
      </c>
      <c r="E184" s="65" t="s">
        <v>631</v>
      </c>
      <c r="F184" s="65" t="s">
        <v>1134</v>
      </c>
      <c r="G184" s="65">
        <v>469</v>
      </c>
      <c r="H184" s="120" t="s">
        <v>633</v>
      </c>
      <c r="I184" s="120">
        <v>4</v>
      </c>
      <c r="J184" s="77" t="s">
        <v>6</v>
      </c>
    </row>
    <row r="185" spans="1:10" ht="26.25" x14ac:dyDescent="0.25">
      <c r="A185" s="128" t="s">
        <v>1324</v>
      </c>
      <c r="B185" s="112" t="s">
        <v>691</v>
      </c>
      <c r="C185" s="126" t="s">
        <v>340</v>
      </c>
      <c r="D185" s="65" t="s">
        <v>1232</v>
      </c>
      <c r="E185" s="65" t="s">
        <v>631</v>
      </c>
      <c r="F185" s="65" t="s">
        <v>1233</v>
      </c>
      <c r="G185" s="65">
        <v>64</v>
      </c>
      <c r="H185" s="120" t="s">
        <v>633</v>
      </c>
      <c r="I185" s="120">
        <v>100</v>
      </c>
      <c r="J185" s="77" t="s">
        <v>6</v>
      </c>
    </row>
    <row r="186" spans="1:10" ht="26.25" x14ac:dyDescent="0.25">
      <c r="A186" s="128" t="s">
        <v>1324</v>
      </c>
      <c r="B186" s="65" t="s">
        <v>651</v>
      </c>
      <c r="C186" s="126" t="s">
        <v>340</v>
      </c>
      <c r="D186" s="65" t="s">
        <v>1293</v>
      </c>
      <c r="E186" s="65" t="s">
        <v>631</v>
      </c>
      <c r="F186" s="65" t="s">
        <v>1294</v>
      </c>
      <c r="G186" s="65" t="s">
        <v>1294</v>
      </c>
      <c r="H186" s="120" t="s">
        <v>754</v>
      </c>
      <c r="I186" s="120">
        <v>50</v>
      </c>
      <c r="J186" s="77" t="s">
        <v>6</v>
      </c>
    </row>
    <row r="187" spans="1:10" ht="26.25" x14ac:dyDescent="0.25">
      <c r="A187" s="128" t="s">
        <v>1324</v>
      </c>
      <c r="B187" s="65" t="s">
        <v>651</v>
      </c>
      <c r="C187" s="126" t="s">
        <v>340</v>
      </c>
      <c r="D187" s="65" t="s">
        <v>1297</v>
      </c>
      <c r="E187" s="65" t="s">
        <v>631</v>
      </c>
      <c r="F187" s="65" t="s">
        <v>1298</v>
      </c>
      <c r="G187" s="65" t="s">
        <v>1298</v>
      </c>
      <c r="H187" s="120" t="s">
        <v>754</v>
      </c>
      <c r="I187" s="120">
        <v>3</v>
      </c>
      <c r="J187" s="77" t="s">
        <v>6</v>
      </c>
    </row>
    <row r="188" spans="1:10" ht="26.25" x14ac:dyDescent="0.25">
      <c r="A188" s="130" t="s">
        <v>1324</v>
      </c>
      <c r="B188" s="131" t="s">
        <v>651</v>
      </c>
      <c r="C188" s="126" t="s">
        <v>340</v>
      </c>
      <c r="D188" s="73" t="s">
        <v>1302</v>
      </c>
      <c r="E188" s="73" t="s">
        <v>631</v>
      </c>
      <c r="F188" s="73" t="s">
        <v>1303</v>
      </c>
      <c r="G188" s="73" t="s">
        <v>1303</v>
      </c>
      <c r="H188" s="120" t="s">
        <v>754</v>
      </c>
      <c r="I188" s="120">
        <v>25</v>
      </c>
      <c r="J188" s="77" t="s">
        <v>6</v>
      </c>
    </row>
    <row r="189" spans="1:10" ht="26.25" x14ac:dyDescent="0.25">
      <c r="A189" s="130" t="s">
        <v>1324</v>
      </c>
      <c r="B189" s="73" t="s">
        <v>651</v>
      </c>
      <c r="C189" s="126" t="s">
        <v>340</v>
      </c>
      <c r="D189" s="73" t="s">
        <v>1310</v>
      </c>
      <c r="E189" s="73" t="s">
        <v>631</v>
      </c>
      <c r="F189" s="73" t="s">
        <v>1311</v>
      </c>
      <c r="G189" s="73" t="s">
        <v>1311</v>
      </c>
      <c r="H189" s="120" t="s">
        <v>754</v>
      </c>
      <c r="I189" s="120">
        <v>50</v>
      </c>
      <c r="J189" s="77" t="s">
        <v>6</v>
      </c>
    </row>
    <row r="190" spans="1:10" ht="26.25" x14ac:dyDescent="0.25">
      <c r="A190" s="128" t="s">
        <v>1325</v>
      </c>
      <c r="B190" s="112" t="s">
        <v>678</v>
      </c>
      <c r="C190" s="126" t="s">
        <v>340</v>
      </c>
      <c r="D190" s="65" t="s">
        <v>679</v>
      </c>
      <c r="E190" s="65" t="s">
        <v>631</v>
      </c>
      <c r="F190" s="65" t="s">
        <v>680</v>
      </c>
      <c r="G190" s="65">
        <v>135</v>
      </c>
      <c r="H190" s="115" t="s">
        <v>633</v>
      </c>
      <c r="I190" s="115">
        <v>0</v>
      </c>
      <c r="J190" s="77" t="s">
        <v>6</v>
      </c>
    </row>
    <row r="191" spans="1:10" ht="26.25" x14ac:dyDescent="0.25">
      <c r="A191" s="128" t="s">
        <v>1325</v>
      </c>
      <c r="B191" s="112" t="s">
        <v>678</v>
      </c>
      <c r="C191" s="126" t="s">
        <v>340</v>
      </c>
      <c r="D191" s="65" t="s">
        <v>683</v>
      </c>
      <c r="E191" s="65" t="s">
        <v>631</v>
      </c>
      <c r="F191" s="65" t="s">
        <v>684</v>
      </c>
      <c r="G191" s="65">
        <v>137</v>
      </c>
      <c r="H191" s="115" t="s">
        <v>633</v>
      </c>
      <c r="I191" s="115">
        <v>10</v>
      </c>
      <c r="J191" s="77" t="s">
        <v>6</v>
      </c>
    </row>
    <row r="192" spans="1:10" ht="26.25" x14ac:dyDescent="0.25">
      <c r="A192" s="128" t="s">
        <v>1325</v>
      </c>
      <c r="B192" s="112" t="s">
        <v>678</v>
      </c>
      <c r="C192" s="126" t="s">
        <v>340</v>
      </c>
      <c r="D192" s="65" t="s">
        <v>685</v>
      </c>
      <c r="E192" s="65" t="s">
        <v>631</v>
      </c>
      <c r="F192" s="65" t="s">
        <v>686</v>
      </c>
      <c r="G192" s="65">
        <v>138</v>
      </c>
      <c r="H192" s="115" t="s">
        <v>633</v>
      </c>
      <c r="I192" s="115">
        <v>16</v>
      </c>
      <c r="J192" s="77" t="s">
        <v>6</v>
      </c>
    </row>
    <row r="193" spans="1:10" ht="26.25" x14ac:dyDescent="0.25">
      <c r="A193" s="128" t="s">
        <v>1325</v>
      </c>
      <c r="B193" s="112" t="s">
        <v>678</v>
      </c>
      <c r="C193" s="126" t="s">
        <v>340</v>
      </c>
      <c r="D193" s="65" t="s">
        <v>732</v>
      </c>
      <c r="E193" s="65" t="s">
        <v>631</v>
      </c>
      <c r="F193" s="65" t="s">
        <v>733</v>
      </c>
      <c r="G193" s="65">
        <v>162</v>
      </c>
      <c r="H193" s="115" t="s">
        <v>734</v>
      </c>
      <c r="I193" s="115">
        <v>268</v>
      </c>
      <c r="J193" s="77" t="s">
        <v>6</v>
      </c>
    </row>
    <row r="194" spans="1:10" ht="26.25" x14ac:dyDescent="0.25">
      <c r="A194" s="128" t="s">
        <v>1325</v>
      </c>
      <c r="B194" s="112" t="s">
        <v>678</v>
      </c>
      <c r="C194" s="126" t="s">
        <v>340</v>
      </c>
      <c r="D194" s="65" t="s">
        <v>752</v>
      </c>
      <c r="E194" s="65" t="s">
        <v>631</v>
      </c>
      <c r="F194" s="65" t="s">
        <v>753</v>
      </c>
      <c r="G194" s="65">
        <v>176</v>
      </c>
      <c r="H194" s="115" t="s">
        <v>754</v>
      </c>
      <c r="I194" s="115">
        <v>5</v>
      </c>
      <c r="J194" s="77" t="s">
        <v>6</v>
      </c>
    </row>
    <row r="195" spans="1:10" ht="26.25" x14ac:dyDescent="0.25">
      <c r="A195" s="128" t="s">
        <v>1325</v>
      </c>
      <c r="B195" s="112" t="s">
        <v>678</v>
      </c>
      <c r="C195" s="126" t="s">
        <v>340</v>
      </c>
      <c r="D195" s="65" t="s">
        <v>775</v>
      </c>
      <c r="E195" s="65" t="s">
        <v>631</v>
      </c>
      <c r="F195" s="65" t="s">
        <v>776</v>
      </c>
      <c r="G195" s="65">
        <v>199</v>
      </c>
      <c r="H195" s="115" t="s">
        <v>723</v>
      </c>
      <c r="I195" s="115">
        <v>12</v>
      </c>
      <c r="J195" s="77" t="s">
        <v>6</v>
      </c>
    </row>
    <row r="196" spans="1:10" ht="26.25" x14ac:dyDescent="0.25">
      <c r="A196" s="128" t="s">
        <v>1325</v>
      </c>
      <c r="B196" s="112" t="s">
        <v>678</v>
      </c>
      <c r="C196" s="126" t="s">
        <v>340</v>
      </c>
      <c r="D196" s="65" t="s">
        <v>791</v>
      </c>
      <c r="E196" s="65" t="s">
        <v>631</v>
      </c>
      <c r="F196" s="65" t="s">
        <v>792</v>
      </c>
      <c r="G196" s="65">
        <v>206</v>
      </c>
      <c r="H196" s="115" t="s">
        <v>633</v>
      </c>
      <c r="I196" s="115">
        <v>0</v>
      </c>
      <c r="J196" s="77" t="s">
        <v>6</v>
      </c>
    </row>
    <row r="197" spans="1:10" ht="26.25" x14ac:dyDescent="0.25">
      <c r="A197" s="128" t="s">
        <v>1325</v>
      </c>
      <c r="B197" s="112" t="s">
        <v>678</v>
      </c>
      <c r="C197" s="126" t="s">
        <v>340</v>
      </c>
      <c r="D197" s="65" t="s">
        <v>880</v>
      </c>
      <c r="E197" s="65" t="s">
        <v>631</v>
      </c>
      <c r="F197" s="65" t="s">
        <v>881</v>
      </c>
      <c r="G197" s="65">
        <v>27</v>
      </c>
      <c r="H197" s="120" t="s">
        <v>633</v>
      </c>
      <c r="I197" s="120">
        <v>1</v>
      </c>
      <c r="J197" s="77" t="s">
        <v>6</v>
      </c>
    </row>
    <row r="198" spans="1:10" ht="26.25" x14ac:dyDescent="0.25">
      <c r="A198" s="128" t="s">
        <v>1325</v>
      </c>
      <c r="B198" s="112" t="s">
        <v>678</v>
      </c>
      <c r="C198" s="126" t="s">
        <v>340</v>
      </c>
      <c r="D198" s="65" t="s">
        <v>896</v>
      </c>
      <c r="E198" s="65" t="s">
        <v>631</v>
      </c>
      <c r="F198" s="65" t="s">
        <v>897</v>
      </c>
      <c r="G198" s="65">
        <v>280</v>
      </c>
      <c r="H198" s="120" t="s">
        <v>633</v>
      </c>
      <c r="I198" s="120">
        <v>0</v>
      </c>
      <c r="J198" s="77" t="s">
        <v>6</v>
      </c>
    </row>
    <row r="199" spans="1:10" ht="26.25" x14ac:dyDescent="0.25">
      <c r="A199" s="128" t="s">
        <v>1325</v>
      </c>
      <c r="B199" s="112" t="s">
        <v>678</v>
      </c>
      <c r="C199" s="126" t="s">
        <v>340</v>
      </c>
      <c r="D199" s="65" t="s">
        <v>910</v>
      </c>
      <c r="E199" s="65" t="s">
        <v>631</v>
      </c>
      <c r="F199" s="65" t="s">
        <v>911</v>
      </c>
      <c r="G199" s="65">
        <v>296</v>
      </c>
      <c r="H199" s="120" t="s">
        <v>633</v>
      </c>
      <c r="I199" s="120">
        <v>48</v>
      </c>
      <c r="J199" s="77" t="s">
        <v>6</v>
      </c>
    </row>
    <row r="200" spans="1:10" ht="26.25" x14ac:dyDescent="0.25">
      <c r="A200" s="128" t="s">
        <v>1325</v>
      </c>
      <c r="B200" s="112" t="s">
        <v>678</v>
      </c>
      <c r="C200" s="126" t="s">
        <v>340</v>
      </c>
      <c r="D200" s="65" t="s">
        <v>946</v>
      </c>
      <c r="E200" s="65" t="s">
        <v>631</v>
      </c>
      <c r="F200" s="65" t="s">
        <v>947</v>
      </c>
      <c r="G200" s="65">
        <v>327</v>
      </c>
      <c r="H200" s="120" t="s">
        <v>633</v>
      </c>
      <c r="I200" s="120">
        <v>0</v>
      </c>
      <c r="J200" s="77" t="s">
        <v>6</v>
      </c>
    </row>
    <row r="201" spans="1:10" ht="26.25" x14ac:dyDescent="0.25">
      <c r="A201" s="128" t="s">
        <v>1325</v>
      </c>
      <c r="B201" s="112" t="s">
        <v>678</v>
      </c>
      <c r="C201" s="126" t="s">
        <v>340</v>
      </c>
      <c r="D201" s="65" t="s">
        <v>979</v>
      </c>
      <c r="E201" s="65" t="s">
        <v>631</v>
      </c>
      <c r="F201" s="65" t="s">
        <v>980</v>
      </c>
      <c r="G201" s="65">
        <v>353</v>
      </c>
      <c r="H201" s="120" t="s">
        <v>633</v>
      </c>
      <c r="I201" s="120">
        <v>0</v>
      </c>
      <c r="J201" s="77" t="s">
        <v>6</v>
      </c>
    </row>
    <row r="202" spans="1:10" ht="26.25" x14ac:dyDescent="0.25">
      <c r="A202" s="128" t="s">
        <v>1325</v>
      </c>
      <c r="B202" s="112" t="s">
        <v>678</v>
      </c>
      <c r="C202" s="126" t="s">
        <v>340</v>
      </c>
      <c r="D202" s="65" t="s">
        <v>989</v>
      </c>
      <c r="E202" s="65" t="s">
        <v>631</v>
      </c>
      <c r="F202" s="65" t="s">
        <v>990</v>
      </c>
      <c r="G202" s="65">
        <v>360</v>
      </c>
      <c r="H202" s="120" t="s">
        <v>723</v>
      </c>
      <c r="I202" s="120">
        <v>0</v>
      </c>
      <c r="J202" s="77" t="s">
        <v>6</v>
      </c>
    </row>
    <row r="203" spans="1:10" ht="26.25" x14ac:dyDescent="0.25">
      <c r="A203" s="128" t="s">
        <v>1325</v>
      </c>
      <c r="B203" s="112" t="s">
        <v>678</v>
      </c>
      <c r="C203" s="126" t="s">
        <v>340</v>
      </c>
      <c r="D203" s="65" t="s">
        <v>997</v>
      </c>
      <c r="E203" s="65" t="s">
        <v>631</v>
      </c>
      <c r="F203" s="65" t="s">
        <v>998</v>
      </c>
      <c r="G203" s="65">
        <v>369</v>
      </c>
      <c r="H203" s="120" t="s">
        <v>633</v>
      </c>
      <c r="I203" s="120">
        <v>0</v>
      </c>
      <c r="J203" s="77" t="s">
        <v>6</v>
      </c>
    </row>
    <row r="204" spans="1:10" ht="26.25" x14ac:dyDescent="0.25">
      <c r="A204" s="128" t="s">
        <v>1325</v>
      </c>
      <c r="B204" s="112" t="s">
        <v>678</v>
      </c>
      <c r="C204" s="126" t="s">
        <v>340</v>
      </c>
      <c r="D204" s="65" t="s">
        <v>1068</v>
      </c>
      <c r="E204" s="65" t="s">
        <v>631</v>
      </c>
      <c r="F204" s="65" t="s">
        <v>1069</v>
      </c>
      <c r="G204" s="65">
        <v>422</v>
      </c>
      <c r="H204" s="120" t="s">
        <v>633</v>
      </c>
      <c r="I204" s="120">
        <v>20</v>
      </c>
      <c r="J204" s="77" t="s">
        <v>6</v>
      </c>
    </row>
    <row r="205" spans="1:10" ht="26.25" x14ac:dyDescent="0.25">
      <c r="A205" s="128" t="s">
        <v>1325</v>
      </c>
      <c r="B205" s="112" t="s">
        <v>678</v>
      </c>
      <c r="C205" s="126" t="s">
        <v>340</v>
      </c>
      <c r="D205" s="65" t="s">
        <v>1089</v>
      </c>
      <c r="E205" s="65" t="s">
        <v>631</v>
      </c>
      <c r="F205" s="65" t="s">
        <v>1090</v>
      </c>
      <c r="G205" s="65">
        <v>44</v>
      </c>
      <c r="H205" s="120" t="s">
        <v>633</v>
      </c>
      <c r="I205" s="120">
        <v>0</v>
      </c>
      <c r="J205" s="77" t="s">
        <v>6</v>
      </c>
    </row>
    <row r="206" spans="1:10" ht="26.25" x14ac:dyDescent="0.25">
      <c r="A206" s="128" t="s">
        <v>1325</v>
      </c>
      <c r="B206" s="112" t="s">
        <v>678</v>
      </c>
      <c r="C206" s="126" t="s">
        <v>340</v>
      </c>
      <c r="D206" s="65" t="s">
        <v>1107</v>
      </c>
      <c r="E206" s="65" t="s">
        <v>631</v>
      </c>
      <c r="F206" s="65" t="s">
        <v>1108</v>
      </c>
      <c r="G206" s="65">
        <v>450</v>
      </c>
      <c r="H206" s="120" t="s">
        <v>633</v>
      </c>
      <c r="I206" s="120">
        <v>6</v>
      </c>
      <c r="J206" s="77" t="s">
        <v>6</v>
      </c>
    </row>
    <row r="207" spans="1:10" ht="26.25" x14ac:dyDescent="0.25">
      <c r="A207" s="128" t="s">
        <v>1325</v>
      </c>
      <c r="B207" s="112" t="s">
        <v>678</v>
      </c>
      <c r="C207" s="126" t="s">
        <v>340</v>
      </c>
      <c r="D207" s="65" t="s">
        <v>1135</v>
      </c>
      <c r="E207" s="65" t="s">
        <v>631</v>
      </c>
      <c r="F207" s="65" t="s">
        <v>1136</v>
      </c>
      <c r="G207" s="65">
        <v>470</v>
      </c>
      <c r="H207" s="120" t="s">
        <v>754</v>
      </c>
      <c r="I207" s="120">
        <v>5</v>
      </c>
      <c r="J207" s="77" t="s">
        <v>6</v>
      </c>
    </row>
    <row r="208" spans="1:10" ht="26.25" x14ac:dyDescent="0.25">
      <c r="A208" s="128" t="s">
        <v>1325</v>
      </c>
      <c r="B208" s="112" t="s">
        <v>678</v>
      </c>
      <c r="C208" s="126" t="s">
        <v>340</v>
      </c>
      <c r="D208" s="65" t="s">
        <v>1220</v>
      </c>
      <c r="E208" s="65" t="s">
        <v>631</v>
      </c>
      <c r="F208" s="65" t="s">
        <v>1221</v>
      </c>
      <c r="G208" s="65">
        <v>55</v>
      </c>
      <c r="H208" s="120" t="s">
        <v>739</v>
      </c>
      <c r="I208" s="120">
        <v>500</v>
      </c>
      <c r="J208" s="77" t="s">
        <v>6</v>
      </c>
    </row>
    <row r="209" spans="1:10" ht="26.25" x14ac:dyDescent="0.25">
      <c r="A209" s="128" t="s">
        <v>1325</v>
      </c>
      <c r="B209" s="112" t="s">
        <v>678</v>
      </c>
      <c r="C209" s="126" t="s">
        <v>340</v>
      </c>
      <c r="D209" s="65" t="s">
        <v>1249</v>
      </c>
      <c r="E209" s="65" t="s">
        <v>631</v>
      </c>
      <c r="F209" s="65" t="s">
        <v>1250</v>
      </c>
      <c r="G209" s="65">
        <v>79</v>
      </c>
      <c r="H209" s="120" t="s">
        <v>633</v>
      </c>
      <c r="I209" s="120">
        <v>1</v>
      </c>
      <c r="J209" s="77" t="s">
        <v>6</v>
      </c>
    </row>
    <row r="210" spans="1:10" ht="26.25" x14ac:dyDescent="0.25">
      <c r="A210" s="128" t="s">
        <v>1325</v>
      </c>
      <c r="B210" s="112" t="s">
        <v>678</v>
      </c>
      <c r="C210" s="126" t="s">
        <v>340</v>
      </c>
      <c r="D210" s="65" t="s">
        <v>1255</v>
      </c>
      <c r="E210" s="65" t="s">
        <v>631</v>
      </c>
      <c r="F210" s="65" t="s">
        <v>1256</v>
      </c>
      <c r="G210" s="65">
        <v>84</v>
      </c>
      <c r="H210" s="120" t="s">
        <v>633</v>
      </c>
      <c r="I210" s="120">
        <v>4</v>
      </c>
      <c r="J210" s="77" t="s">
        <v>6</v>
      </c>
    </row>
    <row r="211" spans="1:10" ht="26.25" x14ac:dyDescent="0.25">
      <c r="A211" s="128" t="s">
        <v>1325</v>
      </c>
      <c r="B211" s="112" t="s">
        <v>678</v>
      </c>
      <c r="C211" s="126" t="s">
        <v>340</v>
      </c>
      <c r="D211" s="65" t="s">
        <v>1271</v>
      </c>
      <c r="E211" s="65" t="s">
        <v>631</v>
      </c>
      <c r="F211" s="65" t="s">
        <v>1272</v>
      </c>
      <c r="G211" s="65">
        <v>96</v>
      </c>
      <c r="H211" s="115" t="s">
        <v>633</v>
      </c>
      <c r="I211" s="115">
        <v>0</v>
      </c>
      <c r="J211" s="77" t="s">
        <v>6</v>
      </c>
    </row>
    <row r="212" spans="1:10" ht="26.25" x14ac:dyDescent="0.25">
      <c r="A212" s="130" t="s">
        <v>1325</v>
      </c>
      <c r="B212" s="73" t="s">
        <v>1288</v>
      </c>
      <c r="C212" s="126" t="s">
        <v>340</v>
      </c>
      <c r="D212" s="73" t="s">
        <v>1289</v>
      </c>
      <c r="E212" s="73" t="s">
        <v>631</v>
      </c>
      <c r="F212" s="73" t="s">
        <v>1290</v>
      </c>
      <c r="G212" s="73" t="s">
        <v>1290</v>
      </c>
      <c r="H212" s="120" t="s">
        <v>754</v>
      </c>
      <c r="I212" s="120">
        <v>3</v>
      </c>
      <c r="J212" s="77" t="s">
        <v>6</v>
      </c>
    </row>
    <row r="213" spans="1:10" ht="26.25" x14ac:dyDescent="0.25">
      <c r="A213" s="128" t="s">
        <v>1325</v>
      </c>
      <c r="B213" s="65" t="s">
        <v>1288</v>
      </c>
      <c r="C213" s="126" t="s">
        <v>340</v>
      </c>
      <c r="D213" s="65" t="s">
        <v>1306</v>
      </c>
      <c r="E213" s="65" t="s">
        <v>631</v>
      </c>
      <c r="F213" s="65" t="s">
        <v>1307</v>
      </c>
      <c r="G213" s="65" t="s">
        <v>1307</v>
      </c>
      <c r="H213" s="120" t="s">
        <v>754</v>
      </c>
      <c r="I213" s="120">
        <v>25</v>
      </c>
      <c r="J213" s="77" t="s">
        <v>6</v>
      </c>
    </row>
    <row r="214" spans="1:10" ht="26.25" x14ac:dyDescent="0.25">
      <c r="A214" s="128" t="s">
        <v>1326</v>
      </c>
      <c r="B214" s="112" t="s">
        <v>629</v>
      </c>
      <c r="C214" s="126" t="s">
        <v>340</v>
      </c>
      <c r="D214" s="65" t="s">
        <v>630</v>
      </c>
      <c r="E214" s="65" t="s">
        <v>631</v>
      </c>
      <c r="F214" s="65" t="s">
        <v>632</v>
      </c>
      <c r="G214" s="100">
        <v>10</v>
      </c>
      <c r="H214" s="120" t="s">
        <v>633</v>
      </c>
      <c r="I214" s="120">
        <v>1</v>
      </c>
      <c r="J214" s="77" t="s">
        <v>6</v>
      </c>
    </row>
    <row r="215" spans="1:10" ht="26.25" x14ac:dyDescent="0.25">
      <c r="A215" s="128" t="s">
        <v>1326</v>
      </c>
      <c r="B215" s="112" t="s">
        <v>629</v>
      </c>
      <c r="C215" s="126" t="s">
        <v>340</v>
      </c>
      <c r="D215" s="65" t="s">
        <v>660</v>
      </c>
      <c r="E215" s="65" t="s">
        <v>631</v>
      </c>
      <c r="F215" s="65" t="s">
        <v>661</v>
      </c>
      <c r="G215" s="65">
        <v>119</v>
      </c>
      <c r="H215" s="115" t="s">
        <v>633</v>
      </c>
      <c r="I215" s="115">
        <v>2</v>
      </c>
      <c r="J215" s="77" t="s">
        <v>6</v>
      </c>
    </row>
    <row r="216" spans="1:10" ht="26.25" x14ac:dyDescent="0.25">
      <c r="A216" s="128" t="s">
        <v>1326</v>
      </c>
      <c r="B216" s="112" t="s">
        <v>629</v>
      </c>
      <c r="C216" s="126" t="s">
        <v>340</v>
      </c>
      <c r="D216" s="65" t="s">
        <v>724</v>
      </c>
      <c r="E216" s="65" t="s">
        <v>631</v>
      </c>
      <c r="F216" s="65" t="s">
        <v>725</v>
      </c>
      <c r="G216" s="65">
        <v>158</v>
      </c>
      <c r="H216" s="115" t="s">
        <v>633</v>
      </c>
      <c r="I216" s="115">
        <v>10</v>
      </c>
      <c r="J216" s="77" t="s">
        <v>6</v>
      </c>
    </row>
    <row r="217" spans="1:10" ht="26.25" x14ac:dyDescent="0.25">
      <c r="A217" s="128" t="s">
        <v>1326</v>
      </c>
      <c r="B217" s="112" t="s">
        <v>629</v>
      </c>
      <c r="C217" s="126" t="s">
        <v>340</v>
      </c>
      <c r="D217" s="65" t="s">
        <v>755</v>
      </c>
      <c r="E217" s="65" t="s">
        <v>631</v>
      </c>
      <c r="F217" s="65" t="s">
        <v>756</v>
      </c>
      <c r="G217" s="65">
        <v>178</v>
      </c>
      <c r="H217" s="115" t="s">
        <v>644</v>
      </c>
      <c r="I217" s="115">
        <v>40</v>
      </c>
      <c r="J217" s="77" t="s">
        <v>6</v>
      </c>
    </row>
    <row r="218" spans="1:10" ht="26.25" x14ac:dyDescent="0.25">
      <c r="A218" s="128" t="s">
        <v>1326</v>
      </c>
      <c r="B218" s="112" t="s">
        <v>629</v>
      </c>
      <c r="C218" s="126" t="s">
        <v>340</v>
      </c>
      <c r="D218" s="65" t="s">
        <v>816</v>
      </c>
      <c r="E218" s="65" t="s">
        <v>631</v>
      </c>
      <c r="F218" s="65" t="s">
        <v>817</v>
      </c>
      <c r="G218" s="65">
        <v>230</v>
      </c>
      <c r="H218" s="115" t="s">
        <v>633</v>
      </c>
      <c r="I218" s="115">
        <v>10</v>
      </c>
      <c r="J218" s="77" t="s">
        <v>6</v>
      </c>
    </row>
    <row r="219" spans="1:10" ht="26.25" x14ac:dyDescent="0.25">
      <c r="A219" s="128" t="s">
        <v>1326</v>
      </c>
      <c r="B219" s="112" t="s">
        <v>629</v>
      </c>
      <c r="C219" s="126" t="s">
        <v>340</v>
      </c>
      <c r="D219" s="65" t="s">
        <v>822</v>
      </c>
      <c r="E219" s="65" t="s">
        <v>631</v>
      </c>
      <c r="F219" s="65" t="s">
        <v>823</v>
      </c>
      <c r="G219" s="65">
        <v>234</v>
      </c>
      <c r="H219" s="115" t="s">
        <v>633</v>
      </c>
      <c r="I219" s="115">
        <v>250</v>
      </c>
      <c r="J219" s="77" t="s">
        <v>6</v>
      </c>
    </row>
    <row r="220" spans="1:10" ht="26.25" x14ac:dyDescent="0.25">
      <c r="A220" s="128" t="s">
        <v>1326</v>
      </c>
      <c r="B220" s="112" t="s">
        <v>629</v>
      </c>
      <c r="C220" s="126" t="s">
        <v>340</v>
      </c>
      <c r="D220" s="65" t="s">
        <v>835</v>
      </c>
      <c r="E220" s="65" t="s">
        <v>631</v>
      </c>
      <c r="F220" s="65" t="s">
        <v>836</v>
      </c>
      <c r="G220" s="65">
        <v>240</v>
      </c>
      <c r="H220" s="65" t="s">
        <v>633</v>
      </c>
      <c r="I220" s="65">
        <v>6</v>
      </c>
      <c r="J220" s="77" t="s">
        <v>6</v>
      </c>
    </row>
    <row r="221" spans="1:10" ht="26.25" x14ac:dyDescent="0.25">
      <c r="A221" s="130" t="s">
        <v>1326</v>
      </c>
      <c r="B221" s="117" t="s">
        <v>629</v>
      </c>
      <c r="C221" s="126" t="s">
        <v>340</v>
      </c>
      <c r="D221" s="73" t="s">
        <v>845</v>
      </c>
      <c r="E221" s="73" t="s">
        <v>846</v>
      </c>
      <c r="F221" s="73" t="s">
        <v>847</v>
      </c>
      <c r="G221" s="73">
        <v>246</v>
      </c>
      <c r="H221" s="119" t="s">
        <v>633</v>
      </c>
      <c r="I221" s="119">
        <v>900</v>
      </c>
      <c r="J221" s="77" t="s">
        <v>6</v>
      </c>
    </row>
    <row r="222" spans="1:10" ht="26.25" x14ac:dyDescent="0.25">
      <c r="A222" s="128" t="s">
        <v>1326</v>
      </c>
      <c r="B222" s="112" t="s">
        <v>629</v>
      </c>
      <c r="C222" s="126" t="s">
        <v>340</v>
      </c>
      <c r="D222" s="100" t="s">
        <v>902</v>
      </c>
      <c r="E222" s="100" t="s">
        <v>631</v>
      </c>
      <c r="F222" s="100" t="s">
        <v>903</v>
      </c>
      <c r="G222" s="100">
        <v>285</v>
      </c>
      <c r="H222" s="115" t="s">
        <v>633</v>
      </c>
      <c r="I222" s="115">
        <v>12</v>
      </c>
      <c r="J222" s="77" t="s">
        <v>6</v>
      </c>
    </row>
    <row r="223" spans="1:10" ht="26.25" x14ac:dyDescent="0.25">
      <c r="A223" s="128" t="s">
        <v>1326</v>
      </c>
      <c r="B223" s="112" t="s">
        <v>629</v>
      </c>
      <c r="C223" s="126" t="s">
        <v>340</v>
      </c>
      <c r="D223" s="65" t="s">
        <v>940</v>
      </c>
      <c r="E223" s="65" t="s">
        <v>631</v>
      </c>
      <c r="F223" s="65" t="s">
        <v>941</v>
      </c>
      <c r="G223" s="65">
        <v>321</v>
      </c>
      <c r="H223" s="120" t="s">
        <v>633</v>
      </c>
      <c r="I223" s="120">
        <v>0</v>
      </c>
      <c r="J223" s="77" t="s">
        <v>6</v>
      </c>
    </row>
    <row r="224" spans="1:10" ht="26.25" x14ac:dyDescent="0.25">
      <c r="A224" s="128" t="s">
        <v>1326</v>
      </c>
      <c r="B224" s="112" t="s">
        <v>629</v>
      </c>
      <c r="C224" s="126" t="s">
        <v>340</v>
      </c>
      <c r="D224" s="65" t="s">
        <v>956</v>
      </c>
      <c r="E224" s="65" t="s">
        <v>631</v>
      </c>
      <c r="F224" s="65" t="s">
        <v>957</v>
      </c>
      <c r="G224" s="65">
        <v>338</v>
      </c>
      <c r="H224" s="120" t="s">
        <v>644</v>
      </c>
      <c r="I224" s="120">
        <v>24</v>
      </c>
      <c r="J224" s="77" t="s">
        <v>6</v>
      </c>
    </row>
    <row r="225" spans="1:10" ht="26.25" x14ac:dyDescent="0.25">
      <c r="A225" s="128" t="s">
        <v>1326</v>
      </c>
      <c r="B225" s="112" t="s">
        <v>629</v>
      </c>
      <c r="C225" s="126" t="s">
        <v>340</v>
      </c>
      <c r="D225" s="65" t="s">
        <v>973</v>
      </c>
      <c r="E225" s="65" t="s">
        <v>631</v>
      </c>
      <c r="F225" s="65" t="s">
        <v>974</v>
      </c>
      <c r="G225" s="65">
        <v>349</v>
      </c>
      <c r="H225" s="120" t="s">
        <v>633</v>
      </c>
      <c r="I225" s="120">
        <v>360</v>
      </c>
      <c r="J225" s="77" t="s">
        <v>6</v>
      </c>
    </row>
    <row r="226" spans="1:10" ht="26.25" x14ac:dyDescent="0.25">
      <c r="A226" s="128" t="s">
        <v>1326</v>
      </c>
      <c r="B226" s="112" t="s">
        <v>629</v>
      </c>
      <c r="C226" s="126" t="s">
        <v>340</v>
      </c>
      <c r="D226" s="65" t="s">
        <v>985</v>
      </c>
      <c r="E226" s="65" t="s">
        <v>631</v>
      </c>
      <c r="F226" s="65" t="s">
        <v>986</v>
      </c>
      <c r="G226" s="65">
        <v>359</v>
      </c>
      <c r="H226" s="120" t="s">
        <v>633</v>
      </c>
      <c r="I226" s="120">
        <v>10</v>
      </c>
      <c r="J226" s="77" t="s">
        <v>6</v>
      </c>
    </row>
    <row r="227" spans="1:10" ht="26.25" x14ac:dyDescent="0.25">
      <c r="A227" s="128" t="s">
        <v>1326</v>
      </c>
      <c r="B227" s="112" t="s">
        <v>629</v>
      </c>
      <c r="C227" s="126" t="s">
        <v>340</v>
      </c>
      <c r="D227" s="65" t="s">
        <v>993</v>
      </c>
      <c r="E227" s="65" t="s">
        <v>631</v>
      </c>
      <c r="F227" s="65" t="s">
        <v>994</v>
      </c>
      <c r="G227" s="65">
        <v>366</v>
      </c>
      <c r="H227" s="120" t="s">
        <v>633</v>
      </c>
      <c r="I227" s="120">
        <v>26</v>
      </c>
      <c r="J227" s="77" t="s">
        <v>6</v>
      </c>
    </row>
    <row r="228" spans="1:10" ht="26.25" x14ac:dyDescent="0.25">
      <c r="A228" s="128" t="s">
        <v>1326</v>
      </c>
      <c r="B228" s="112" t="s">
        <v>629</v>
      </c>
      <c r="C228" s="126" t="s">
        <v>340</v>
      </c>
      <c r="D228" s="65" t="s">
        <v>999</v>
      </c>
      <c r="E228" s="65" t="s">
        <v>631</v>
      </c>
      <c r="F228" s="65" t="s">
        <v>1000</v>
      </c>
      <c r="G228" s="65">
        <v>371</v>
      </c>
      <c r="H228" s="120" t="s">
        <v>633</v>
      </c>
      <c r="I228" s="120">
        <v>10</v>
      </c>
      <c r="J228" s="77" t="s">
        <v>6</v>
      </c>
    </row>
    <row r="229" spans="1:10" ht="26.25" x14ac:dyDescent="0.25">
      <c r="A229" s="128" t="s">
        <v>1326</v>
      </c>
      <c r="B229" s="112" t="s">
        <v>629</v>
      </c>
      <c r="C229" s="126" t="s">
        <v>340</v>
      </c>
      <c r="D229" s="65" t="s">
        <v>1030</v>
      </c>
      <c r="E229" s="65" t="s">
        <v>631</v>
      </c>
      <c r="F229" s="65" t="s">
        <v>1031</v>
      </c>
      <c r="G229" s="65">
        <v>396</v>
      </c>
      <c r="H229" s="120" t="s">
        <v>633</v>
      </c>
      <c r="I229" s="120">
        <v>6</v>
      </c>
      <c r="J229" s="77" t="s">
        <v>6</v>
      </c>
    </row>
    <row r="230" spans="1:10" ht="26.25" x14ac:dyDescent="0.25">
      <c r="A230" s="132" t="s">
        <v>1326</v>
      </c>
      <c r="B230" s="110" t="s">
        <v>629</v>
      </c>
      <c r="C230" s="126" t="s">
        <v>340</v>
      </c>
      <c r="D230" s="100" t="s">
        <v>1034</v>
      </c>
      <c r="E230" s="100" t="s">
        <v>631</v>
      </c>
      <c r="F230" s="100" t="s">
        <v>1035</v>
      </c>
      <c r="G230" s="100">
        <v>40</v>
      </c>
      <c r="H230" s="115" t="s">
        <v>734</v>
      </c>
      <c r="I230" s="115">
        <v>200</v>
      </c>
      <c r="J230" s="77" t="s">
        <v>6</v>
      </c>
    </row>
    <row r="231" spans="1:10" ht="26.25" x14ac:dyDescent="0.25">
      <c r="A231" s="128" t="s">
        <v>1326</v>
      </c>
      <c r="B231" s="112" t="s">
        <v>629</v>
      </c>
      <c r="C231" s="126" t="s">
        <v>340</v>
      </c>
      <c r="D231" s="65" t="s">
        <v>1054</v>
      </c>
      <c r="E231" s="65" t="s">
        <v>631</v>
      </c>
      <c r="F231" s="65" t="s">
        <v>1055</v>
      </c>
      <c r="G231" s="65">
        <v>411</v>
      </c>
      <c r="H231" s="120" t="s">
        <v>723</v>
      </c>
      <c r="I231" s="120">
        <v>10</v>
      </c>
      <c r="J231" s="77" t="s">
        <v>6</v>
      </c>
    </row>
    <row r="232" spans="1:10" ht="26.25" x14ac:dyDescent="0.25">
      <c r="A232" s="128" t="s">
        <v>1326</v>
      </c>
      <c r="B232" s="112" t="s">
        <v>629</v>
      </c>
      <c r="C232" s="126" t="s">
        <v>340</v>
      </c>
      <c r="D232" s="65" t="s">
        <v>1062</v>
      </c>
      <c r="E232" s="65" t="s">
        <v>631</v>
      </c>
      <c r="F232" s="65" t="s">
        <v>1063</v>
      </c>
      <c r="G232" s="65">
        <v>418</v>
      </c>
      <c r="H232" s="120" t="s">
        <v>633</v>
      </c>
      <c r="I232" s="120">
        <v>0</v>
      </c>
      <c r="J232" s="77" t="s">
        <v>6</v>
      </c>
    </row>
    <row r="233" spans="1:10" ht="26.25" x14ac:dyDescent="0.25">
      <c r="A233" s="128" t="s">
        <v>1326</v>
      </c>
      <c r="B233" s="112" t="s">
        <v>629</v>
      </c>
      <c r="C233" s="126" t="s">
        <v>340</v>
      </c>
      <c r="D233" s="65" t="s">
        <v>1085</v>
      </c>
      <c r="E233" s="65" t="s">
        <v>631</v>
      </c>
      <c r="F233" s="65" t="s">
        <v>1086</v>
      </c>
      <c r="G233" s="65">
        <v>434</v>
      </c>
      <c r="H233" s="120" t="s">
        <v>633</v>
      </c>
      <c r="I233" s="120">
        <v>2</v>
      </c>
      <c r="J233" s="77" t="s">
        <v>6</v>
      </c>
    </row>
    <row r="234" spans="1:10" ht="26.25" x14ac:dyDescent="0.25">
      <c r="A234" s="128" t="s">
        <v>1326</v>
      </c>
      <c r="B234" s="112" t="s">
        <v>629</v>
      </c>
      <c r="C234" s="126" t="s">
        <v>340</v>
      </c>
      <c r="D234" s="65" t="s">
        <v>1236</v>
      </c>
      <c r="E234" s="65" t="s">
        <v>631</v>
      </c>
      <c r="F234" s="65" t="s">
        <v>1237</v>
      </c>
      <c r="G234" s="65">
        <v>66</v>
      </c>
      <c r="H234" s="120" t="s">
        <v>633</v>
      </c>
      <c r="I234" s="120">
        <v>0</v>
      </c>
      <c r="J234" s="77" t="s">
        <v>6</v>
      </c>
    </row>
    <row r="235" spans="1:10" ht="26.25" x14ac:dyDescent="0.25">
      <c r="A235" s="128" t="s">
        <v>1326</v>
      </c>
      <c r="B235" s="112" t="s">
        <v>629</v>
      </c>
      <c r="C235" s="126" t="s">
        <v>340</v>
      </c>
      <c r="D235" s="65" t="s">
        <v>1243</v>
      </c>
      <c r="E235" s="65" t="s">
        <v>631</v>
      </c>
      <c r="F235" s="65" t="s">
        <v>1244</v>
      </c>
      <c r="G235" s="65">
        <v>72</v>
      </c>
      <c r="H235" s="120" t="s">
        <v>628</v>
      </c>
      <c r="I235" s="120">
        <v>6</v>
      </c>
      <c r="J235" s="77" t="s">
        <v>6</v>
      </c>
    </row>
    <row r="236" spans="1:10" ht="26.25" x14ac:dyDescent="0.25">
      <c r="A236" s="128" t="s">
        <v>1326</v>
      </c>
      <c r="B236" s="123" t="s">
        <v>1299</v>
      </c>
      <c r="C236" s="126" t="s">
        <v>340</v>
      </c>
      <c r="D236" s="65" t="s">
        <v>1300</v>
      </c>
      <c r="E236" s="65" t="s">
        <v>631</v>
      </c>
      <c r="F236" s="65" t="s">
        <v>1301</v>
      </c>
      <c r="G236" s="65" t="s">
        <v>1301</v>
      </c>
      <c r="H236" s="120" t="s">
        <v>754</v>
      </c>
      <c r="I236" s="120">
        <v>3</v>
      </c>
      <c r="J236" s="77" t="s">
        <v>6</v>
      </c>
    </row>
    <row r="237" spans="1:10" ht="26.25" x14ac:dyDescent="0.25">
      <c r="A237" s="128" t="s">
        <v>1326</v>
      </c>
      <c r="B237" s="123" t="s">
        <v>1299</v>
      </c>
      <c r="C237" s="126" t="s">
        <v>340</v>
      </c>
      <c r="D237" s="65" t="s">
        <v>1304</v>
      </c>
      <c r="E237" s="65" t="s">
        <v>631</v>
      </c>
      <c r="F237" s="65" t="s">
        <v>1305</v>
      </c>
      <c r="G237" s="65" t="s">
        <v>1305</v>
      </c>
      <c r="H237" s="120" t="s">
        <v>754</v>
      </c>
      <c r="I237" s="120">
        <v>30</v>
      </c>
      <c r="J237" s="77" t="s">
        <v>6</v>
      </c>
    </row>
    <row r="238" spans="1:10" ht="26.25" x14ac:dyDescent="0.25">
      <c r="A238" s="128" t="s">
        <v>1327</v>
      </c>
      <c r="B238" s="112" t="s">
        <v>648</v>
      </c>
      <c r="C238" s="126" t="s">
        <v>340</v>
      </c>
      <c r="D238" s="65" t="s">
        <v>649</v>
      </c>
      <c r="E238" s="65" t="s">
        <v>631</v>
      </c>
      <c r="F238" s="65" t="s">
        <v>650</v>
      </c>
      <c r="G238" s="65">
        <v>11</v>
      </c>
      <c r="H238" s="120" t="s">
        <v>628</v>
      </c>
      <c r="I238" s="120">
        <v>0</v>
      </c>
      <c r="J238" s="77" t="s">
        <v>6</v>
      </c>
    </row>
    <row r="239" spans="1:10" ht="26.25" x14ac:dyDescent="0.25">
      <c r="A239" s="130" t="s">
        <v>1327</v>
      </c>
      <c r="B239" s="117" t="s">
        <v>648</v>
      </c>
      <c r="C239" s="126" t="s">
        <v>340</v>
      </c>
      <c r="D239" s="73" t="s">
        <v>779</v>
      </c>
      <c r="E239" s="73" t="s">
        <v>631</v>
      </c>
      <c r="F239" s="73" t="s">
        <v>780</v>
      </c>
      <c r="G239" s="73">
        <v>200</v>
      </c>
      <c r="H239" s="119" t="s">
        <v>644</v>
      </c>
      <c r="I239" s="115">
        <v>104</v>
      </c>
      <c r="J239" s="77" t="s">
        <v>6</v>
      </c>
    </row>
    <row r="240" spans="1:10" ht="26.25" x14ac:dyDescent="0.25">
      <c r="A240" s="128" t="s">
        <v>1327</v>
      </c>
      <c r="B240" s="112" t="s">
        <v>648</v>
      </c>
      <c r="C240" s="126" t="s">
        <v>340</v>
      </c>
      <c r="D240" s="65" t="s">
        <v>862</v>
      </c>
      <c r="E240" s="65" t="s">
        <v>631</v>
      </c>
      <c r="F240" s="65" t="s">
        <v>863</v>
      </c>
      <c r="G240" s="65">
        <v>257</v>
      </c>
      <c r="H240" s="115" t="s">
        <v>723</v>
      </c>
      <c r="I240" s="115">
        <v>250</v>
      </c>
      <c r="J240" s="77" t="s">
        <v>6</v>
      </c>
    </row>
    <row r="241" spans="1:10" ht="26.25" x14ac:dyDescent="0.25">
      <c r="A241" s="135" t="s">
        <v>1327</v>
      </c>
      <c r="B241" s="121" t="s">
        <v>912</v>
      </c>
      <c r="C241" s="126" t="s">
        <v>340</v>
      </c>
      <c r="D241" s="100" t="s">
        <v>913</v>
      </c>
      <c r="E241" s="65" t="s">
        <v>631</v>
      </c>
      <c r="F241" s="65" t="s">
        <v>914</v>
      </c>
      <c r="G241" s="65">
        <v>298</v>
      </c>
      <c r="H241" s="120" t="s">
        <v>633</v>
      </c>
      <c r="I241" s="120">
        <v>0</v>
      </c>
      <c r="J241" s="77" t="s">
        <v>6</v>
      </c>
    </row>
    <row r="242" spans="1:10" ht="26.25" x14ac:dyDescent="0.25">
      <c r="A242" s="128" t="s">
        <v>1327</v>
      </c>
      <c r="B242" s="112" t="s">
        <v>648</v>
      </c>
      <c r="C242" s="126" t="s">
        <v>340</v>
      </c>
      <c r="D242" s="65" t="s">
        <v>930</v>
      </c>
      <c r="E242" s="65" t="s">
        <v>631</v>
      </c>
      <c r="F242" s="65" t="s">
        <v>931</v>
      </c>
      <c r="G242" s="65">
        <v>310</v>
      </c>
      <c r="H242" s="120" t="s">
        <v>633</v>
      </c>
      <c r="I242" s="120">
        <v>0</v>
      </c>
      <c r="J242" s="77" t="s">
        <v>6</v>
      </c>
    </row>
    <row r="243" spans="1:10" ht="26.25" x14ac:dyDescent="0.25">
      <c r="A243" s="128" t="s">
        <v>1327</v>
      </c>
      <c r="B243" s="112" t="s">
        <v>648</v>
      </c>
      <c r="C243" s="126" t="s">
        <v>340</v>
      </c>
      <c r="D243" s="65" t="s">
        <v>960</v>
      </c>
      <c r="E243" s="65" t="s">
        <v>631</v>
      </c>
      <c r="F243" s="65" t="s">
        <v>961</v>
      </c>
      <c r="G243" s="65">
        <v>34</v>
      </c>
      <c r="H243" s="120" t="s">
        <v>633</v>
      </c>
      <c r="I243" s="120">
        <v>350</v>
      </c>
      <c r="J243" s="77" t="s">
        <v>6</v>
      </c>
    </row>
    <row r="244" spans="1:10" ht="26.25" x14ac:dyDescent="0.25">
      <c r="A244" s="128" t="s">
        <v>1327</v>
      </c>
      <c r="B244" s="112" t="s">
        <v>648</v>
      </c>
      <c r="C244" s="126" t="s">
        <v>340</v>
      </c>
      <c r="D244" s="100" t="s">
        <v>987</v>
      </c>
      <c r="E244" s="100" t="s">
        <v>631</v>
      </c>
      <c r="F244" s="100" t="s">
        <v>988</v>
      </c>
      <c r="G244" s="100">
        <v>36</v>
      </c>
      <c r="H244" s="115" t="s">
        <v>633</v>
      </c>
      <c r="I244" s="115">
        <v>100</v>
      </c>
      <c r="J244" s="77" t="s">
        <v>6</v>
      </c>
    </row>
    <row r="245" spans="1:10" ht="26.25" x14ac:dyDescent="0.25">
      <c r="A245" s="128" t="s">
        <v>1327</v>
      </c>
      <c r="B245" s="112" t="s">
        <v>648</v>
      </c>
      <c r="C245" s="126" t="s">
        <v>340</v>
      </c>
      <c r="D245" s="65" t="s">
        <v>1070</v>
      </c>
      <c r="E245" s="65" t="s">
        <v>631</v>
      </c>
      <c r="F245" s="65" t="s">
        <v>1071</v>
      </c>
      <c r="G245" s="65">
        <v>424</v>
      </c>
      <c r="H245" s="120" t="s">
        <v>723</v>
      </c>
      <c r="I245" s="120">
        <v>12</v>
      </c>
      <c r="J245" s="77" t="s">
        <v>6</v>
      </c>
    </row>
    <row r="246" spans="1:10" ht="26.25" x14ac:dyDescent="0.25">
      <c r="A246" s="128" t="s">
        <v>1327</v>
      </c>
      <c r="B246" s="112" t="s">
        <v>648</v>
      </c>
      <c r="C246" s="126" t="s">
        <v>340</v>
      </c>
      <c r="D246" s="65" t="s">
        <v>1141</v>
      </c>
      <c r="E246" s="65" t="s">
        <v>631</v>
      </c>
      <c r="F246" s="65" t="s">
        <v>1142</v>
      </c>
      <c r="G246" s="65">
        <v>473</v>
      </c>
      <c r="H246" s="120" t="s">
        <v>633</v>
      </c>
      <c r="I246" s="120">
        <v>52</v>
      </c>
      <c r="J246" s="77" t="s">
        <v>6</v>
      </c>
    </row>
    <row r="247" spans="1:10" ht="26.25" x14ac:dyDescent="0.25">
      <c r="A247" s="128" t="s">
        <v>1327</v>
      </c>
      <c r="B247" s="112" t="s">
        <v>648</v>
      </c>
      <c r="C247" s="126" t="s">
        <v>340</v>
      </c>
      <c r="D247" s="65" t="s">
        <v>1239</v>
      </c>
      <c r="E247" s="65" t="s">
        <v>631</v>
      </c>
      <c r="F247" s="65" t="s">
        <v>1240</v>
      </c>
      <c r="G247" s="65">
        <v>7</v>
      </c>
      <c r="H247" s="120" t="s">
        <v>633</v>
      </c>
      <c r="I247" s="120">
        <v>0</v>
      </c>
      <c r="J247" s="77" t="s">
        <v>6</v>
      </c>
    </row>
    <row r="248" spans="1:10" ht="26.25" x14ac:dyDescent="0.25">
      <c r="A248" s="128" t="s">
        <v>1328</v>
      </c>
      <c r="B248" s="112" t="s">
        <v>745</v>
      </c>
      <c r="C248" s="126" t="s">
        <v>340</v>
      </c>
      <c r="D248" s="65" t="s">
        <v>757</v>
      </c>
      <c r="E248" s="65" t="s">
        <v>631</v>
      </c>
      <c r="F248" s="65" t="s">
        <v>758</v>
      </c>
      <c r="G248" s="65">
        <v>179</v>
      </c>
      <c r="H248" s="115" t="s">
        <v>633</v>
      </c>
      <c r="I248" s="115">
        <v>6</v>
      </c>
      <c r="J248" s="77" t="s">
        <v>6</v>
      </c>
    </row>
    <row r="249" spans="1:10" ht="26.25" x14ac:dyDescent="0.25">
      <c r="A249" s="128" t="s">
        <v>1328</v>
      </c>
      <c r="B249" s="112" t="s">
        <v>745</v>
      </c>
      <c r="C249" s="126" t="s">
        <v>340</v>
      </c>
      <c r="D249" s="65" t="s">
        <v>789</v>
      </c>
      <c r="E249" s="65" t="s">
        <v>631</v>
      </c>
      <c r="F249" s="65" t="s">
        <v>790</v>
      </c>
      <c r="G249" s="65">
        <v>205</v>
      </c>
      <c r="H249" s="115" t="s">
        <v>633</v>
      </c>
      <c r="I249" s="115">
        <v>15</v>
      </c>
      <c r="J249" s="77" t="s">
        <v>6</v>
      </c>
    </row>
    <row r="250" spans="1:10" ht="26.25" x14ac:dyDescent="0.25">
      <c r="A250" s="128" t="s">
        <v>1328</v>
      </c>
      <c r="B250" s="112" t="s">
        <v>745</v>
      </c>
      <c r="C250" s="126" t="s">
        <v>340</v>
      </c>
      <c r="D250" s="65" t="s">
        <v>874</v>
      </c>
      <c r="E250" s="65" t="s">
        <v>631</v>
      </c>
      <c r="F250" s="65" t="s">
        <v>875</v>
      </c>
      <c r="G250" s="65">
        <v>265</v>
      </c>
      <c r="H250" s="115" t="s">
        <v>644</v>
      </c>
      <c r="I250" s="115">
        <v>88</v>
      </c>
      <c r="J250" s="77" t="s">
        <v>6</v>
      </c>
    </row>
    <row r="251" spans="1:10" ht="26.25" x14ac:dyDescent="0.25">
      <c r="A251" s="128" t="s">
        <v>1328</v>
      </c>
      <c r="B251" s="112" t="s">
        <v>745</v>
      </c>
      <c r="C251" s="126" t="s">
        <v>340</v>
      </c>
      <c r="D251" s="65" t="s">
        <v>908</v>
      </c>
      <c r="E251" s="65" t="s">
        <v>631</v>
      </c>
      <c r="F251" s="65" t="s">
        <v>909</v>
      </c>
      <c r="G251" s="65">
        <v>294</v>
      </c>
      <c r="H251" s="120" t="s">
        <v>633</v>
      </c>
      <c r="I251" s="120">
        <v>80</v>
      </c>
      <c r="J251" s="77" t="s">
        <v>6</v>
      </c>
    </row>
    <row r="252" spans="1:10" ht="26.25" x14ac:dyDescent="0.25">
      <c r="A252" s="128" t="s">
        <v>1328</v>
      </c>
      <c r="B252" s="112" t="s">
        <v>745</v>
      </c>
      <c r="C252" s="126" t="s">
        <v>340</v>
      </c>
      <c r="D252" s="65" t="s">
        <v>921</v>
      </c>
      <c r="E252" s="65" t="s">
        <v>631</v>
      </c>
      <c r="F252" s="65" t="s">
        <v>922</v>
      </c>
      <c r="G252" s="65">
        <v>306</v>
      </c>
      <c r="H252" s="120" t="s">
        <v>644</v>
      </c>
      <c r="I252" s="120">
        <v>100</v>
      </c>
      <c r="J252" s="77" t="s">
        <v>6</v>
      </c>
    </row>
    <row r="253" spans="1:10" ht="26.25" x14ac:dyDescent="0.25">
      <c r="A253" s="128" t="s">
        <v>1328</v>
      </c>
      <c r="B253" s="112" t="s">
        <v>745</v>
      </c>
      <c r="C253" s="126" t="s">
        <v>340</v>
      </c>
      <c r="D253" s="65" t="s">
        <v>1018</v>
      </c>
      <c r="E253" s="65" t="s">
        <v>631</v>
      </c>
      <c r="F253" s="65" t="s">
        <v>1019</v>
      </c>
      <c r="G253" s="65">
        <v>384</v>
      </c>
      <c r="H253" s="120" t="s">
        <v>633</v>
      </c>
      <c r="I253" s="120">
        <v>6</v>
      </c>
      <c r="J253" s="77" t="s">
        <v>6</v>
      </c>
    </row>
    <row r="254" spans="1:10" ht="26.25" x14ac:dyDescent="0.25">
      <c r="A254" s="128" t="s">
        <v>1328</v>
      </c>
      <c r="B254" s="112" t="s">
        <v>745</v>
      </c>
      <c r="C254" s="126" t="s">
        <v>340</v>
      </c>
      <c r="D254" s="65" t="s">
        <v>1093</v>
      </c>
      <c r="E254" s="65" t="s">
        <v>631</v>
      </c>
      <c r="F254" s="65" t="s">
        <v>1094</v>
      </c>
      <c r="G254" s="65">
        <v>441</v>
      </c>
      <c r="H254" s="120" t="s">
        <v>633</v>
      </c>
      <c r="I254" s="120">
        <v>0</v>
      </c>
      <c r="J254" s="77" t="s">
        <v>6</v>
      </c>
    </row>
    <row r="255" spans="1:10" ht="26.25" x14ac:dyDescent="0.25">
      <c r="A255" s="128" t="s">
        <v>1328</v>
      </c>
      <c r="B255" s="112" t="s">
        <v>745</v>
      </c>
      <c r="C255" s="126" t="s">
        <v>340</v>
      </c>
      <c r="D255" s="65" t="s">
        <v>1101</v>
      </c>
      <c r="E255" s="65" t="s">
        <v>631</v>
      </c>
      <c r="F255" s="65" t="s">
        <v>1102</v>
      </c>
      <c r="G255" s="65">
        <v>447</v>
      </c>
      <c r="H255" s="120" t="s">
        <v>807</v>
      </c>
      <c r="I255" s="120">
        <v>20</v>
      </c>
      <c r="J255" s="77" t="s">
        <v>6</v>
      </c>
    </row>
    <row r="256" spans="1:10" ht="26.25" x14ac:dyDescent="0.25">
      <c r="A256" s="128" t="s">
        <v>1328</v>
      </c>
      <c r="B256" s="112" t="s">
        <v>745</v>
      </c>
      <c r="C256" s="126" t="s">
        <v>340</v>
      </c>
      <c r="D256" s="65" t="s">
        <v>1127</v>
      </c>
      <c r="E256" s="65" t="s">
        <v>631</v>
      </c>
      <c r="F256" s="65" t="s">
        <v>1128</v>
      </c>
      <c r="G256" s="65">
        <v>465</v>
      </c>
      <c r="H256" s="120" t="s">
        <v>853</v>
      </c>
      <c r="I256" s="120">
        <v>20</v>
      </c>
      <c r="J256" s="77" t="s">
        <v>6</v>
      </c>
    </row>
    <row r="257" spans="1:10" ht="26.25" x14ac:dyDescent="0.25">
      <c r="A257" s="128" t="s">
        <v>1328</v>
      </c>
      <c r="B257" s="65" t="s">
        <v>1275</v>
      </c>
      <c r="C257" s="126" t="s">
        <v>340</v>
      </c>
      <c r="D257" s="65" t="s">
        <v>1344</v>
      </c>
      <c r="E257" s="65"/>
      <c r="F257" s="65" t="s">
        <v>1211</v>
      </c>
      <c r="G257" s="65">
        <v>511</v>
      </c>
      <c r="H257" s="120"/>
      <c r="I257" s="120">
        <v>0</v>
      </c>
      <c r="J257" s="77" t="s">
        <v>6</v>
      </c>
    </row>
    <row r="258" spans="1:10" ht="26.25" x14ac:dyDescent="0.25">
      <c r="A258" s="128" t="s">
        <v>1328</v>
      </c>
      <c r="B258" s="123" t="s">
        <v>1275</v>
      </c>
      <c r="C258" s="126" t="s">
        <v>340</v>
      </c>
      <c r="D258" s="65" t="s">
        <v>1276</v>
      </c>
      <c r="E258" s="65" t="s">
        <v>631</v>
      </c>
      <c r="F258" s="65" t="s">
        <v>1277</v>
      </c>
      <c r="G258" s="65" t="s">
        <v>1277</v>
      </c>
      <c r="H258" s="120" t="s">
        <v>754</v>
      </c>
      <c r="I258" s="120">
        <v>3</v>
      </c>
      <c r="J258" s="77" t="s">
        <v>6</v>
      </c>
    </row>
    <row r="259" spans="1:10" ht="26.25" x14ac:dyDescent="0.25">
      <c r="A259" s="128" t="s">
        <v>1330</v>
      </c>
      <c r="B259" s="112" t="s">
        <v>657</v>
      </c>
      <c r="C259" s="126" t="s">
        <v>340</v>
      </c>
      <c r="D259" s="65" t="s">
        <v>658</v>
      </c>
      <c r="E259" s="65" t="s">
        <v>631</v>
      </c>
      <c r="F259" s="65" t="s">
        <v>659</v>
      </c>
      <c r="G259" s="65">
        <v>117</v>
      </c>
      <c r="H259" s="115" t="s">
        <v>633</v>
      </c>
      <c r="I259" s="115">
        <v>0</v>
      </c>
      <c r="J259" s="77" t="s">
        <v>6</v>
      </c>
    </row>
    <row r="260" spans="1:10" ht="26.25" x14ac:dyDescent="0.25">
      <c r="A260" s="128" t="s">
        <v>1330</v>
      </c>
      <c r="B260" s="112" t="s">
        <v>657</v>
      </c>
      <c r="C260" s="126" t="s">
        <v>340</v>
      </c>
      <c r="D260" s="65" t="s">
        <v>676</v>
      </c>
      <c r="E260" s="65" t="s">
        <v>631</v>
      </c>
      <c r="F260" s="65" t="s">
        <v>677</v>
      </c>
      <c r="G260" s="65">
        <v>134</v>
      </c>
      <c r="H260" s="115" t="s">
        <v>644</v>
      </c>
      <c r="I260" s="115">
        <v>0</v>
      </c>
      <c r="J260" s="77" t="s">
        <v>6</v>
      </c>
    </row>
    <row r="261" spans="1:10" ht="26.25" x14ac:dyDescent="0.25">
      <c r="A261" s="128" t="s">
        <v>1330</v>
      </c>
      <c r="B261" s="112" t="s">
        <v>657</v>
      </c>
      <c r="C261" s="126" t="s">
        <v>340</v>
      </c>
      <c r="D261" s="65" t="s">
        <v>743</v>
      </c>
      <c r="E261" s="65" t="s">
        <v>631</v>
      </c>
      <c r="F261" s="65" t="s">
        <v>744</v>
      </c>
      <c r="G261" s="65">
        <v>167</v>
      </c>
      <c r="H261" s="115" t="s">
        <v>739</v>
      </c>
      <c r="I261" s="115">
        <v>0</v>
      </c>
      <c r="J261" s="77" t="s">
        <v>6</v>
      </c>
    </row>
    <row r="262" spans="1:10" ht="26.25" x14ac:dyDescent="0.25">
      <c r="A262" s="128" t="s">
        <v>1330</v>
      </c>
      <c r="B262" s="112" t="s">
        <v>657</v>
      </c>
      <c r="C262" s="126" t="s">
        <v>340</v>
      </c>
      <c r="D262" s="65" t="s">
        <v>800</v>
      </c>
      <c r="E262" s="65" t="s">
        <v>631</v>
      </c>
      <c r="F262" s="65" t="s">
        <v>801</v>
      </c>
      <c r="G262" s="65">
        <v>215</v>
      </c>
      <c r="H262" s="115" t="s">
        <v>633</v>
      </c>
      <c r="I262" s="115">
        <v>0</v>
      </c>
      <c r="J262" s="77" t="s">
        <v>6</v>
      </c>
    </row>
    <row r="263" spans="1:10" ht="26.25" x14ac:dyDescent="0.25">
      <c r="A263" s="128" t="s">
        <v>1330</v>
      </c>
      <c r="B263" s="112" t="s">
        <v>657</v>
      </c>
      <c r="C263" s="126" t="s">
        <v>340</v>
      </c>
      <c r="D263" s="65" t="s">
        <v>950</v>
      </c>
      <c r="E263" s="65" t="s">
        <v>631</v>
      </c>
      <c r="F263" s="65" t="s">
        <v>951</v>
      </c>
      <c r="G263" s="65">
        <v>33</v>
      </c>
      <c r="H263" s="120" t="s">
        <v>633</v>
      </c>
      <c r="I263" s="120">
        <v>4</v>
      </c>
      <c r="J263" s="77" t="s">
        <v>6</v>
      </c>
    </row>
    <row r="264" spans="1:10" ht="26.25" x14ac:dyDescent="0.25">
      <c r="A264" s="128" t="s">
        <v>1330</v>
      </c>
      <c r="B264" s="123" t="s">
        <v>1280</v>
      </c>
      <c r="C264" s="126" t="s">
        <v>340</v>
      </c>
      <c r="D264" s="65" t="s">
        <v>1281</v>
      </c>
      <c r="E264" s="65" t="s">
        <v>631</v>
      </c>
      <c r="F264" s="65" t="s">
        <v>1282</v>
      </c>
      <c r="G264" s="65" t="s">
        <v>1282</v>
      </c>
      <c r="H264" s="120" t="s">
        <v>754</v>
      </c>
      <c r="I264" s="120">
        <v>15</v>
      </c>
      <c r="J264" s="77" t="s">
        <v>6</v>
      </c>
    </row>
    <row r="265" spans="1:10" ht="26.25" x14ac:dyDescent="0.25">
      <c r="A265" s="128" t="s">
        <v>1336</v>
      </c>
      <c r="B265" s="112" t="s">
        <v>641</v>
      </c>
      <c r="C265" s="126" t="s">
        <v>340</v>
      </c>
      <c r="D265" s="65" t="s">
        <v>642</v>
      </c>
      <c r="E265" s="65" t="s">
        <v>631</v>
      </c>
      <c r="F265" s="65" t="s">
        <v>643</v>
      </c>
      <c r="G265" s="65">
        <v>103</v>
      </c>
      <c r="H265" s="115" t="s">
        <v>644</v>
      </c>
      <c r="I265" s="115">
        <v>52</v>
      </c>
      <c r="J265" s="77" t="s">
        <v>6</v>
      </c>
    </row>
    <row r="266" spans="1:10" ht="26.25" x14ac:dyDescent="0.25">
      <c r="A266" s="128" t="s">
        <v>1336</v>
      </c>
      <c r="B266" s="112" t="s">
        <v>641</v>
      </c>
      <c r="C266" s="126" t="s">
        <v>340</v>
      </c>
      <c r="D266" s="65" t="s">
        <v>672</v>
      </c>
      <c r="E266" s="65" t="s">
        <v>631</v>
      </c>
      <c r="F266" s="65" t="s">
        <v>673</v>
      </c>
      <c r="G266" s="65">
        <v>126</v>
      </c>
      <c r="H266" s="115" t="s">
        <v>644</v>
      </c>
      <c r="I266" s="115">
        <v>24</v>
      </c>
      <c r="J266" s="77" t="s">
        <v>6</v>
      </c>
    </row>
    <row r="267" spans="1:10" ht="26.25" x14ac:dyDescent="0.25">
      <c r="A267" s="128" t="s">
        <v>1331</v>
      </c>
      <c r="B267" s="112" t="s">
        <v>638</v>
      </c>
      <c r="C267" s="126" t="s">
        <v>340</v>
      </c>
      <c r="D267" s="65" t="s">
        <v>639</v>
      </c>
      <c r="E267" s="65" t="s">
        <v>631</v>
      </c>
      <c r="F267" s="65" t="s">
        <v>640</v>
      </c>
      <c r="G267" s="65">
        <v>102</v>
      </c>
      <c r="H267" s="115" t="s">
        <v>633</v>
      </c>
      <c r="I267" s="115">
        <v>12</v>
      </c>
      <c r="J267" s="77" t="s">
        <v>6</v>
      </c>
    </row>
    <row r="268" spans="1:10" ht="26.25" x14ac:dyDescent="0.25">
      <c r="A268" s="128" t="s">
        <v>1331</v>
      </c>
      <c r="B268" s="112" t="s">
        <v>638</v>
      </c>
      <c r="C268" s="126" t="s">
        <v>340</v>
      </c>
      <c r="D268" s="65" t="s">
        <v>681</v>
      </c>
      <c r="E268" s="65" t="s">
        <v>631</v>
      </c>
      <c r="F268" s="65" t="s">
        <v>682</v>
      </c>
      <c r="G268" s="65">
        <v>136</v>
      </c>
      <c r="H268" s="115" t="s">
        <v>633</v>
      </c>
      <c r="I268" s="115">
        <v>24</v>
      </c>
      <c r="J268" s="77" t="s">
        <v>6</v>
      </c>
    </row>
    <row r="269" spans="1:10" ht="26.25" x14ac:dyDescent="0.25">
      <c r="A269" s="128" t="s">
        <v>1331</v>
      </c>
      <c r="B269" s="112" t="s">
        <v>638</v>
      </c>
      <c r="C269" s="126" t="s">
        <v>340</v>
      </c>
      <c r="D269" s="65" t="s">
        <v>750</v>
      </c>
      <c r="E269" s="65" t="s">
        <v>631</v>
      </c>
      <c r="F269" s="65" t="s">
        <v>751</v>
      </c>
      <c r="G269" s="65">
        <v>170</v>
      </c>
      <c r="H269" s="115" t="s">
        <v>739</v>
      </c>
      <c r="I269" s="115">
        <v>10</v>
      </c>
      <c r="J269" s="77" t="s">
        <v>6</v>
      </c>
    </row>
    <row r="270" spans="1:10" ht="26.25" x14ac:dyDescent="0.25">
      <c r="A270" s="128" t="s">
        <v>1331</v>
      </c>
      <c r="B270" s="112" t="s">
        <v>638</v>
      </c>
      <c r="C270" s="126" t="s">
        <v>340</v>
      </c>
      <c r="D270" s="65" t="s">
        <v>766</v>
      </c>
      <c r="E270" s="65" t="s">
        <v>631</v>
      </c>
      <c r="F270" s="65" t="s">
        <v>767</v>
      </c>
      <c r="G270" s="65">
        <v>190</v>
      </c>
      <c r="H270" s="115" t="s">
        <v>633</v>
      </c>
      <c r="I270" s="115">
        <v>4</v>
      </c>
      <c r="J270" s="77" t="s">
        <v>6</v>
      </c>
    </row>
    <row r="271" spans="1:10" ht="26.25" x14ac:dyDescent="0.25">
      <c r="A271" s="132" t="s">
        <v>1331</v>
      </c>
      <c r="B271" s="110" t="s">
        <v>638</v>
      </c>
      <c r="C271" s="126" t="s">
        <v>340</v>
      </c>
      <c r="D271" s="65" t="s">
        <v>915</v>
      </c>
      <c r="E271" s="65" t="s">
        <v>631</v>
      </c>
      <c r="F271" s="65" t="s">
        <v>916</v>
      </c>
      <c r="G271" s="65">
        <v>3</v>
      </c>
      <c r="H271" s="120" t="s">
        <v>739</v>
      </c>
      <c r="I271" s="120">
        <v>15</v>
      </c>
      <c r="J271" s="77" t="s">
        <v>6</v>
      </c>
    </row>
    <row r="272" spans="1:10" ht="26.25" x14ac:dyDescent="0.25">
      <c r="A272" s="128" t="s">
        <v>1331</v>
      </c>
      <c r="B272" s="112" t="s">
        <v>638</v>
      </c>
      <c r="C272" s="126" t="s">
        <v>340</v>
      </c>
      <c r="D272" s="65" t="s">
        <v>923</v>
      </c>
      <c r="E272" s="65" t="s">
        <v>631</v>
      </c>
      <c r="F272" s="65" t="s">
        <v>924</v>
      </c>
      <c r="G272" s="65">
        <v>307</v>
      </c>
      <c r="H272" s="120" t="s">
        <v>807</v>
      </c>
      <c r="I272" s="120">
        <v>26</v>
      </c>
      <c r="J272" s="77" t="s">
        <v>6</v>
      </c>
    </row>
    <row r="273" spans="1:10" ht="26.25" x14ac:dyDescent="0.25">
      <c r="A273" s="128" t="s">
        <v>1331</v>
      </c>
      <c r="B273" s="112" t="s">
        <v>638</v>
      </c>
      <c r="C273" s="126" t="s">
        <v>340</v>
      </c>
      <c r="D273" s="65" t="s">
        <v>934</v>
      </c>
      <c r="E273" s="65" t="s">
        <v>631</v>
      </c>
      <c r="F273" s="65" t="s">
        <v>935</v>
      </c>
      <c r="G273" s="65">
        <v>314</v>
      </c>
      <c r="H273" s="120" t="s">
        <v>807</v>
      </c>
      <c r="I273" s="120">
        <v>15</v>
      </c>
      <c r="J273" s="77" t="s">
        <v>6</v>
      </c>
    </row>
    <row r="274" spans="1:10" ht="26.25" x14ac:dyDescent="0.25">
      <c r="A274" s="128" t="s">
        <v>1331</v>
      </c>
      <c r="B274" s="112" t="s">
        <v>638</v>
      </c>
      <c r="C274" s="126" t="s">
        <v>340</v>
      </c>
      <c r="D274" s="65" t="s">
        <v>964</v>
      </c>
      <c r="E274" s="65" t="s">
        <v>631</v>
      </c>
      <c r="F274" s="65" t="s">
        <v>965</v>
      </c>
      <c r="G274" s="65">
        <v>344</v>
      </c>
      <c r="H274" s="120" t="s">
        <v>633</v>
      </c>
      <c r="I274" s="120">
        <v>40</v>
      </c>
      <c r="J274" s="77" t="s">
        <v>6</v>
      </c>
    </row>
    <row r="275" spans="1:10" ht="26.25" x14ac:dyDescent="0.25">
      <c r="A275" s="128" t="s">
        <v>1331</v>
      </c>
      <c r="B275" s="112" t="s">
        <v>638</v>
      </c>
      <c r="C275" s="126" t="s">
        <v>340</v>
      </c>
      <c r="D275" s="65" t="s">
        <v>983</v>
      </c>
      <c r="E275" s="65" t="s">
        <v>631</v>
      </c>
      <c r="F275" s="65" t="s">
        <v>984</v>
      </c>
      <c r="G275" s="65">
        <v>356</v>
      </c>
      <c r="H275" s="120" t="s">
        <v>633</v>
      </c>
      <c r="I275" s="120">
        <v>0</v>
      </c>
      <c r="J275" s="77" t="s">
        <v>6</v>
      </c>
    </row>
    <row r="276" spans="1:10" ht="26.25" x14ac:dyDescent="0.25">
      <c r="A276" s="128" t="s">
        <v>1331</v>
      </c>
      <c r="B276" s="112" t="s">
        <v>638</v>
      </c>
      <c r="C276" s="126" t="s">
        <v>340</v>
      </c>
      <c r="D276" s="65" t="s">
        <v>991</v>
      </c>
      <c r="E276" s="65" t="s">
        <v>631</v>
      </c>
      <c r="F276" s="65" t="s">
        <v>992</v>
      </c>
      <c r="G276" s="65">
        <v>365</v>
      </c>
      <c r="H276" s="120" t="s">
        <v>633</v>
      </c>
      <c r="I276" s="120">
        <v>10</v>
      </c>
      <c r="J276" s="77" t="s">
        <v>6</v>
      </c>
    </row>
    <row r="277" spans="1:10" ht="26.25" x14ac:dyDescent="0.25">
      <c r="A277" s="128" t="s">
        <v>1331</v>
      </c>
      <c r="B277" s="112" t="s">
        <v>638</v>
      </c>
      <c r="C277" s="126" t="s">
        <v>340</v>
      </c>
      <c r="D277" s="65" t="s">
        <v>1022</v>
      </c>
      <c r="E277" s="65" t="s">
        <v>631</v>
      </c>
      <c r="F277" s="65" t="s">
        <v>1023</v>
      </c>
      <c r="G277" s="65">
        <v>389</v>
      </c>
      <c r="H277" s="120" t="s">
        <v>633</v>
      </c>
      <c r="I277" s="120">
        <v>0</v>
      </c>
      <c r="J277" s="77" t="s">
        <v>6</v>
      </c>
    </row>
    <row r="278" spans="1:10" ht="26.25" x14ac:dyDescent="0.25">
      <c r="A278" s="128" t="s">
        <v>1331</v>
      </c>
      <c r="B278" s="112" t="s">
        <v>638</v>
      </c>
      <c r="C278" s="126" t="s">
        <v>340</v>
      </c>
      <c r="D278" s="65" t="s">
        <v>1026</v>
      </c>
      <c r="E278" s="65" t="s">
        <v>631</v>
      </c>
      <c r="F278" s="65" t="s">
        <v>1027</v>
      </c>
      <c r="G278" s="65">
        <v>394</v>
      </c>
      <c r="H278" s="120" t="s">
        <v>633</v>
      </c>
      <c r="I278" s="120">
        <v>0</v>
      </c>
      <c r="J278" s="77" t="s">
        <v>6</v>
      </c>
    </row>
    <row r="279" spans="1:10" ht="26.25" x14ac:dyDescent="0.25">
      <c r="A279" s="128" t="s">
        <v>1331</v>
      </c>
      <c r="B279" s="112" t="s">
        <v>638</v>
      </c>
      <c r="C279" s="126" t="s">
        <v>340</v>
      </c>
      <c r="D279" s="65" t="s">
        <v>1043</v>
      </c>
      <c r="E279" s="65" t="s">
        <v>631</v>
      </c>
      <c r="F279" s="65" t="s">
        <v>1044</v>
      </c>
      <c r="G279" s="65">
        <v>404</v>
      </c>
      <c r="H279" s="120" t="s">
        <v>633</v>
      </c>
      <c r="I279" s="120">
        <v>10</v>
      </c>
      <c r="J279" s="77" t="s">
        <v>6</v>
      </c>
    </row>
    <row r="280" spans="1:10" ht="26.25" x14ac:dyDescent="0.25">
      <c r="A280" s="128" t="s">
        <v>1331</v>
      </c>
      <c r="B280" s="112" t="s">
        <v>638</v>
      </c>
      <c r="C280" s="126" t="s">
        <v>340</v>
      </c>
      <c r="D280" s="65" t="s">
        <v>1056</v>
      </c>
      <c r="E280" s="65" t="s">
        <v>631</v>
      </c>
      <c r="F280" s="65" t="s">
        <v>1057</v>
      </c>
      <c r="G280" s="65">
        <v>412</v>
      </c>
      <c r="H280" s="120" t="s">
        <v>628</v>
      </c>
      <c r="I280" s="120">
        <v>26</v>
      </c>
      <c r="J280" s="77" t="s">
        <v>6</v>
      </c>
    </row>
    <row r="281" spans="1:10" ht="26.25" x14ac:dyDescent="0.25">
      <c r="A281" s="128" t="s">
        <v>1331</v>
      </c>
      <c r="B281" s="112" t="s">
        <v>638</v>
      </c>
      <c r="C281" s="126" t="s">
        <v>340</v>
      </c>
      <c r="D281" s="65" t="s">
        <v>1058</v>
      </c>
      <c r="E281" s="65" t="s">
        <v>631</v>
      </c>
      <c r="F281" s="65" t="s">
        <v>1059</v>
      </c>
      <c r="G281" s="65">
        <v>414</v>
      </c>
      <c r="H281" s="120" t="s">
        <v>633</v>
      </c>
      <c r="I281" s="120">
        <v>0</v>
      </c>
      <c r="J281" s="77" t="s">
        <v>6</v>
      </c>
    </row>
    <row r="282" spans="1:10" ht="26.25" x14ac:dyDescent="0.25">
      <c r="A282" s="128" t="s">
        <v>1331</v>
      </c>
      <c r="B282" s="112" t="s">
        <v>638</v>
      </c>
      <c r="C282" s="126" t="s">
        <v>340</v>
      </c>
      <c r="D282" s="65" t="s">
        <v>1083</v>
      </c>
      <c r="E282" s="65" t="s">
        <v>631</v>
      </c>
      <c r="F282" s="65" t="s">
        <v>1084</v>
      </c>
      <c r="G282" s="65">
        <v>432</v>
      </c>
      <c r="H282" s="120" t="s">
        <v>633</v>
      </c>
      <c r="I282" s="120">
        <v>0</v>
      </c>
      <c r="J282" s="77" t="s">
        <v>6</v>
      </c>
    </row>
    <row r="283" spans="1:10" ht="26.25" x14ac:dyDescent="0.25">
      <c r="A283" s="128" t="s">
        <v>1331</v>
      </c>
      <c r="B283" s="112" t="s">
        <v>638</v>
      </c>
      <c r="C283" s="126" t="s">
        <v>340</v>
      </c>
      <c r="D283" s="65" t="s">
        <v>1097</v>
      </c>
      <c r="E283" s="65" t="s">
        <v>631</v>
      </c>
      <c r="F283" s="65" t="s">
        <v>1098</v>
      </c>
      <c r="G283" s="65">
        <v>444</v>
      </c>
      <c r="H283" s="120" t="s">
        <v>633</v>
      </c>
      <c r="I283" s="120">
        <v>12</v>
      </c>
      <c r="J283" s="77" t="s">
        <v>6</v>
      </c>
    </row>
    <row r="284" spans="1:10" ht="26.25" x14ac:dyDescent="0.25">
      <c r="A284" s="130" t="s">
        <v>1331</v>
      </c>
      <c r="B284" s="117" t="s">
        <v>638</v>
      </c>
      <c r="C284" s="126" t="s">
        <v>340</v>
      </c>
      <c r="D284" s="73" t="s">
        <v>1109</v>
      </c>
      <c r="E284" s="73" t="s">
        <v>631</v>
      </c>
      <c r="F284" s="73" t="s">
        <v>1110</v>
      </c>
      <c r="G284" s="73">
        <v>452</v>
      </c>
      <c r="H284" s="119" t="s">
        <v>644</v>
      </c>
      <c r="I284" s="119">
        <v>104</v>
      </c>
      <c r="J284" s="77" t="s">
        <v>6</v>
      </c>
    </row>
    <row r="285" spans="1:10" ht="26.25" x14ac:dyDescent="0.25">
      <c r="A285" s="128" t="s">
        <v>1331</v>
      </c>
      <c r="B285" s="112" t="s">
        <v>638</v>
      </c>
      <c r="C285" s="126" t="s">
        <v>340</v>
      </c>
      <c r="D285" s="65" t="s">
        <v>1113</v>
      </c>
      <c r="E285" s="65" t="s">
        <v>631</v>
      </c>
      <c r="F285" s="65" t="s">
        <v>1114</v>
      </c>
      <c r="G285" s="65">
        <v>455</v>
      </c>
      <c r="H285" s="120" t="s">
        <v>807</v>
      </c>
      <c r="I285" s="120">
        <v>12</v>
      </c>
      <c r="J285" s="77" t="s">
        <v>6</v>
      </c>
    </row>
    <row r="286" spans="1:10" ht="26.25" x14ac:dyDescent="0.25">
      <c r="A286" s="128" t="s">
        <v>1331</v>
      </c>
      <c r="B286" s="112" t="s">
        <v>638</v>
      </c>
      <c r="C286" s="126" t="s">
        <v>340</v>
      </c>
      <c r="D286" s="65" t="s">
        <v>1137</v>
      </c>
      <c r="E286" s="65" t="s">
        <v>631</v>
      </c>
      <c r="F286" s="65" t="s">
        <v>1138</v>
      </c>
      <c r="G286" s="65">
        <v>471</v>
      </c>
      <c r="H286" s="120" t="s">
        <v>633</v>
      </c>
      <c r="I286" s="120">
        <v>12</v>
      </c>
      <c r="J286" s="77" t="s">
        <v>6</v>
      </c>
    </row>
    <row r="287" spans="1:10" ht="26.25" x14ac:dyDescent="0.25">
      <c r="A287" s="128" t="s">
        <v>1331</v>
      </c>
      <c r="B287" s="112" t="s">
        <v>638</v>
      </c>
      <c r="C287" s="126" t="s">
        <v>340</v>
      </c>
      <c r="D287" s="65" t="s">
        <v>1162</v>
      </c>
      <c r="E287" s="65" t="s">
        <v>631</v>
      </c>
      <c r="F287" s="65" t="s">
        <v>1163</v>
      </c>
      <c r="G287" s="65">
        <v>484</v>
      </c>
      <c r="H287" s="120" t="s">
        <v>739</v>
      </c>
      <c r="I287" s="120">
        <v>42</v>
      </c>
      <c r="J287" s="77" t="s">
        <v>6</v>
      </c>
    </row>
    <row r="288" spans="1:10" ht="26.25" x14ac:dyDescent="0.25">
      <c r="A288" s="128" t="s">
        <v>1331</v>
      </c>
      <c r="B288" s="112" t="s">
        <v>638</v>
      </c>
      <c r="C288" s="126" t="s">
        <v>340</v>
      </c>
      <c r="D288" s="65" t="s">
        <v>1166</v>
      </c>
      <c r="E288" s="65" t="s">
        <v>631</v>
      </c>
      <c r="F288" s="65" t="s">
        <v>1167</v>
      </c>
      <c r="G288" s="65">
        <v>486</v>
      </c>
      <c r="H288" s="120" t="s">
        <v>633</v>
      </c>
      <c r="I288" s="120">
        <v>0</v>
      </c>
      <c r="J288" s="77" t="s">
        <v>6</v>
      </c>
    </row>
    <row r="289" spans="1:10" ht="26.25" x14ac:dyDescent="0.25">
      <c r="A289" s="128" t="s">
        <v>1331</v>
      </c>
      <c r="B289" s="112" t="s">
        <v>638</v>
      </c>
      <c r="C289" s="126" t="s">
        <v>340</v>
      </c>
      <c r="D289" s="65" t="s">
        <v>1168</v>
      </c>
      <c r="E289" s="65" t="s">
        <v>631</v>
      </c>
      <c r="F289" s="65" t="s">
        <v>1169</v>
      </c>
      <c r="G289" s="65">
        <v>488</v>
      </c>
      <c r="H289" s="120" t="s">
        <v>633</v>
      </c>
      <c r="I289" s="120">
        <v>4</v>
      </c>
      <c r="J289" s="77" t="s">
        <v>6</v>
      </c>
    </row>
    <row r="290" spans="1:10" ht="26.25" x14ac:dyDescent="0.25">
      <c r="A290" s="128" t="s">
        <v>1331</v>
      </c>
      <c r="B290" s="112" t="s">
        <v>638</v>
      </c>
      <c r="C290" s="126" t="s">
        <v>340</v>
      </c>
      <c r="D290" s="65" t="s">
        <v>1218</v>
      </c>
      <c r="E290" s="65" t="s">
        <v>631</v>
      </c>
      <c r="F290" s="65" t="s">
        <v>1219</v>
      </c>
      <c r="G290" s="65">
        <v>54</v>
      </c>
      <c r="H290" s="120" t="s">
        <v>633</v>
      </c>
      <c r="I290" s="120">
        <v>6</v>
      </c>
      <c r="J290" s="77" t="s">
        <v>6</v>
      </c>
    </row>
    <row r="291" spans="1:10" ht="26.25" x14ac:dyDescent="0.25">
      <c r="A291" s="128" t="s">
        <v>1331</v>
      </c>
      <c r="B291" s="112" t="s">
        <v>638</v>
      </c>
      <c r="C291" s="126" t="s">
        <v>340</v>
      </c>
      <c r="D291" s="65" t="s">
        <v>1247</v>
      </c>
      <c r="E291" s="65" t="s">
        <v>631</v>
      </c>
      <c r="F291" s="65" t="s">
        <v>1248</v>
      </c>
      <c r="G291" s="65">
        <v>78</v>
      </c>
      <c r="H291" s="120" t="s">
        <v>633</v>
      </c>
      <c r="I291" s="120">
        <v>1</v>
      </c>
      <c r="J291" s="77" t="s">
        <v>6</v>
      </c>
    </row>
    <row r="292" spans="1:10" ht="26.25" x14ac:dyDescent="0.25">
      <c r="A292" s="128" t="s">
        <v>1331</v>
      </c>
      <c r="B292" s="123" t="s">
        <v>1285</v>
      </c>
      <c r="C292" s="126" t="s">
        <v>340</v>
      </c>
      <c r="D292" s="65" t="s">
        <v>1286</v>
      </c>
      <c r="E292" s="65" t="s">
        <v>631</v>
      </c>
      <c r="F292" s="65" t="s">
        <v>1287</v>
      </c>
      <c r="G292" s="65" t="s">
        <v>1287</v>
      </c>
      <c r="H292" s="120" t="s">
        <v>754</v>
      </c>
      <c r="I292" s="120">
        <v>6</v>
      </c>
      <c r="J292" s="77" t="s">
        <v>6</v>
      </c>
    </row>
    <row r="293" spans="1:10" ht="26.25" x14ac:dyDescent="0.25">
      <c r="A293" s="128" t="s">
        <v>1332</v>
      </c>
      <c r="B293" s="112" t="s">
        <v>850</v>
      </c>
      <c r="C293" s="126" t="s">
        <v>340</v>
      </c>
      <c r="D293" s="65" t="s">
        <v>851</v>
      </c>
      <c r="E293" s="65" t="s">
        <v>631</v>
      </c>
      <c r="F293" s="65" t="s">
        <v>852</v>
      </c>
      <c r="G293" s="65">
        <v>25</v>
      </c>
      <c r="H293" s="120" t="s">
        <v>853</v>
      </c>
      <c r="I293" s="120">
        <v>30</v>
      </c>
      <c r="J293" s="77" t="s">
        <v>6</v>
      </c>
    </row>
    <row r="294" spans="1:10" ht="26.25" x14ac:dyDescent="0.25">
      <c r="A294" s="128" t="s">
        <v>1332</v>
      </c>
      <c r="B294" s="112" t="s">
        <v>850</v>
      </c>
      <c r="C294" s="126" t="s">
        <v>340</v>
      </c>
      <c r="D294" s="65" t="s">
        <v>858</v>
      </c>
      <c r="E294" s="65" t="s">
        <v>631</v>
      </c>
      <c r="F294" s="65" t="s">
        <v>859</v>
      </c>
      <c r="G294" s="65">
        <v>255</v>
      </c>
      <c r="H294" s="115" t="s">
        <v>633</v>
      </c>
      <c r="I294" s="115">
        <v>0</v>
      </c>
      <c r="J294" s="77" t="s">
        <v>6</v>
      </c>
    </row>
    <row r="295" spans="1:10" ht="26.25" x14ac:dyDescent="0.25">
      <c r="A295" s="128" t="s">
        <v>1332</v>
      </c>
      <c r="B295" s="112" t="s">
        <v>850</v>
      </c>
      <c r="C295" s="126" t="s">
        <v>340</v>
      </c>
      <c r="D295" s="65" t="s">
        <v>878</v>
      </c>
      <c r="E295" s="65" t="s">
        <v>631</v>
      </c>
      <c r="F295" s="65" t="s">
        <v>879</v>
      </c>
      <c r="G295" s="65">
        <v>269</v>
      </c>
      <c r="H295" s="120" t="s">
        <v>644</v>
      </c>
      <c r="I295" s="120">
        <v>82</v>
      </c>
      <c r="J295" s="77" t="s">
        <v>6</v>
      </c>
    </row>
    <row r="296" spans="1:10" ht="26.25" x14ac:dyDescent="0.25">
      <c r="A296" s="128" t="s">
        <v>1332</v>
      </c>
      <c r="B296" s="112" t="s">
        <v>850</v>
      </c>
      <c r="C296" s="126" t="s">
        <v>340</v>
      </c>
      <c r="D296" s="65" t="s">
        <v>1123</v>
      </c>
      <c r="E296" s="65" t="s">
        <v>631</v>
      </c>
      <c r="F296" s="65" t="s">
        <v>1124</v>
      </c>
      <c r="G296" s="65">
        <v>461</v>
      </c>
      <c r="H296" s="120" t="s">
        <v>633</v>
      </c>
      <c r="I296" s="120">
        <v>50</v>
      </c>
      <c r="J296" s="77" t="s">
        <v>6</v>
      </c>
    </row>
    <row r="297" spans="1:10" ht="26.25" x14ac:dyDescent="0.25">
      <c r="A297" s="128" t="s">
        <v>1332</v>
      </c>
      <c r="B297" s="112" t="s">
        <v>850</v>
      </c>
      <c r="C297" s="126" t="s">
        <v>340</v>
      </c>
      <c r="D297" s="65" t="s">
        <v>1125</v>
      </c>
      <c r="E297" s="65" t="s">
        <v>631</v>
      </c>
      <c r="F297" s="65" t="s">
        <v>1126</v>
      </c>
      <c r="G297" s="65">
        <v>464</v>
      </c>
      <c r="H297" s="120" t="s">
        <v>633</v>
      </c>
      <c r="I297" s="120">
        <v>0</v>
      </c>
      <c r="J297" s="77" t="s">
        <v>6</v>
      </c>
    </row>
    <row r="298" spans="1:10" ht="26.25" x14ac:dyDescent="0.25">
      <c r="A298" s="128" t="s">
        <v>1332</v>
      </c>
      <c r="B298" s="112" t="s">
        <v>850</v>
      </c>
      <c r="C298" s="126" t="s">
        <v>340</v>
      </c>
      <c r="D298" s="65" t="s">
        <v>1158</v>
      </c>
      <c r="E298" s="65" t="s">
        <v>631</v>
      </c>
      <c r="F298" s="65" t="s">
        <v>1159</v>
      </c>
      <c r="G298" s="65">
        <v>482</v>
      </c>
      <c r="H298" s="120" t="s">
        <v>633</v>
      </c>
      <c r="I298" s="120">
        <v>25</v>
      </c>
      <c r="J298" s="77" t="s">
        <v>6</v>
      </c>
    </row>
    <row r="299" spans="1:10" ht="26.25" x14ac:dyDescent="0.25">
      <c r="A299" s="128" t="s">
        <v>1332</v>
      </c>
      <c r="B299" s="65" t="s">
        <v>1201</v>
      </c>
      <c r="C299" s="126" t="s">
        <v>340</v>
      </c>
      <c r="D299" s="65" t="s">
        <v>1202</v>
      </c>
      <c r="E299" s="65" t="s">
        <v>631</v>
      </c>
      <c r="F299" s="65" t="s">
        <v>1203</v>
      </c>
      <c r="G299" s="65">
        <v>505</v>
      </c>
      <c r="H299" s="120" t="s">
        <v>628</v>
      </c>
      <c r="I299" s="120">
        <v>20</v>
      </c>
      <c r="J299" s="77" t="s">
        <v>6</v>
      </c>
    </row>
    <row r="300" spans="1:10" ht="26.25" x14ac:dyDescent="0.25">
      <c r="A300" s="128" t="s">
        <v>1332</v>
      </c>
      <c r="B300" s="112" t="s">
        <v>850</v>
      </c>
      <c r="C300" s="126" t="s">
        <v>340</v>
      </c>
      <c r="D300" s="100" t="s">
        <v>1228</v>
      </c>
      <c r="E300" s="100" t="s">
        <v>631</v>
      </c>
      <c r="F300" s="100" t="s">
        <v>1229</v>
      </c>
      <c r="G300" s="100">
        <v>61</v>
      </c>
      <c r="H300" s="115" t="s">
        <v>628</v>
      </c>
      <c r="I300" s="115">
        <v>10</v>
      </c>
      <c r="J300" s="77" t="s">
        <v>6</v>
      </c>
    </row>
    <row r="301" spans="1:10" ht="26.25" x14ac:dyDescent="0.25">
      <c r="A301" s="128" t="s">
        <v>1345</v>
      </c>
      <c r="B301" s="112" t="s">
        <v>735</v>
      </c>
      <c r="C301" s="126" t="s">
        <v>340</v>
      </c>
      <c r="D301" s="65" t="s">
        <v>736</v>
      </c>
      <c r="E301" s="65" t="s">
        <v>737</v>
      </c>
      <c r="F301" s="65" t="s">
        <v>738</v>
      </c>
      <c r="G301" s="65">
        <v>163</v>
      </c>
      <c r="H301" s="115" t="s">
        <v>739</v>
      </c>
      <c r="I301" s="115">
        <v>540</v>
      </c>
      <c r="J301" s="77" t="s">
        <v>6</v>
      </c>
    </row>
    <row r="302" spans="1:10" ht="26.25" x14ac:dyDescent="0.25">
      <c r="A302" s="128" t="s">
        <v>1345</v>
      </c>
      <c r="B302" s="112" t="s">
        <v>735</v>
      </c>
      <c r="C302" s="126" t="s">
        <v>340</v>
      </c>
      <c r="D302" s="65" t="s">
        <v>764</v>
      </c>
      <c r="E302" s="65" t="s">
        <v>631</v>
      </c>
      <c r="F302" s="65" t="s">
        <v>765</v>
      </c>
      <c r="G302" s="65">
        <v>19</v>
      </c>
      <c r="H302" s="120" t="s">
        <v>633</v>
      </c>
      <c r="I302" s="120">
        <v>0</v>
      </c>
      <c r="J302" s="77" t="s">
        <v>6</v>
      </c>
    </row>
    <row r="303" spans="1:10" ht="26.25" x14ac:dyDescent="0.25">
      <c r="A303" s="128" t="s">
        <v>1345</v>
      </c>
      <c r="B303" s="112" t="s">
        <v>735</v>
      </c>
      <c r="C303" s="126" t="s">
        <v>340</v>
      </c>
      <c r="D303" s="65" t="s">
        <v>1060</v>
      </c>
      <c r="E303" s="65" t="s">
        <v>631</v>
      </c>
      <c r="F303" s="65" t="s">
        <v>1061</v>
      </c>
      <c r="G303" s="65">
        <v>416</v>
      </c>
      <c r="H303" s="120" t="s">
        <v>723</v>
      </c>
      <c r="I303" s="120">
        <v>40</v>
      </c>
      <c r="J303" s="77" t="s">
        <v>6</v>
      </c>
    </row>
    <row r="304" spans="1:10" ht="26.25" x14ac:dyDescent="0.25">
      <c r="A304" s="128" t="s">
        <v>1345</v>
      </c>
      <c r="B304" s="112" t="s">
        <v>735</v>
      </c>
      <c r="C304" s="126" t="s">
        <v>340</v>
      </c>
      <c r="D304" s="65" t="s">
        <v>1170</v>
      </c>
      <c r="E304" s="65" t="s">
        <v>631</v>
      </c>
      <c r="F304" s="65" t="s">
        <v>1171</v>
      </c>
      <c r="G304" s="65">
        <v>49</v>
      </c>
      <c r="H304" s="120" t="s">
        <v>633</v>
      </c>
      <c r="I304" s="120">
        <v>6</v>
      </c>
      <c r="J304" s="77" t="s">
        <v>6</v>
      </c>
    </row>
    <row r="305" spans="1:10" ht="26.25" x14ac:dyDescent="0.25">
      <c r="A305" s="128" t="s">
        <v>1345</v>
      </c>
      <c r="B305" s="112" t="s">
        <v>735</v>
      </c>
      <c r="C305" s="126" t="s">
        <v>340</v>
      </c>
      <c r="D305" s="65" t="s">
        <v>1230</v>
      </c>
      <c r="E305" s="65" t="s">
        <v>631</v>
      </c>
      <c r="F305" s="65" t="s">
        <v>1231</v>
      </c>
      <c r="G305" s="65">
        <v>62</v>
      </c>
      <c r="H305" s="120" t="s">
        <v>633</v>
      </c>
      <c r="I305" s="120">
        <v>26</v>
      </c>
      <c r="J305" s="77" t="s">
        <v>6</v>
      </c>
    </row>
    <row r="306" spans="1:10" ht="26.25" x14ac:dyDescent="0.25">
      <c r="A306" s="128" t="s">
        <v>1345</v>
      </c>
      <c r="B306" s="112" t="s">
        <v>735</v>
      </c>
      <c r="C306" s="126" t="s">
        <v>340</v>
      </c>
      <c r="D306" s="65" t="s">
        <v>1234</v>
      </c>
      <c r="E306" s="65" t="s">
        <v>631</v>
      </c>
      <c r="F306" s="65" t="s">
        <v>1235</v>
      </c>
      <c r="G306" s="65">
        <v>65</v>
      </c>
      <c r="H306" s="120" t="s">
        <v>633</v>
      </c>
      <c r="I306" s="120">
        <v>12</v>
      </c>
      <c r="J306" s="77" t="s">
        <v>6</v>
      </c>
    </row>
    <row r="307" spans="1:10" ht="26.25" x14ac:dyDescent="0.25">
      <c r="A307" s="128" t="s">
        <v>1345</v>
      </c>
      <c r="B307" s="112" t="s">
        <v>735</v>
      </c>
      <c r="C307" s="126" t="s">
        <v>340</v>
      </c>
      <c r="D307" s="65" t="s">
        <v>1260</v>
      </c>
      <c r="E307" s="65" t="s">
        <v>631</v>
      </c>
      <c r="F307" s="65" t="s">
        <v>1261</v>
      </c>
      <c r="G307" s="65">
        <v>89</v>
      </c>
      <c r="H307" s="120" t="s">
        <v>633</v>
      </c>
      <c r="I307" s="120">
        <v>0</v>
      </c>
      <c r="J307" s="77" t="s">
        <v>6</v>
      </c>
    </row>
    <row r="308" spans="1:10" ht="26.25" x14ac:dyDescent="0.25">
      <c r="A308" s="128" t="s">
        <v>1345</v>
      </c>
      <c r="B308" s="112" t="s">
        <v>735</v>
      </c>
      <c r="C308" s="126" t="s">
        <v>340</v>
      </c>
      <c r="D308" s="65" t="s">
        <v>1264</v>
      </c>
      <c r="E308" s="65" t="s">
        <v>631</v>
      </c>
      <c r="F308" s="65" t="s">
        <v>1265</v>
      </c>
      <c r="G308" s="65">
        <v>90</v>
      </c>
      <c r="H308" s="120" t="s">
        <v>633</v>
      </c>
      <c r="I308" s="120">
        <v>0</v>
      </c>
      <c r="J308" s="77" t="s">
        <v>6</v>
      </c>
    </row>
    <row r="309" spans="1:10" ht="26.25" x14ac:dyDescent="0.25">
      <c r="A309" s="128" t="s">
        <v>1333</v>
      </c>
      <c r="B309" s="112" t="s">
        <v>665</v>
      </c>
      <c r="C309" s="126" t="s">
        <v>340</v>
      </c>
      <c r="D309" s="65" t="s">
        <v>666</v>
      </c>
      <c r="E309" s="65" t="s">
        <v>631</v>
      </c>
      <c r="F309" s="65" t="s">
        <v>667</v>
      </c>
      <c r="G309" s="65">
        <v>121</v>
      </c>
      <c r="H309" s="115" t="s">
        <v>644</v>
      </c>
      <c r="I309" s="115">
        <v>37</v>
      </c>
      <c r="J309" s="77" t="s">
        <v>6</v>
      </c>
    </row>
    <row r="310" spans="1:10" ht="26.25" x14ac:dyDescent="0.25">
      <c r="A310" s="128" t="s">
        <v>1333</v>
      </c>
      <c r="B310" s="112" t="s">
        <v>665</v>
      </c>
      <c r="C310" s="126" t="s">
        <v>340</v>
      </c>
      <c r="D310" s="65" t="s">
        <v>674</v>
      </c>
      <c r="E310" s="65" t="s">
        <v>631</v>
      </c>
      <c r="F310" s="65" t="s">
        <v>675</v>
      </c>
      <c r="G310" s="65">
        <v>127</v>
      </c>
      <c r="H310" s="115" t="s">
        <v>633</v>
      </c>
      <c r="I310" s="115">
        <v>26</v>
      </c>
      <c r="J310" s="77" t="s">
        <v>6</v>
      </c>
    </row>
    <row r="311" spans="1:10" ht="26.25" x14ac:dyDescent="0.25">
      <c r="A311" s="128" t="s">
        <v>1333</v>
      </c>
      <c r="B311" s="112" t="s">
        <v>665</v>
      </c>
      <c r="C311" s="126" t="s">
        <v>340</v>
      </c>
      <c r="D311" s="65" t="s">
        <v>759</v>
      </c>
      <c r="E311" s="65" t="s">
        <v>631</v>
      </c>
      <c r="F311" s="65" t="s">
        <v>760</v>
      </c>
      <c r="G311" s="65">
        <v>187</v>
      </c>
      <c r="H311" s="115" t="s">
        <v>633</v>
      </c>
      <c r="I311" s="115">
        <v>20</v>
      </c>
      <c r="J311" s="77" t="s">
        <v>6</v>
      </c>
    </row>
    <row r="312" spans="1:10" ht="26.25" x14ac:dyDescent="0.25">
      <c r="A312" s="128" t="s">
        <v>1333</v>
      </c>
      <c r="B312" s="112" t="s">
        <v>665</v>
      </c>
      <c r="C312" s="126" t="s">
        <v>340</v>
      </c>
      <c r="D312" s="65" t="s">
        <v>860</v>
      </c>
      <c r="E312" s="65" t="s">
        <v>631</v>
      </c>
      <c r="F312" s="65" t="s">
        <v>861</v>
      </c>
      <c r="G312" s="65">
        <v>256</v>
      </c>
      <c r="H312" s="115" t="s">
        <v>633</v>
      </c>
      <c r="I312" s="115">
        <v>20</v>
      </c>
      <c r="J312" s="77" t="s">
        <v>6</v>
      </c>
    </row>
    <row r="313" spans="1:10" ht="26.25" x14ac:dyDescent="0.25">
      <c r="A313" s="128" t="s">
        <v>1333</v>
      </c>
      <c r="B313" s="112" t="s">
        <v>665</v>
      </c>
      <c r="C313" s="126" t="s">
        <v>340</v>
      </c>
      <c r="D313" s="65" t="s">
        <v>906</v>
      </c>
      <c r="E313" s="65" t="s">
        <v>631</v>
      </c>
      <c r="F313" s="65" t="s">
        <v>907</v>
      </c>
      <c r="G313" s="65">
        <v>293</v>
      </c>
      <c r="H313" s="120" t="s">
        <v>633</v>
      </c>
      <c r="I313" s="120">
        <v>0</v>
      </c>
      <c r="J313" s="77" t="s">
        <v>6</v>
      </c>
    </row>
    <row r="314" spans="1:10" ht="26.25" x14ac:dyDescent="0.25">
      <c r="A314" s="128" t="s">
        <v>1333</v>
      </c>
      <c r="B314" s="112" t="s">
        <v>665</v>
      </c>
      <c r="C314" s="126" t="s">
        <v>340</v>
      </c>
      <c r="D314" s="65" t="s">
        <v>928</v>
      </c>
      <c r="E314" s="65" t="s">
        <v>631</v>
      </c>
      <c r="F314" s="65" t="s">
        <v>929</v>
      </c>
      <c r="G314" s="65">
        <v>31</v>
      </c>
      <c r="H314" s="120" t="s">
        <v>633</v>
      </c>
      <c r="I314" s="120">
        <v>5</v>
      </c>
      <c r="J314" s="77" t="s">
        <v>6</v>
      </c>
    </row>
    <row r="315" spans="1:10" ht="26.25" x14ac:dyDescent="0.25">
      <c r="A315" s="128" t="s">
        <v>1333</v>
      </c>
      <c r="B315" s="112" t="s">
        <v>665</v>
      </c>
      <c r="C315" s="126" t="s">
        <v>340</v>
      </c>
      <c r="D315" s="65" t="s">
        <v>938</v>
      </c>
      <c r="E315" s="65" t="s">
        <v>631</v>
      </c>
      <c r="F315" s="65" t="s">
        <v>939</v>
      </c>
      <c r="G315" s="65">
        <v>32</v>
      </c>
      <c r="H315" s="120" t="s">
        <v>633</v>
      </c>
      <c r="I315" s="120">
        <v>6</v>
      </c>
      <c r="J315" s="77" t="s">
        <v>6</v>
      </c>
    </row>
    <row r="316" spans="1:10" ht="26.25" x14ac:dyDescent="0.25">
      <c r="A316" s="128" t="s">
        <v>1333</v>
      </c>
      <c r="B316" s="112" t="s">
        <v>665</v>
      </c>
      <c r="C316" s="126" t="s">
        <v>340</v>
      </c>
      <c r="D316" s="65" t="s">
        <v>1111</v>
      </c>
      <c r="E316" s="65" t="s">
        <v>631</v>
      </c>
      <c r="F316" s="65" t="s">
        <v>1112</v>
      </c>
      <c r="G316" s="65">
        <v>454</v>
      </c>
      <c r="H316" s="120" t="s">
        <v>633</v>
      </c>
      <c r="I316" s="120">
        <v>104</v>
      </c>
      <c r="J316" s="77" t="s">
        <v>6</v>
      </c>
    </row>
    <row r="317" spans="1:10" ht="26.25" x14ac:dyDescent="0.25">
      <c r="A317" s="128" t="s">
        <v>1333</v>
      </c>
      <c r="B317" s="112" t="s">
        <v>665</v>
      </c>
      <c r="C317" s="126" t="s">
        <v>340</v>
      </c>
      <c r="D317" s="65" t="s">
        <v>1119</v>
      </c>
      <c r="E317" s="65" t="s">
        <v>631</v>
      </c>
      <c r="F317" s="65" t="s">
        <v>1120</v>
      </c>
      <c r="G317" s="65">
        <v>46</v>
      </c>
      <c r="H317" s="120" t="s">
        <v>633</v>
      </c>
      <c r="I317" s="120">
        <v>0</v>
      </c>
      <c r="J317" s="77" t="s">
        <v>6</v>
      </c>
    </row>
    <row r="318" spans="1:10" ht="26.25" x14ac:dyDescent="0.25">
      <c r="A318" s="128" t="s">
        <v>1333</v>
      </c>
      <c r="B318" s="112" t="s">
        <v>665</v>
      </c>
      <c r="C318" s="126" t="s">
        <v>340</v>
      </c>
      <c r="D318" s="65" t="s">
        <v>1131</v>
      </c>
      <c r="E318" s="65" t="s">
        <v>631</v>
      </c>
      <c r="F318" s="65" t="s">
        <v>1132</v>
      </c>
      <c r="G318" s="65">
        <v>468</v>
      </c>
      <c r="H318" s="120" t="s">
        <v>644</v>
      </c>
      <c r="I318" s="120">
        <v>30</v>
      </c>
      <c r="J318" s="77" t="s">
        <v>6</v>
      </c>
    </row>
    <row r="319" spans="1:10" ht="26.25" x14ac:dyDescent="0.25">
      <c r="A319" s="128" t="s">
        <v>1333</v>
      </c>
      <c r="B319" s="112" t="s">
        <v>665</v>
      </c>
      <c r="C319" s="126" t="s">
        <v>340</v>
      </c>
      <c r="D319" s="65" t="s">
        <v>1139</v>
      </c>
      <c r="E319" s="65" t="s">
        <v>631</v>
      </c>
      <c r="F319" s="65" t="s">
        <v>1140</v>
      </c>
      <c r="G319" s="65">
        <v>472</v>
      </c>
      <c r="H319" s="120" t="s">
        <v>633</v>
      </c>
      <c r="I319" s="120">
        <v>25</v>
      </c>
      <c r="J319" s="77" t="s">
        <v>6</v>
      </c>
    </row>
    <row r="320" spans="1:10" ht="26.25" x14ac:dyDescent="0.25">
      <c r="A320" s="128" t="s">
        <v>1333</v>
      </c>
      <c r="B320" s="112" t="s">
        <v>665</v>
      </c>
      <c r="C320" s="126" t="s">
        <v>340</v>
      </c>
      <c r="D320" s="65" t="s">
        <v>1143</v>
      </c>
      <c r="E320" s="65" t="s">
        <v>631</v>
      </c>
      <c r="F320" s="65" t="s">
        <v>1144</v>
      </c>
      <c r="G320" s="65">
        <v>475</v>
      </c>
      <c r="H320" s="120" t="s">
        <v>633</v>
      </c>
      <c r="I320" s="120">
        <v>4</v>
      </c>
      <c r="J320" s="77" t="s">
        <v>6</v>
      </c>
    </row>
    <row r="321" spans="1:10" ht="26.25" x14ac:dyDescent="0.25">
      <c r="A321" s="128" t="s">
        <v>1333</v>
      </c>
      <c r="B321" s="112" t="s">
        <v>665</v>
      </c>
      <c r="C321" s="126" t="s">
        <v>340</v>
      </c>
      <c r="D321" s="65" t="s">
        <v>1149</v>
      </c>
      <c r="E321" s="65" t="s">
        <v>631</v>
      </c>
      <c r="F321" s="65" t="s">
        <v>1150</v>
      </c>
      <c r="G321" s="65">
        <v>478</v>
      </c>
      <c r="H321" s="120" t="s">
        <v>633</v>
      </c>
      <c r="I321" s="120">
        <v>300</v>
      </c>
      <c r="J321" s="77" t="s">
        <v>6</v>
      </c>
    </row>
    <row r="322" spans="1:10" ht="26.25" x14ac:dyDescent="0.25">
      <c r="A322" s="128" t="s">
        <v>1333</v>
      </c>
      <c r="B322" s="65" t="s">
        <v>1208</v>
      </c>
      <c r="C322" s="126" t="s">
        <v>340</v>
      </c>
      <c r="D322" s="65" t="s">
        <v>1209</v>
      </c>
      <c r="E322" s="65" t="s">
        <v>631</v>
      </c>
      <c r="F322" s="65" t="s">
        <v>1210</v>
      </c>
      <c r="G322" s="65">
        <v>508</v>
      </c>
      <c r="H322" s="120" t="s">
        <v>633</v>
      </c>
      <c r="I322" s="120">
        <v>0</v>
      </c>
      <c r="J322" s="77" t="s">
        <v>6</v>
      </c>
    </row>
    <row r="323" spans="1:10" ht="26.25" x14ac:dyDescent="0.25">
      <c r="A323" s="128" t="s">
        <v>1333</v>
      </c>
      <c r="B323" s="65" t="s">
        <v>1208</v>
      </c>
      <c r="C323" s="126" t="s">
        <v>340</v>
      </c>
      <c r="D323" s="65" t="s">
        <v>1283</v>
      </c>
      <c r="E323" s="65" t="s">
        <v>631</v>
      </c>
      <c r="F323" s="65" t="s">
        <v>1284</v>
      </c>
      <c r="G323" s="65" t="s">
        <v>1284</v>
      </c>
      <c r="H323" s="120" t="s">
        <v>754</v>
      </c>
      <c r="I323" s="120">
        <v>8</v>
      </c>
      <c r="J323" s="77" t="s">
        <v>6</v>
      </c>
    </row>
    <row r="324" spans="1:10" ht="26.25" x14ac:dyDescent="0.25">
      <c r="A324" s="134" t="s">
        <v>1314</v>
      </c>
      <c r="B324" s="114" t="s">
        <v>726</v>
      </c>
      <c r="C324" s="126" t="s">
        <v>340</v>
      </c>
      <c r="D324" s="100" t="s">
        <v>727</v>
      </c>
      <c r="E324" s="100" t="s">
        <v>626</v>
      </c>
      <c r="F324" s="100" t="s">
        <v>728</v>
      </c>
      <c r="G324" s="100">
        <v>16</v>
      </c>
      <c r="H324" s="115" t="s">
        <v>633</v>
      </c>
      <c r="I324" s="115" t="s">
        <v>637</v>
      </c>
      <c r="J324" s="77"/>
    </row>
    <row r="325" spans="1:10" ht="26.25" x14ac:dyDescent="0.25">
      <c r="A325" s="134" t="s">
        <v>1314</v>
      </c>
      <c r="B325" s="116" t="s">
        <v>761</v>
      </c>
      <c r="C325" s="126" t="s">
        <v>340</v>
      </c>
      <c r="D325" s="100" t="s">
        <v>824</v>
      </c>
      <c r="E325" s="100" t="s">
        <v>626</v>
      </c>
      <c r="F325" s="100" t="s">
        <v>825</v>
      </c>
      <c r="G325" s="100">
        <v>235</v>
      </c>
      <c r="H325" s="115" t="s">
        <v>633</v>
      </c>
      <c r="I325" s="115" t="s">
        <v>637</v>
      </c>
      <c r="J325" s="77"/>
    </row>
    <row r="326" spans="1:10" ht="26.25" x14ac:dyDescent="0.25">
      <c r="A326" s="134" t="s">
        <v>1314</v>
      </c>
      <c r="B326" s="114" t="s">
        <v>726</v>
      </c>
      <c r="C326" s="126" t="s">
        <v>340</v>
      </c>
      <c r="D326" s="100" t="s">
        <v>1011</v>
      </c>
      <c r="E326" s="100" t="s">
        <v>626</v>
      </c>
      <c r="F326" s="100" t="s">
        <v>1012</v>
      </c>
      <c r="G326" s="100">
        <v>380</v>
      </c>
      <c r="H326" s="115" t="s">
        <v>633</v>
      </c>
      <c r="I326" s="115" t="s">
        <v>637</v>
      </c>
      <c r="J326" s="77"/>
    </row>
    <row r="327" spans="1:10" ht="26.25" x14ac:dyDescent="0.25">
      <c r="A327" s="134" t="s">
        <v>1314</v>
      </c>
      <c r="B327" s="116" t="s">
        <v>761</v>
      </c>
      <c r="C327" s="126" t="s">
        <v>340</v>
      </c>
      <c r="D327" s="100" t="s">
        <v>1074</v>
      </c>
      <c r="E327" s="100" t="s">
        <v>626</v>
      </c>
      <c r="F327" s="100" t="s">
        <v>1075</v>
      </c>
      <c r="G327" s="100">
        <v>428</v>
      </c>
      <c r="H327" s="115" t="s">
        <v>1076</v>
      </c>
      <c r="I327" s="115" t="s">
        <v>637</v>
      </c>
      <c r="J327" s="77"/>
    </row>
    <row r="328" spans="1:10" ht="26.25" x14ac:dyDescent="0.25">
      <c r="A328" s="134" t="s">
        <v>1314</v>
      </c>
      <c r="B328" s="114" t="s">
        <v>726</v>
      </c>
      <c r="C328" s="126" t="s">
        <v>340</v>
      </c>
      <c r="D328" s="100" t="s">
        <v>1214</v>
      </c>
      <c r="E328" s="100" t="s">
        <v>626</v>
      </c>
      <c r="F328" s="100" t="s">
        <v>1215</v>
      </c>
      <c r="G328" s="100">
        <v>52</v>
      </c>
      <c r="H328" s="115" t="s">
        <v>633</v>
      </c>
      <c r="I328" s="115" t="s">
        <v>637</v>
      </c>
      <c r="J328" s="77"/>
    </row>
    <row r="329" spans="1:10" ht="26.25" x14ac:dyDescent="0.25">
      <c r="A329" s="134" t="s">
        <v>1314</v>
      </c>
      <c r="B329" s="114" t="s">
        <v>761</v>
      </c>
      <c r="C329" s="126" t="s">
        <v>340</v>
      </c>
      <c r="D329" s="100" t="s">
        <v>1273</v>
      </c>
      <c r="E329" s="100" t="s">
        <v>626</v>
      </c>
      <c r="F329" s="100" t="s">
        <v>1274</v>
      </c>
      <c r="G329" s="100">
        <v>97</v>
      </c>
      <c r="H329" s="115" t="s">
        <v>633</v>
      </c>
      <c r="I329" s="115" t="s">
        <v>637</v>
      </c>
      <c r="J329" s="77"/>
    </row>
    <row r="330" spans="1:10" ht="26.25" x14ac:dyDescent="0.25">
      <c r="A330" s="132" t="s">
        <v>1316</v>
      </c>
      <c r="B330" s="110" t="s">
        <v>706</v>
      </c>
      <c r="C330" s="126" t="s">
        <v>340</v>
      </c>
      <c r="D330" s="100" t="s">
        <v>820</v>
      </c>
      <c r="E330" s="100" t="s">
        <v>626</v>
      </c>
      <c r="F330" s="100" t="s">
        <v>821</v>
      </c>
      <c r="G330" s="100">
        <v>233</v>
      </c>
      <c r="H330" s="115" t="s">
        <v>633</v>
      </c>
      <c r="I330" s="115" t="s">
        <v>637</v>
      </c>
      <c r="J330" s="77"/>
    </row>
    <row r="331" spans="1:10" ht="26.25" x14ac:dyDescent="0.25">
      <c r="A331" s="134" t="s">
        <v>1316</v>
      </c>
      <c r="B331" s="116" t="s">
        <v>828</v>
      </c>
      <c r="C331" s="126" t="s">
        <v>340</v>
      </c>
      <c r="D331" s="100" t="s">
        <v>829</v>
      </c>
      <c r="E331" s="100" t="s">
        <v>626</v>
      </c>
      <c r="F331" s="100" t="s">
        <v>830</v>
      </c>
      <c r="G331" s="100">
        <v>237</v>
      </c>
      <c r="H331" s="115" t="s">
        <v>633</v>
      </c>
      <c r="I331" s="115" t="s">
        <v>637</v>
      </c>
      <c r="J331" s="77"/>
    </row>
    <row r="332" spans="1:10" ht="26.25" x14ac:dyDescent="0.25">
      <c r="A332" s="132" t="s">
        <v>1316</v>
      </c>
      <c r="B332" s="100" t="s">
        <v>828</v>
      </c>
      <c r="C332" s="126" t="s">
        <v>340</v>
      </c>
      <c r="D332" s="100" t="s">
        <v>1016</v>
      </c>
      <c r="E332" s="100" t="s">
        <v>626</v>
      </c>
      <c r="F332" s="100" t="s">
        <v>1017</v>
      </c>
      <c r="G332" s="100">
        <v>383</v>
      </c>
      <c r="H332" s="115" t="s">
        <v>633</v>
      </c>
      <c r="I332" s="115" t="s">
        <v>637</v>
      </c>
      <c r="J332" s="77"/>
    </row>
    <row r="333" spans="1:10" ht="26.25" x14ac:dyDescent="0.25">
      <c r="A333" s="134" t="s">
        <v>1319</v>
      </c>
      <c r="B333" s="114" t="s">
        <v>634</v>
      </c>
      <c r="C333" s="126" t="s">
        <v>340</v>
      </c>
      <c r="D333" s="100" t="s">
        <v>635</v>
      </c>
      <c r="E333" s="100" t="s">
        <v>626</v>
      </c>
      <c r="F333" s="100" t="s">
        <v>636</v>
      </c>
      <c r="G333" s="100">
        <v>100</v>
      </c>
      <c r="H333" s="115" t="s">
        <v>633</v>
      </c>
      <c r="I333" s="115" t="s">
        <v>637</v>
      </c>
      <c r="J333" s="77"/>
    </row>
    <row r="334" spans="1:10" ht="26.25" x14ac:dyDescent="0.25">
      <c r="A334" s="132" t="s">
        <v>1320</v>
      </c>
      <c r="B334" s="110" t="s">
        <v>624</v>
      </c>
      <c r="C334" s="126" t="s">
        <v>340</v>
      </c>
      <c r="D334" s="100" t="s">
        <v>625</v>
      </c>
      <c r="E334" s="100" t="s">
        <v>626</v>
      </c>
      <c r="F334" s="100" t="s">
        <v>627</v>
      </c>
      <c r="G334" s="100">
        <v>1</v>
      </c>
      <c r="H334" s="115" t="s">
        <v>628</v>
      </c>
      <c r="I334" s="115">
        <v>0</v>
      </c>
      <c r="J334" s="77"/>
    </row>
    <row r="335" spans="1:10" ht="26.25" x14ac:dyDescent="0.25">
      <c r="A335" s="134" t="s">
        <v>1322</v>
      </c>
      <c r="B335" s="116" t="s">
        <v>1006</v>
      </c>
      <c r="C335" s="126" t="s">
        <v>340</v>
      </c>
      <c r="D335" s="100" t="s">
        <v>1007</v>
      </c>
      <c r="E335" s="100" t="s">
        <v>626</v>
      </c>
      <c r="F335" s="100" t="s">
        <v>1008</v>
      </c>
      <c r="G335" s="100">
        <v>378</v>
      </c>
      <c r="H335" s="115" t="s">
        <v>633</v>
      </c>
      <c r="I335" s="115" t="s">
        <v>637</v>
      </c>
      <c r="J335" s="77"/>
    </row>
    <row r="336" spans="1:10" ht="26.25" x14ac:dyDescent="0.25">
      <c r="A336" s="132" t="s">
        <v>1322</v>
      </c>
      <c r="B336" s="110" t="s">
        <v>699</v>
      </c>
      <c r="C336" s="126" t="s">
        <v>340</v>
      </c>
      <c r="D336" s="100" t="s">
        <v>1047</v>
      </c>
      <c r="E336" s="100" t="s">
        <v>626</v>
      </c>
      <c r="F336" s="100" t="s">
        <v>1048</v>
      </c>
      <c r="G336" s="100">
        <v>407</v>
      </c>
      <c r="H336" s="115" t="s">
        <v>1049</v>
      </c>
      <c r="I336" s="115">
        <v>0</v>
      </c>
      <c r="J336" s="77"/>
    </row>
    <row r="337" spans="1:10" ht="26.25" x14ac:dyDescent="0.25">
      <c r="A337" s="134" t="s">
        <v>1323</v>
      </c>
      <c r="B337" s="116" t="s">
        <v>715</v>
      </c>
      <c r="C337" s="126" t="s">
        <v>340</v>
      </c>
      <c r="D337" s="100" t="s">
        <v>1003</v>
      </c>
      <c r="E337" s="100" t="s">
        <v>626</v>
      </c>
      <c r="F337" s="100" t="s">
        <v>1004</v>
      </c>
      <c r="G337" s="100">
        <v>375</v>
      </c>
      <c r="H337" s="115" t="s">
        <v>1005</v>
      </c>
      <c r="I337" s="115">
        <v>30</v>
      </c>
      <c r="J337" s="77" t="s">
        <v>6</v>
      </c>
    </row>
    <row r="338" spans="1:10" ht="26.25" x14ac:dyDescent="0.25">
      <c r="A338" s="134" t="s">
        <v>1343</v>
      </c>
      <c r="B338" s="114" t="s">
        <v>1266</v>
      </c>
      <c r="C338" s="126" t="s">
        <v>340</v>
      </c>
      <c r="D338" s="100" t="s">
        <v>1267</v>
      </c>
      <c r="E338" s="100" t="s">
        <v>626</v>
      </c>
      <c r="F338" s="100" t="s">
        <v>1268</v>
      </c>
      <c r="G338" s="100">
        <v>92</v>
      </c>
      <c r="H338" s="115" t="s">
        <v>633</v>
      </c>
      <c r="I338" s="115">
        <v>0</v>
      </c>
      <c r="J338" s="77"/>
    </row>
    <row r="339" spans="1:10" ht="26.25" x14ac:dyDescent="0.25">
      <c r="A339" s="134" t="s">
        <v>1324</v>
      </c>
      <c r="B339" s="116" t="s">
        <v>651</v>
      </c>
      <c r="C339" s="126" t="s">
        <v>340</v>
      </c>
      <c r="D339" s="100" t="s">
        <v>652</v>
      </c>
      <c r="E339" s="100" t="s">
        <v>626</v>
      </c>
      <c r="F339" s="100" t="s">
        <v>653</v>
      </c>
      <c r="G339" s="100">
        <v>112</v>
      </c>
      <c r="H339" s="115" t="s">
        <v>633</v>
      </c>
      <c r="I339" s="115" t="s">
        <v>637</v>
      </c>
      <c r="J339" s="77"/>
    </row>
    <row r="340" spans="1:10" ht="26.25" x14ac:dyDescent="0.25">
      <c r="A340" s="132" t="s">
        <v>1324</v>
      </c>
      <c r="B340" s="110" t="s">
        <v>691</v>
      </c>
      <c r="C340" s="126" t="s">
        <v>340</v>
      </c>
      <c r="D340" s="100" t="s">
        <v>692</v>
      </c>
      <c r="E340" s="100" t="s">
        <v>626</v>
      </c>
      <c r="F340" s="100" t="s">
        <v>693</v>
      </c>
      <c r="G340" s="100">
        <v>143</v>
      </c>
      <c r="H340" s="115" t="s">
        <v>633</v>
      </c>
      <c r="I340" s="115" t="s">
        <v>637</v>
      </c>
      <c r="J340" s="77"/>
    </row>
    <row r="341" spans="1:10" ht="26.25" x14ac:dyDescent="0.25">
      <c r="A341" s="132" t="s">
        <v>1324</v>
      </c>
      <c r="B341" s="110" t="s">
        <v>691</v>
      </c>
      <c r="C341" s="126" t="s">
        <v>340</v>
      </c>
      <c r="D341" s="100" t="s">
        <v>977</v>
      </c>
      <c r="E341" s="100" t="s">
        <v>626</v>
      </c>
      <c r="F341" s="100" t="s">
        <v>978</v>
      </c>
      <c r="G341" s="100">
        <v>352</v>
      </c>
      <c r="H341" s="115" t="s">
        <v>633</v>
      </c>
      <c r="I341" s="115" t="s">
        <v>637</v>
      </c>
      <c r="J341" s="118"/>
    </row>
    <row r="342" spans="1:10" ht="26.25" x14ac:dyDescent="0.25">
      <c r="A342" s="132" t="s">
        <v>1324</v>
      </c>
      <c r="B342" s="110" t="s">
        <v>691</v>
      </c>
      <c r="C342" s="126" t="s">
        <v>340</v>
      </c>
      <c r="D342" s="100" t="s">
        <v>1188</v>
      </c>
      <c r="E342" s="100" t="s">
        <v>626</v>
      </c>
      <c r="F342" s="100" t="s">
        <v>1189</v>
      </c>
      <c r="G342" s="100">
        <v>50</v>
      </c>
      <c r="H342" s="115" t="s">
        <v>633</v>
      </c>
      <c r="I342" s="115" t="s">
        <v>637</v>
      </c>
      <c r="J342" s="77"/>
    </row>
    <row r="343" spans="1:10" ht="26.25" x14ac:dyDescent="0.25">
      <c r="A343" s="132" t="s">
        <v>1325</v>
      </c>
      <c r="B343" s="110" t="s">
        <v>678</v>
      </c>
      <c r="C343" s="126" t="s">
        <v>340</v>
      </c>
      <c r="D343" s="100" t="s">
        <v>771</v>
      </c>
      <c r="E343" s="100" t="s">
        <v>626</v>
      </c>
      <c r="F343" s="100" t="s">
        <v>772</v>
      </c>
      <c r="G343" s="100">
        <v>196</v>
      </c>
      <c r="H343" s="115" t="s">
        <v>723</v>
      </c>
      <c r="I343" s="115">
        <v>0</v>
      </c>
      <c r="J343" s="77"/>
    </row>
    <row r="344" spans="1:10" ht="26.25" x14ac:dyDescent="0.25">
      <c r="A344" s="132" t="s">
        <v>1325</v>
      </c>
      <c r="B344" s="110" t="s">
        <v>678</v>
      </c>
      <c r="C344" s="126" t="s">
        <v>340</v>
      </c>
      <c r="D344" s="100" t="s">
        <v>818</v>
      </c>
      <c r="E344" s="100" t="s">
        <v>626</v>
      </c>
      <c r="F344" s="100" t="s">
        <v>819</v>
      </c>
      <c r="G344" s="100">
        <v>231</v>
      </c>
      <c r="H344" s="115" t="s">
        <v>723</v>
      </c>
      <c r="I344" s="115" t="s">
        <v>637</v>
      </c>
      <c r="J344" s="77"/>
    </row>
    <row r="345" spans="1:10" ht="26.25" x14ac:dyDescent="0.25">
      <c r="A345" s="132" t="s">
        <v>1325</v>
      </c>
      <c r="B345" s="110" t="s">
        <v>678</v>
      </c>
      <c r="C345" s="126" t="s">
        <v>340</v>
      </c>
      <c r="D345" s="100" t="s">
        <v>1064</v>
      </c>
      <c r="E345" s="100" t="s">
        <v>626</v>
      </c>
      <c r="F345" s="100" t="s">
        <v>1065</v>
      </c>
      <c r="G345" s="100">
        <v>420</v>
      </c>
      <c r="H345" s="115" t="s">
        <v>633</v>
      </c>
      <c r="I345" s="115">
        <v>0</v>
      </c>
      <c r="J345" s="77"/>
    </row>
    <row r="346" spans="1:10" ht="26.25" x14ac:dyDescent="0.25">
      <c r="A346" s="132" t="s">
        <v>1325</v>
      </c>
      <c r="B346" s="110" t="s">
        <v>678</v>
      </c>
      <c r="C346" s="126" t="s">
        <v>340</v>
      </c>
      <c r="D346" s="100" t="s">
        <v>1269</v>
      </c>
      <c r="E346" s="100" t="s">
        <v>626</v>
      </c>
      <c r="F346" s="100" t="s">
        <v>1270</v>
      </c>
      <c r="G346" s="100">
        <v>95</v>
      </c>
      <c r="H346" s="115" t="s">
        <v>723</v>
      </c>
      <c r="I346" s="115">
        <v>0</v>
      </c>
      <c r="J346" s="77"/>
    </row>
    <row r="347" spans="1:10" ht="26.25" x14ac:dyDescent="0.25">
      <c r="A347" s="132" t="s">
        <v>1326</v>
      </c>
      <c r="B347" s="110" t="s">
        <v>629</v>
      </c>
      <c r="C347" s="126" t="s">
        <v>340</v>
      </c>
      <c r="D347" s="100" t="s">
        <v>687</v>
      </c>
      <c r="E347" s="100" t="s">
        <v>626</v>
      </c>
      <c r="F347" s="100" t="s">
        <v>688</v>
      </c>
      <c r="G347" s="100">
        <v>139</v>
      </c>
      <c r="H347" s="115" t="s">
        <v>628</v>
      </c>
      <c r="I347" s="115" t="s">
        <v>637</v>
      </c>
      <c r="J347" s="77"/>
    </row>
    <row r="348" spans="1:10" ht="26.25" x14ac:dyDescent="0.25">
      <c r="A348" s="134" t="s">
        <v>1326</v>
      </c>
      <c r="B348" s="116" t="s">
        <v>629</v>
      </c>
      <c r="C348" s="126" t="s">
        <v>340</v>
      </c>
      <c r="D348" s="100" t="s">
        <v>995</v>
      </c>
      <c r="E348" s="100" t="s">
        <v>626</v>
      </c>
      <c r="F348" s="100" t="s">
        <v>996</v>
      </c>
      <c r="G348" s="100">
        <v>368</v>
      </c>
      <c r="H348" s="115" t="s">
        <v>628</v>
      </c>
      <c r="I348" s="115">
        <v>0</v>
      </c>
      <c r="J348" s="77"/>
    </row>
    <row r="349" spans="1:10" ht="26.25" x14ac:dyDescent="0.25">
      <c r="A349" s="132" t="s">
        <v>1327</v>
      </c>
      <c r="B349" s="110" t="s">
        <v>648</v>
      </c>
      <c r="C349" s="126" t="s">
        <v>340</v>
      </c>
      <c r="D349" s="100" t="s">
        <v>888</v>
      </c>
      <c r="E349" s="100" t="s">
        <v>626</v>
      </c>
      <c r="F349" s="100" t="s">
        <v>889</v>
      </c>
      <c r="G349" s="100">
        <v>274</v>
      </c>
      <c r="H349" s="115" t="s">
        <v>633</v>
      </c>
      <c r="I349" s="115" t="s">
        <v>637</v>
      </c>
      <c r="J349" s="77"/>
    </row>
    <row r="350" spans="1:10" ht="26.25" x14ac:dyDescent="0.25">
      <c r="A350" s="134" t="s">
        <v>1327</v>
      </c>
      <c r="B350" s="116" t="s">
        <v>648</v>
      </c>
      <c r="C350" s="126" t="s">
        <v>340</v>
      </c>
      <c r="D350" s="100" t="s">
        <v>962</v>
      </c>
      <c r="E350" s="100" t="s">
        <v>626</v>
      </c>
      <c r="F350" s="100" t="s">
        <v>963</v>
      </c>
      <c r="G350" s="100">
        <v>343</v>
      </c>
      <c r="H350" s="115" t="s">
        <v>633</v>
      </c>
      <c r="I350" s="115">
        <v>0</v>
      </c>
      <c r="J350" s="77"/>
    </row>
    <row r="351" spans="1:10" ht="26.25" x14ac:dyDescent="0.25">
      <c r="A351" s="132" t="s">
        <v>1328</v>
      </c>
      <c r="B351" s="110" t="s">
        <v>745</v>
      </c>
      <c r="C351" s="126" t="s">
        <v>340</v>
      </c>
      <c r="D351" s="100" t="s">
        <v>1001</v>
      </c>
      <c r="E351" s="100" t="s">
        <v>626</v>
      </c>
      <c r="F351" s="100" t="s">
        <v>1002</v>
      </c>
      <c r="G351" s="100">
        <v>374</v>
      </c>
      <c r="H351" s="115" t="s">
        <v>633</v>
      </c>
      <c r="I351" s="115" t="s">
        <v>637</v>
      </c>
      <c r="J351" s="118"/>
    </row>
    <row r="352" spans="1:10" ht="26.25" x14ac:dyDescent="0.25">
      <c r="A352" s="134" t="s">
        <v>1330</v>
      </c>
      <c r="B352" s="116" t="s">
        <v>657</v>
      </c>
      <c r="C352" s="126" t="s">
        <v>340</v>
      </c>
      <c r="D352" s="100" t="s">
        <v>868</v>
      </c>
      <c r="E352" s="100" t="s">
        <v>626</v>
      </c>
      <c r="F352" s="100" t="s">
        <v>869</v>
      </c>
      <c r="G352" s="100">
        <v>261</v>
      </c>
      <c r="H352" s="115" t="s">
        <v>633</v>
      </c>
      <c r="I352" s="115" t="s">
        <v>637</v>
      </c>
      <c r="J352" s="77"/>
    </row>
    <row r="353" spans="1:10" ht="26.25" x14ac:dyDescent="0.25">
      <c r="A353" s="134" t="s">
        <v>1330</v>
      </c>
      <c r="B353" s="116" t="s">
        <v>657</v>
      </c>
      <c r="C353" s="126" t="s">
        <v>340</v>
      </c>
      <c r="D353" s="100" t="s">
        <v>870</v>
      </c>
      <c r="E353" s="100" t="s">
        <v>626</v>
      </c>
      <c r="F353" s="100" t="s">
        <v>871</v>
      </c>
      <c r="G353" s="100">
        <v>262</v>
      </c>
      <c r="H353" s="115" t="s">
        <v>633</v>
      </c>
      <c r="I353" s="115" t="s">
        <v>637</v>
      </c>
      <c r="J353" s="77"/>
    </row>
    <row r="354" spans="1:10" ht="26.25" x14ac:dyDescent="0.25">
      <c r="A354" s="134" t="s">
        <v>1330</v>
      </c>
      <c r="B354" s="116" t="s">
        <v>657</v>
      </c>
      <c r="C354" s="126" t="s">
        <v>340</v>
      </c>
      <c r="D354" s="100" t="s">
        <v>981</v>
      </c>
      <c r="E354" s="100" t="s">
        <v>626</v>
      </c>
      <c r="F354" s="100" t="s">
        <v>982</v>
      </c>
      <c r="G354" s="100">
        <v>355</v>
      </c>
      <c r="H354" s="115" t="s">
        <v>633</v>
      </c>
      <c r="I354" s="115" t="s">
        <v>637</v>
      </c>
      <c r="J354" s="77"/>
    </row>
    <row r="355" spans="1:10" ht="26.25" x14ac:dyDescent="0.25">
      <c r="A355" s="132" t="s">
        <v>1336</v>
      </c>
      <c r="B355" s="110" t="s">
        <v>641</v>
      </c>
      <c r="C355" s="126" t="s">
        <v>340</v>
      </c>
      <c r="D355" s="100" t="s">
        <v>886</v>
      </c>
      <c r="E355" s="100" t="s">
        <v>626</v>
      </c>
      <c r="F355" s="100" t="s">
        <v>887</v>
      </c>
      <c r="G355" s="100">
        <v>273</v>
      </c>
      <c r="H355" s="115" t="s">
        <v>633</v>
      </c>
      <c r="I355" s="115" t="s">
        <v>637</v>
      </c>
      <c r="J355" s="77"/>
    </row>
    <row r="356" spans="1:10" ht="26.25" x14ac:dyDescent="0.25">
      <c r="A356" s="134" t="s">
        <v>1336</v>
      </c>
      <c r="B356" s="116" t="s">
        <v>1257</v>
      </c>
      <c r="C356" s="126" t="s">
        <v>340</v>
      </c>
      <c r="D356" s="100" t="s">
        <v>1258</v>
      </c>
      <c r="E356" s="100" t="s">
        <v>626</v>
      </c>
      <c r="F356" s="100" t="s">
        <v>1259</v>
      </c>
      <c r="G356" s="100">
        <v>85</v>
      </c>
      <c r="H356" s="115" t="s">
        <v>633</v>
      </c>
      <c r="I356" s="115" t="s">
        <v>637</v>
      </c>
      <c r="J356" s="118"/>
    </row>
    <row r="357" spans="1:10" ht="26.25" x14ac:dyDescent="0.25">
      <c r="A357" s="132" t="s">
        <v>1331</v>
      </c>
      <c r="B357" s="110" t="s">
        <v>638</v>
      </c>
      <c r="C357" s="126" t="s">
        <v>340</v>
      </c>
      <c r="D357" s="100" t="s">
        <v>1241</v>
      </c>
      <c r="E357" s="100" t="s">
        <v>626</v>
      </c>
      <c r="F357" s="100" t="s">
        <v>1242</v>
      </c>
      <c r="G357" s="100">
        <v>70</v>
      </c>
      <c r="H357" s="115" t="s">
        <v>723</v>
      </c>
      <c r="I357" s="115" t="s">
        <v>637</v>
      </c>
      <c r="J357" s="77"/>
    </row>
    <row r="358" spans="1:10" x14ac:dyDescent="0.25">
      <c r="A358" s="128"/>
      <c r="B358" s="112"/>
      <c r="C358" s="112"/>
      <c r="D358" s="65"/>
      <c r="E358" s="65"/>
      <c r="F358" s="65" t="s">
        <v>742</v>
      </c>
      <c r="G358" s="65">
        <v>166</v>
      </c>
      <c r="H358" s="120"/>
      <c r="I358" s="120">
        <v>0</v>
      </c>
      <c r="J358" s="111"/>
    </row>
    <row r="359" spans="1:10" ht="15.75" thickBot="1" x14ac:dyDescent="0.3">
      <c r="A359" s="124"/>
      <c r="B359" s="138"/>
      <c r="C359" s="138"/>
      <c r="D359" s="69"/>
      <c r="E359" s="69"/>
      <c r="F359" s="69" t="s">
        <v>1238</v>
      </c>
      <c r="G359" s="69">
        <v>67</v>
      </c>
      <c r="H359" s="142"/>
      <c r="I359" s="142" t="s">
        <v>637</v>
      </c>
      <c r="J359" s="86"/>
    </row>
    <row r="360" spans="1:10" x14ac:dyDescent="0.25">
      <c r="A360" s="418" t="s">
        <v>1555</v>
      </c>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1"/>
  <sheetViews>
    <sheetView topLeftCell="A35" workbookViewId="0">
      <selection activeCell="A62" sqref="A62"/>
    </sheetView>
  </sheetViews>
  <sheetFormatPr defaultRowHeight="15" x14ac:dyDescent="0.25"/>
  <sheetData>
    <row r="1" spans="1:4" x14ac:dyDescent="0.25">
      <c r="A1" s="1" t="s">
        <v>1531</v>
      </c>
      <c r="B1" s="1"/>
      <c r="C1" s="1"/>
      <c r="D1" s="1"/>
    </row>
    <row r="2" spans="1:4" s="1" customFormat="1" ht="18" thickBot="1" x14ac:dyDescent="0.3">
      <c r="A2" s="40" t="s">
        <v>1572</v>
      </c>
    </row>
    <row r="3" spans="1:4" x14ac:dyDescent="0.25">
      <c r="A3" s="16" t="s">
        <v>1363</v>
      </c>
      <c r="B3" s="17" t="s">
        <v>1364</v>
      </c>
      <c r="C3" s="414" t="s">
        <v>1343</v>
      </c>
      <c r="D3" s="415">
        <v>0</v>
      </c>
    </row>
    <row r="4" spans="1:4" x14ac:dyDescent="0.25">
      <c r="A4" s="59" t="s">
        <v>1365</v>
      </c>
      <c r="B4" s="65" t="s">
        <v>1364</v>
      </c>
      <c r="C4" s="123" t="s">
        <v>1333</v>
      </c>
      <c r="D4" s="77">
        <v>12</v>
      </c>
    </row>
    <row r="5" spans="1:4" x14ac:dyDescent="0.25">
      <c r="A5" s="59" t="s">
        <v>1366</v>
      </c>
      <c r="B5" s="65" t="s">
        <v>1364</v>
      </c>
      <c r="C5" s="123" t="s">
        <v>1333</v>
      </c>
      <c r="D5" s="77">
        <v>40</v>
      </c>
    </row>
    <row r="6" spans="1:4" x14ac:dyDescent="0.25">
      <c r="A6" s="59" t="s">
        <v>1367</v>
      </c>
      <c r="B6" s="65" t="s">
        <v>1364</v>
      </c>
      <c r="C6" s="123" t="s">
        <v>1324</v>
      </c>
      <c r="D6" s="77">
        <v>0</v>
      </c>
    </row>
    <row r="7" spans="1:4" x14ac:dyDescent="0.25">
      <c r="A7" s="59" t="s">
        <v>1368</v>
      </c>
      <c r="B7" s="65" t="s">
        <v>1364</v>
      </c>
      <c r="C7" s="123" t="s">
        <v>1343</v>
      </c>
      <c r="D7" s="77">
        <v>40</v>
      </c>
    </row>
    <row r="8" spans="1:4" x14ac:dyDescent="0.25">
      <c r="A8" s="59" t="s">
        <v>1369</v>
      </c>
      <c r="B8" s="65" t="s">
        <v>1364</v>
      </c>
      <c r="C8" s="123" t="s">
        <v>1314</v>
      </c>
      <c r="D8" s="77">
        <v>0</v>
      </c>
    </row>
    <row r="9" spans="1:4" x14ac:dyDescent="0.25">
      <c r="A9" s="59" t="s">
        <v>1370</v>
      </c>
      <c r="B9" s="65" t="s">
        <v>1364</v>
      </c>
      <c r="C9" s="123" t="s">
        <v>1342</v>
      </c>
      <c r="D9" s="77">
        <v>8</v>
      </c>
    </row>
    <row r="10" spans="1:4" x14ac:dyDescent="0.25">
      <c r="A10" s="59" t="s">
        <v>1371</v>
      </c>
      <c r="B10" s="65" t="s">
        <v>1364</v>
      </c>
      <c r="C10" s="123" t="s">
        <v>1336</v>
      </c>
      <c r="D10" s="77">
        <v>25</v>
      </c>
    </row>
    <row r="11" spans="1:4" x14ac:dyDescent="0.25">
      <c r="A11" s="59" t="s">
        <v>1372</v>
      </c>
      <c r="B11" s="65" t="s">
        <v>1364</v>
      </c>
      <c r="C11" s="123" t="s">
        <v>1321</v>
      </c>
      <c r="D11" s="77">
        <v>0</v>
      </c>
    </row>
    <row r="12" spans="1:4" x14ac:dyDescent="0.25">
      <c r="A12" s="59" t="s">
        <v>1373</v>
      </c>
      <c r="B12" s="65" t="s">
        <v>1364</v>
      </c>
      <c r="C12" s="123" t="s">
        <v>1333</v>
      </c>
      <c r="D12" s="77">
        <v>50</v>
      </c>
    </row>
    <row r="13" spans="1:4" x14ac:dyDescent="0.25">
      <c r="A13" s="59" t="s">
        <v>1374</v>
      </c>
      <c r="B13" s="65" t="s">
        <v>1364</v>
      </c>
      <c r="C13" s="123" t="s">
        <v>1328</v>
      </c>
      <c r="D13" s="77">
        <v>0</v>
      </c>
    </row>
    <row r="14" spans="1:4" x14ac:dyDescent="0.25">
      <c r="A14" s="59" t="s">
        <v>1375</v>
      </c>
      <c r="B14" s="65" t="s">
        <v>1364</v>
      </c>
      <c r="C14" s="123" t="s">
        <v>1343</v>
      </c>
      <c r="D14" s="77">
        <v>6</v>
      </c>
    </row>
    <row r="15" spans="1:4" x14ac:dyDescent="0.25">
      <c r="A15" s="59" t="s">
        <v>1376</v>
      </c>
      <c r="B15" s="65" t="s">
        <v>1364</v>
      </c>
      <c r="C15" s="123" t="s">
        <v>1326</v>
      </c>
      <c r="D15" s="77">
        <v>100</v>
      </c>
    </row>
    <row r="16" spans="1:4" x14ac:dyDescent="0.25">
      <c r="A16" s="59" t="s">
        <v>1377</v>
      </c>
      <c r="B16" s="65" t="s">
        <v>1364</v>
      </c>
      <c r="C16" s="123" t="s">
        <v>1326</v>
      </c>
      <c r="D16" s="77">
        <v>500</v>
      </c>
    </row>
    <row r="17" spans="1:4" x14ac:dyDescent="0.25">
      <c r="A17" s="59" t="s">
        <v>1378</v>
      </c>
      <c r="B17" s="65" t="s">
        <v>1364</v>
      </c>
      <c r="C17" s="123" t="s">
        <v>1314</v>
      </c>
      <c r="D17" s="77">
        <v>40</v>
      </c>
    </row>
    <row r="18" spans="1:4" x14ac:dyDescent="0.25">
      <c r="A18" s="59" t="s">
        <v>1379</v>
      </c>
      <c r="B18" s="65" t="s">
        <v>1364</v>
      </c>
      <c r="C18" s="123" t="s">
        <v>1316</v>
      </c>
      <c r="D18" s="77">
        <v>80</v>
      </c>
    </row>
    <row r="19" spans="1:4" x14ac:dyDescent="0.25">
      <c r="A19" s="59" t="s">
        <v>1380</v>
      </c>
      <c r="B19" s="65" t="s">
        <v>1364</v>
      </c>
      <c r="C19" s="123" t="s">
        <v>1314</v>
      </c>
      <c r="D19" s="77">
        <v>5</v>
      </c>
    </row>
    <row r="20" spans="1:4" x14ac:dyDescent="0.25">
      <c r="A20" s="59" t="s">
        <v>1376</v>
      </c>
      <c r="B20" s="65" t="s">
        <v>1364</v>
      </c>
      <c r="C20" s="123" t="s">
        <v>1343</v>
      </c>
      <c r="D20" s="77">
        <v>25</v>
      </c>
    </row>
    <row r="21" spans="1:4" x14ac:dyDescent="0.25">
      <c r="A21" s="59" t="s">
        <v>1367</v>
      </c>
      <c r="B21" s="65" t="s">
        <v>1364</v>
      </c>
      <c r="C21" s="123" t="s">
        <v>1343</v>
      </c>
      <c r="D21" s="77">
        <v>10</v>
      </c>
    </row>
    <row r="22" spans="1:4" x14ac:dyDescent="0.25">
      <c r="A22" s="59" t="s">
        <v>1381</v>
      </c>
      <c r="B22" s="65" t="s">
        <v>1364</v>
      </c>
      <c r="C22" s="123" t="s">
        <v>1326</v>
      </c>
      <c r="D22" s="77">
        <v>100</v>
      </c>
    </row>
    <row r="23" spans="1:4" x14ac:dyDescent="0.25">
      <c r="A23" s="59" t="s">
        <v>1382</v>
      </c>
      <c r="B23" s="65" t="s">
        <v>1364</v>
      </c>
      <c r="C23" s="123" t="s">
        <v>1336</v>
      </c>
      <c r="D23" s="77">
        <v>40</v>
      </c>
    </row>
    <row r="24" spans="1:4" x14ac:dyDescent="0.25">
      <c r="A24" s="59" t="s">
        <v>1383</v>
      </c>
      <c r="B24" s="65" t="s">
        <v>1364</v>
      </c>
      <c r="C24" s="123" t="s">
        <v>1336</v>
      </c>
      <c r="D24" s="77">
        <v>50</v>
      </c>
    </row>
    <row r="25" spans="1:4" x14ac:dyDescent="0.25">
      <c r="A25" s="59" t="s">
        <v>1384</v>
      </c>
      <c r="B25" s="65" t="s">
        <v>1364</v>
      </c>
      <c r="C25" s="123" t="s">
        <v>1336</v>
      </c>
      <c r="D25" s="77">
        <v>100</v>
      </c>
    </row>
    <row r="26" spans="1:4" x14ac:dyDescent="0.25">
      <c r="A26" s="59" t="s">
        <v>1385</v>
      </c>
      <c r="B26" s="65" t="s">
        <v>1386</v>
      </c>
      <c r="C26" s="123" t="s">
        <v>1320</v>
      </c>
      <c r="D26" s="77">
        <v>1400</v>
      </c>
    </row>
    <row r="27" spans="1:4" x14ac:dyDescent="0.25">
      <c r="A27" s="59" t="s">
        <v>1387</v>
      </c>
      <c r="B27" s="65" t="s">
        <v>1386</v>
      </c>
      <c r="C27" s="123" t="s">
        <v>1321</v>
      </c>
      <c r="D27" s="77">
        <v>150</v>
      </c>
    </row>
    <row r="28" spans="1:4" x14ac:dyDescent="0.25">
      <c r="A28" s="59" t="s">
        <v>1388</v>
      </c>
      <c r="B28" s="65" t="s">
        <v>1386</v>
      </c>
      <c r="C28" s="123" t="s">
        <v>1333</v>
      </c>
      <c r="D28" s="77">
        <v>30</v>
      </c>
    </row>
    <row r="29" spans="1:4" x14ac:dyDescent="0.25">
      <c r="A29" s="59" t="s">
        <v>1389</v>
      </c>
      <c r="B29" s="65" t="s">
        <v>1386</v>
      </c>
      <c r="C29" s="123" t="s">
        <v>1333</v>
      </c>
      <c r="D29" s="77">
        <v>500</v>
      </c>
    </row>
    <row r="30" spans="1:4" x14ac:dyDescent="0.25">
      <c r="A30" s="59" t="s">
        <v>1390</v>
      </c>
      <c r="B30" s="65" t="s">
        <v>1386</v>
      </c>
      <c r="C30" s="123" t="s">
        <v>1342</v>
      </c>
      <c r="D30" s="77">
        <v>150</v>
      </c>
    </row>
    <row r="31" spans="1:4" x14ac:dyDescent="0.25">
      <c r="A31" s="59" t="s">
        <v>1391</v>
      </c>
      <c r="B31" s="65" t="s">
        <v>1386</v>
      </c>
      <c r="C31" s="123" t="s">
        <v>1321</v>
      </c>
      <c r="D31" s="77">
        <v>365</v>
      </c>
    </row>
    <row r="32" spans="1:4" x14ac:dyDescent="0.25">
      <c r="A32" s="59" t="s">
        <v>1392</v>
      </c>
      <c r="B32" s="65" t="s">
        <v>1386</v>
      </c>
      <c r="C32" s="123" t="s">
        <v>1319</v>
      </c>
      <c r="D32" s="77">
        <f>200*0.7</f>
        <v>140</v>
      </c>
    </row>
    <row r="33" spans="1:4" x14ac:dyDescent="0.25">
      <c r="A33" s="59" t="s">
        <v>1392</v>
      </c>
      <c r="B33" s="65" t="s">
        <v>1386</v>
      </c>
      <c r="C33" s="123" t="s">
        <v>1319</v>
      </c>
      <c r="D33" s="77">
        <f>60</f>
        <v>60</v>
      </c>
    </row>
    <row r="34" spans="1:4" x14ac:dyDescent="0.25">
      <c r="A34" s="59" t="s">
        <v>1393</v>
      </c>
      <c r="B34" s="65" t="s">
        <v>1386</v>
      </c>
      <c r="C34" s="123" t="s">
        <v>1314</v>
      </c>
      <c r="D34" s="77">
        <v>520</v>
      </c>
    </row>
    <row r="35" spans="1:4" x14ac:dyDescent="0.25">
      <c r="A35" s="59" t="s">
        <v>1394</v>
      </c>
      <c r="B35" s="65" t="s">
        <v>1386</v>
      </c>
      <c r="C35" s="123" t="s">
        <v>1336</v>
      </c>
      <c r="D35" s="77">
        <v>500</v>
      </c>
    </row>
    <row r="36" spans="1:4" x14ac:dyDescent="0.25">
      <c r="A36" s="59" t="s">
        <v>1395</v>
      </c>
      <c r="B36" s="65" t="s">
        <v>1386</v>
      </c>
      <c r="C36" s="123" t="s">
        <v>1321</v>
      </c>
      <c r="D36" s="77">
        <v>100</v>
      </c>
    </row>
    <row r="37" spans="1:4" x14ac:dyDescent="0.25">
      <c r="A37" s="59" t="s">
        <v>1396</v>
      </c>
      <c r="B37" s="65" t="s">
        <v>1386</v>
      </c>
      <c r="C37" s="123" t="s">
        <v>1333</v>
      </c>
      <c r="D37" s="77">
        <v>100</v>
      </c>
    </row>
    <row r="38" spans="1:4" x14ac:dyDescent="0.25">
      <c r="A38" s="59" t="s">
        <v>1397</v>
      </c>
      <c r="B38" s="65" t="s">
        <v>1386</v>
      </c>
      <c r="C38" s="123" t="s">
        <v>1319</v>
      </c>
      <c r="D38" s="77">
        <v>100</v>
      </c>
    </row>
    <row r="39" spans="1:4" x14ac:dyDescent="0.25">
      <c r="A39" s="59" t="s">
        <v>1398</v>
      </c>
      <c r="B39" s="65" t="s">
        <v>1386</v>
      </c>
      <c r="C39" s="123" t="s">
        <v>1343</v>
      </c>
      <c r="D39" s="77">
        <v>40</v>
      </c>
    </row>
    <row r="40" spans="1:4" x14ac:dyDescent="0.25">
      <c r="A40" s="59" t="s">
        <v>1399</v>
      </c>
      <c r="B40" s="65" t="s">
        <v>1386</v>
      </c>
      <c r="C40" s="123" t="s">
        <v>1333</v>
      </c>
      <c r="D40" s="77">
        <v>300</v>
      </c>
    </row>
    <row r="41" spans="1:4" x14ac:dyDescent="0.25">
      <c r="A41" s="59" t="s">
        <v>1400</v>
      </c>
      <c r="B41" s="65" t="s">
        <v>1386</v>
      </c>
      <c r="C41" s="123" t="s">
        <v>1336</v>
      </c>
      <c r="D41" s="77">
        <v>100</v>
      </c>
    </row>
    <row r="42" spans="1:4" x14ac:dyDescent="0.25">
      <c r="A42" s="59" t="s">
        <v>1401</v>
      </c>
      <c r="B42" s="65" t="s">
        <v>1386</v>
      </c>
      <c r="C42" s="123" t="s">
        <v>1336</v>
      </c>
      <c r="D42" s="77">
        <v>200</v>
      </c>
    </row>
    <row r="43" spans="1:4" x14ac:dyDescent="0.25">
      <c r="A43" s="59" t="s">
        <v>1402</v>
      </c>
      <c r="B43" s="65" t="s">
        <v>1386</v>
      </c>
      <c r="C43" s="123" t="s">
        <v>1316</v>
      </c>
      <c r="D43" s="77">
        <v>0</v>
      </c>
    </row>
    <row r="44" spans="1:4" x14ac:dyDescent="0.25">
      <c r="A44" s="59" t="s">
        <v>1403</v>
      </c>
      <c r="B44" s="65" t="s">
        <v>1386</v>
      </c>
      <c r="C44" s="123" t="s">
        <v>1328</v>
      </c>
      <c r="D44" s="77">
        <v>5</v>
      </c>
    </row>
    <row r="45" spans="1:4" x14ac:dyDescent="0.25">
      <c r="A45" s="59" t="s">
        <v>1403</v>
      </c>
      <c r="B45" s="65" t="s">
        <v>1386</v>
      </c>
      <c r="C45" s="123" t="s">
        <v>1328</v>
      </c>
      <c r="D45" s="77">
        <v>5</v>
      </c>
    </row>
    <row r="46" spans="1:4" x14ac:dyDescent="0.25">
      <c r="A46" s="59" t="s">
        <v>1404</v>
      </c>
      <c r="B46" s="65" t="s">
        <v>1386</v>
      </c>
      <c r="C46" s="123" t="s">
        <v>1336</v>
      </c>
      <c r="D46" s="77">
        <v>30</v>
      </c>
    </row>
    <row r="47" spans="1:4" x14ac:dyDescent="0.25">
      <c r="A47" s="59" t="s">
        <v>1405</v>
      </c>
      <c r="B47" s="65" t="s">
        <v>1386</v>
      </c>
      <c r="C47" s="123" t="s">
        <v>1326</v>
      </c>
      <c r="D47" s="77">
        <v>500</v>
      </c>
    </row>
    <row r="48" spans="1:4" x14ac:dyDescent="0.25">
      <c r="A48" s="59" t="s">
        <v>1406</v>
      </c>
      <c r="B48" s="65" t="s">
        <v>1386</v>
      </c>
      <c r="C48" s="123" t="s">
        <v>1314</v>
      </c>
      <c r="D48" s="77">
        <v>5</v>
      </c>
    </row>
    <row r="49" spans="1:5" x14ac:dyDescent="0.25">
      <c r="A49" s="59" t="s">
        <v>1406</v>
      </c>
      <c r="B49" s="65" t="s">
        <v>1386</v>
      </c>
      <c r="C49" s="416" t="s">
        <v>1314</v>
      </c>
      <c r="D49" s="77">
        <v>5</v>
      </c>
    </row>
    <row r="50" spans="1:5" x14ac:dyDescent="0.25">
      <c r="A50" s="59" t="s">
        <v>1407</v>
      </c>
      <c r="B50" s="65" t="s">
        <v>1386</v>
      </c>
      <c r="C50" s="123" t="s">
        <v>1330</v>
      </c>
      <c r="D50" s="77">
        <v>300</v>
      </c>
    </row>
    <row r="51" spans="1:5" x14ac:dyDescent="0.25">
      <c r="A51" s="59" t="s">
        <v>1408</v>
      </c>
      <c r="B51" s="65" t="s">
        <v>1386</v>
      </c>
      <c r="C51" s="123" t="s">
        <v>1326</v>
      </c>
      <c r="D51" s="77">
        <v>8</v>
      </c>
    </row>
    <row r="52" spans="1:5" x14ac:dyDescent="0.25">
      <c r="A52" s="59" t="s">
        <v>1409</v>
      </c>
      <c r="B52" s="65" t="s">
        <v>1386</v>
      </c>
      <c r="C52" s="123" t="s">
        <v>1321</v>
      </c>
      <c r="D52" s="77">
        <v>6</v>
      </c>
    </row>
    <row r="53" spans="1:5" x14ac:dyDescent="0.25">
      <c r="A53" s="59" t="s">
        <v>1410</v>
      </c>
      <c r="B53" s="65" t="s">
        <v>1386</v>
      </c>
      <c r="C53" s="123" t="s">
        <v>1343</v>
      </c>
      <c r="D53" s="77">
        <f>3*4*8</f>
        <v>96</v>
      </c>
      <c r="E53" s="1" t="s">
        <v>1411</v>
      </c>
    </row>
    <row r="54" spans="1:5" x14ac:dyDescent="0.25">
      <c r="A54" s="59" t="s">
        <v>1412</v>
      </c>
      <c r="B54" s="65" t="s">
        <v>1386</v>
      </c>
      <c r="C54" s="65" t="s">
        <v>1036</v>
      </c>
      <c r="D54" s="77">
        <v>50</v>
      </c>
    </row>
    <row r="55" spans="1:5" x14ac:dyDescent="0.25">
      <c r="A55" s="59" t="s">
        <v>1413</v>
      </c>
      <c r="B55" s="65" t="s">
        <v>1386</v>
      </c>
      <c r="C55" s="123" t="s">
        <v>1343</v>
      </c>
      <c r="D55" s="77">
        <v>400</v>
      </c>
    </row>
    <row r="56" spans="1:5" x14ac:dyDescent="0.25">
      <c r="A56" s="59" t="s">
        <v>1414</v>
      </c>
      <c r="B56" s="65" t="s">
        <v>1386</v>
      </c>
      <c r="C56" s="123" t="s">
        <v>1319</v>
      </c>
      <c r="D56" s="77">
        <v>1500</v>
      </c>
    </row>
    <row r="57" spans="1:5" x14ac:dyDescent="0.25">
      <c r="A57" s="59" t="s">
        <v>1415</v>
      </c>
      <c r="B57" s="65" t="s">
        <v>1386</v>
      </c>
      <c r="C57" s="123" t="s">
        <v>1333</v>
      </c>
      <c r="D57" s="77">
        <v>100</v>
      </c>
    </row>
    <row r="58" spans="1:5" x14ac:dyDescent="0.25">
      <c r="A58" s="59" t="s">
        <v>1416</v>
      </c>
      <c r="B58" s="65" t="s">
        <v>1386</v>
      </c>
      <c r="C58" s="123" t="s">
        <v>1343</v>
      </c>
      <c r="D58" s="77">
        <v>30</v>
      </c>
    </row>
    <row r="59" spans="1:5" x14ac:dyDescent="0.25">
      <c r="A59" s="59" t="s">
        <v>1417</v>
      </c>
      <c r="B59" s="65" t="s">
        <v>1386</v>
      </c>
      <c r="C59" s="123" t="s">
        <v>1321</v>
      </c>
      <c r="D59" s="77">
        <v>50</v>
      </c>
    </row>
    <row r="60" spans="1:5" ht="15.75" thickBot="1" x14ac:dyDescent="0.3">
      <c r="A60" s="90" t="s">
        <v>1418</v>
      </c>
      <c r="B60" s="69" t="s">
        <v>1386</v>
      </c>
      <c r="C60" s="417" t="s">
        <v>1328</v>
      </c>
      <c r="D60" s="86">
        <v>12</v>
      </c>
    </row>
    <row r="61" spans="1:5" x14ac:dyDescent="0.25">
      <c r="A61" s="424" t="s">
        <v>1574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topLeftCell="A13" workbookViewId="0">
      <selection activeCell="B32" sqref="B32"/>
    </sheetView>
  </sheetViews>
  <sheetFormatPr defaultRowHeight="15" x14ac:dyDescent="0.25"/>
  <cols>
    <col min="1" max="1" width="14" customWidth="1"/>
    <col min="2" max="2" width="53.85546875" customWidth="1"/>
  </cols>
  <sheetData>
    <row r="1" spans="1:7" x14ac:dyDescent="0.25">
      <c r="A1" s="1"/>
      <c r="B1" s="217" t="s">
        <v>1359</v>
      </c>
    </row>
    <row r="2" spans="1:7" x14ac:dyDescent="0.25">
      <c r="A2" s="1"/>
      <c r="B2" s="1"/>
    </row>
    <row r="3" spans="1:7" x14ac:dyDescent="0.25">
      <c r="A3" s="3" t="s">
        <v>1360</v>
      </c>
      <c r="B3" s="1"/>
    </row>
    <row r="4" spans="1:7" x14ac:dyDescent="0.25">
      <c r="A4" s="1"/>
      <c r="B4" s="1"/>
    </row>
    <row r="5" spans="1:7" x14ac:dyDescent="0.25">
      <c r="A5" s="3" t="s">
        <v>1361</v>
      </c>
      <c r="B5" s="1"/>
    </row>
    <row r="6" spans="1:7" x14ac:dyDescent="0.25">
      <c r="A6" s="1"/>
      <c r="B6" s="1"/>
    </row>
    <row r="7" spans="1:7" x14ac:dyDescent="0.25">
      <c r="A7" s="429" t="s">
        <v>1362</v>
      </c>
      <c r="B7" s="430"/>
    </row>
    <row r="8" spans="1:7" x14ac:dyDescent="0.25">
      <c r="A8" s="1"/>
      <c r="B8" s="1"/>
    </row>
    <row r="9" spans="1:7" x14ac:dyDescent="0.25">
      <c r="A9" s="3" t="s">
        <v>1556</v>
      </c>
      <c r="B9" s="1"/>
    </row>
    <row r="10" spans="1:7" x14ac:dyDescent="0.25">
      <c r="A10" s="1"/>
      <c r="B10" s="1"/>
    </row>
    <row r="11" spans="1:7" ht="257.25" customHeight="1" x14ac:dyDescent="0.25">
      <c r="A11" s="430" t="s">
        <v>1580</v>
      </c>
      <c r="B11" s="430"/>
      <c r="C11" s="430"/>
      <c r="D11" s="430"/>
      <c r="E11" s="430"/>
      <c r="F11" s="430"/>
      <c r="G11" s="430"/>
    </row>
    <row r="12" spans="1:7" s="1" customFormat="1" ht="75.75" customHeight="1" x14ac:dyDescent="0.25">
      <c r="A12" s="430" t="s">
        <v>1581</v>
      </c>
      <c r="B12" s="430"/>
      <c r="C12" s="430"/>
      <c r="D12" s="430"/>
      <c r="E12" s="430"/>
      <c r="F12" s="430"/>
      <c r="G12" s="430"/>
    </row>
    <row r="13" spans="1:7" ht="12" customHeight="1" x14ac:dyDescent="0.25">
      <c r="A13" s="218"/>
      <c r="B13" s="218"/>
    </row>
    <row r="14" spans="1:7" ht="15.75" thickBot="1" x14ac:dyDescent="0.3">
      <c r="A14" s="40" t="s">
        <v>1575</v>
      </c>
      <c r="B14" s="1"/>
    </row>
    <row r="15" spans="1:7" ht="28.5" customHeight="1" x14ac:dyDescent="0.25">
      <c r="A15" s="421" t="s">
        <v>1566</v>
      </c>
      <c r="B15" s="422" t="s">
        <v>1567</v>
      </c>
    </row>
    <row r="16" spans="1:7" ht="15.75" customHeight="1" x14ac:dyDescent="0.25">
      <c r="A16" s="59">
        <v>1</v>
      </c>
      <c r="B16" s="77" t="s">
        <v>1557</v>
      </c>
      <c r="C16" s="1"/>
    </row>
    <row r="17" spans="1:3" ht="12.75" customHeight="1" x14ac:dyDescent="0.25">
      <c r="A17" s="59">
        <v>2</v>
      </c>
      <c r="B17" s="77" t="s">
        <v>1558</v>
      </c>
      <c r="C17" s="1"/>
    </row>
    <row r="18" spans="1:3" ht="13.5" customHeight="1" x14ac:dyDescent="0.25">
      <c r="A18" s="59">
        <v>3</v>
      </c>
      <c r="B18" s="77" t="s">
        <v>1559</v>
      </c>
      <c r="C18" s="1"/>
    </row>
    <row r="19" spans="1:3" x14ac:dyDescent="0.25">
      <c r="A19" s="59">
        <v>4</v>
      </c>
      <c r="B19" s="77" t="s">
        <v>1560</v>
      </c>
      <c r="C19" s="1"/>
    </row>
    <row r="20" spans="1:3" x14ac:dyDescent="0.25">
      <c r="A20" s="59">
        <v>5</v>
      </c>
      <c r="B20" s="77" t="s">
        <v>1561</v>
      </c>
      <c r="C20" s="1"/>
    </row>
    <row r="21" spans="1:3" x14ac:dyDescent="0.25">
      <c r="A21" s="59">
        <v>6</v>
      </c>
      <c r="B21" s="77" t="s">
        <v>1562</v>
      </c>
      <c r="C21" s="1"/>
    </row>
    <row r="22" spans="1:3" x14ac:dyDescent="0.25">
      <c r="A22" s="59">
        <v>7</v>
      </c>
      <c r="B22" s="77" t="s">
        <v>1563</v>
      </c>
      <c r="C22" s="1"/>
    </row>
    <row r="23" spans="1:3" x14ac:dyDescent="0.25">
      <c r="A23" s="59">
        <v>8</v>
      </c>
      <c r="B23" s="77" t="s">
        <v>1564</v>
      </c>
      <c r="C23" s="1"/>
    </row>
    <row r="24" spans="1:3" ht="16.5" customHeight="1" x14ac:dyDescent="0.25">
      <c r="A24" s="59">
        <v>9</v>
      </c>
      <c r="B24" s="77" t="s">
        <v>1565</v>
      </c>
      <c r="C24" s="1"/>
    </row>
    <row r="25" spans="1:3" x14ac:dyDescent="0.25">
      <c r="A25" s="59">
        <v>10</v>
      </c>
      <c r="B25" s="77" t="s">
        <v>1571</v>
      </c>
      <c r="C25" s="1"/>
    </row>
    <row r="26" spans="1:3" ht="14.25" customHeight="1" x14ac:dyDescent="0.25">
      <c r="A26" s="59">
        <v>11</v>
      </c>
      <c r="B26" s="77" t="s">
        <v>1570</v>
      </c>
      <c r="C26" s="1"/>
    </row>
    <row r="27" spans="1:3" x14ac:dyDescent="0.25">
      <c r="A27" s="151">
        <v>12</v>
      </c>
      <c r="B27" s="77" t="s">
        <v>1569</v>
      </c>
    </row>
    <row r="28" spans="1:3" ht="15.75" thickBot="1" x14ac:dyDescent="0.3">
      <c r="A28" s="153">
        <v>13</v>
      </c>
      <c r="B28" s="423" t="s">
        <v>1568</v>
      </c>
    </row>
    <row r="29" spans="1:3" x14ac:dyDescent="0.25">
      <c r="A29" s="419"/>
      <c r="B29" s="140"/>
    </row>
    <row r="30" spans="1:3" ht="31.5" customHeight="1" x14ac:dyDescent="0.25">
      <c r="A30" s="419"/>
      <c r="B30" s="420"/>
    </row>
    <row r="31" spans="1:3" x14ac:dyDescent="0.25">
      <c r="A31" s="419"/>
      <c r="B31" s="140"/>
    </row>
    <row r="32" spans="1:3" x14ac:dyDescent="0.25">
      <c r="A32" s="140"/>
      <c r="B32" s="140"/>
    </row>
    <row r="33" spans="1:2" x14ac:dyDescent="0.25">
      <c r="A33" s="1"/>
      <c r="B33" s="1"/>
    </row>
  </sheetData>
  <mergeCells count="3">
    <mergeCell ref="A7:B7"/>
    <mergeCell ref="A11:G11"/>
    <mergeCell ref="A12:G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6"/>
  <sheetViews>
    <sheetView topLeftCell="B1" workbookViewId="0">
      <selection activeCell="D10" sqref="D10"/>
    </sheetView>
  </sheetViews>
  <sheetFormatPr defaultRowHeight="15" x14ac:dyDescent="0.25"/>
  <cols>
    <col min="1" max="1" width="12" customWidth="1"/>
    <col min="2" max="2" width="17.85546875" customWidth="1"/>
    <col min="3" max="5" width="9.140625" style="1"/>
    <col min="6" max="6" width="12.42578125" style="1" customWidth="1"/>
    <col min="7" max="7" width="13.28515625" style="1" customWidth="1"/>
    <col min="11" max="11" width="11.85546875" style="1" customWidth="1"/>
    <col min="12" max="12" width="10.5703125" style="1" customWidth="1"/>
    <col min="16" max="16" width="10.7109375" customWidth="1"/>
    <col min="22" max="22" width="13.7109375" customWidth="1"/>
    <col min="23" max="23" width="12.28515625" customWidth="1"/>
  </cols>
  <sheetData>
    <row r="1" spans="1:23" s="1" customFormat="1" ht="15.75" thickBot="1" x14ac:dyDescent="0.3">
      <c r="A1" s="431" t="s">
        <v>1547</v>
      </c>
      <c r="B1" s="432"/>
      <c r="C1" s="432"/>
      <c r="D1" s="432"/>
      <c r="E1" s="432"/>
      <c r="F1" s="432"/>
      <c r="G1" s="432"/>
      <c r="H1" s="432"/>
      <c r="I1" s="432"/>
      <c r="J1" s="432"/>
      <c r="K1" s="432"/>
      <c r="L1" s="432"/>
      <c r="M1" s="432"/>
    </row>
    <row r="2" spans="1:23" s="1" customFormat="1" ht="30" x14ac:dyDescent="0.25">
      <c r="A2" s="380" t="s">
        <v>217</v>
      </c>
      <c r="B2" s="17" t="s">
        <v>218</v>
      </c>
      <c r="C2" s="17" t="s">
        <v>219</v>
      </c>
      <c r="D2" s="61" t="s">
        <v>220</v>
      </c>
      <c r="E2" s="61" t="s">
        <v>221</v>
      </c>
      <c r="F2" s="61" t="s">
        <v>222</v>
      </c>
      <c r="G2" s="61" t="s">
        <v>223</v>
      </c>
      <c r="H2" s="61" t="s">
        <v>224</v>
      </c>
      <c r="I2" s="61" t="s">
        <v>225</v>
      </c>
      <c r="J2" s="61" t="s">
        <v>226</v>
      </c>
      <c r="K2" s="62" t="s">
        <v>335</v>
      </c>
      <c r="L2" s="62" t="s">
        <v>336</v>
      </c>
      <c r="M2" s="63" t="s">
        <v>337</v>
      </c>
      <c r="N2" s="63" t="s">
        <v>338</v>
      </c>
      <c r="O2" s="381" t="s">
        <v>339</v>
      </c>
      <c r="P2" s="164" t="s">
        <v>1346</v>
      </c>
      <c r="Q2"/>
      <c r="R2"/>
      <c r="S2"/>
      <c r="T2"/>
      <c r="U2"/>
      <c r="V2"/>
      <c r="W2"/>
    </row>
    <row r="3" spans="1:23" s="1" customFormat="1" x14ac:dyDescent="0.25">
      <c r="A3" s="89" t="s">
        <v>227</v>
      </c>
      <c r="B3" s="65" t="s">
        <v>228</v>
      </c>
      <c r="C3" s="65" t="s">
        <v>229</v>
      </c>
      <c r="D3" s="66" t="s">
        <v>1</v>
      </c>
      <c r="E3" s="66">
        <v>2007</v>
      </c>
      <c r="F3" s="66" t="s">
        <v>230</v>
      </c>
      <c r="G3" s="66" t="s">
        <v>231</v>
      </c>
      <c r="H3" s="66" t="s">
        <v>232</v>
      </c>
      <c r="I3" s="66" t="s">
        <v>49</v>
      </c>
      <c r="J3" s="66" t="s">
        <v>233</v>
      </c>
      <c r="K3" s="67">
        <v>29.58</v>
      </c>
      <c r="L3" s="67">
        <v>9.4700000000000006</v>
      </c>
      <c r="M3" s="382">
        <v>125</v>
      </c>
      <c r="N3" s="382">
        <v>125</v>
      </c>
      <c r="O3" s="382">
        <f>SUM(M3:N3)/2</f>
        <v>125</v>
      </c>
      <c r="P3" s="77"/>
      <c r="Q3"/>
      <c r="R3"/>
      <c r="S3"/>
      <c r="T3"/>
      <c r="U3"/>
      <c r="V3"/>
      <c r="W3"/>
    </row>
    <row r="4" spans="1:23" s="1" customFormat="1" x14ac:dyDescent="0.25">
      <c r="A4" s="89" t="s">
        <v>227</v>
      </c>
      <c r="B4" s="65" t="s">
        <v>228</v>
      </c>
      <c r="C4" s="65" t="s">
        <v>229</v>
      </c>
      <c r="D4" s="66" t="s">
        <v>1</v>
      </c>
      <c r="E4" s="66">
        <v>2007</v>
      </c>
      <c r="F4" s="66" t="s">
        <v>234</v>
      </c>
      <c r="G4" s="66" t="s">
        <v>235</v>
      </c>
      <c r="H4" s="66" t="s">
        <v>232</v>
      </c>
      <c r="I4" s="66" t="s">
        <v>49</v>
      </c>
      <c r="J4" s="66" t="s">
        <v>233</v>
      </c>
      <c r="K4" s="67">
        <v>29.58</v>
      </c>
      <c r="L4" s="67">
        <v>9.4700000000000006</v>
      </c>
      <c r="M4" s="382">
        <v>2291</v>
      </c>
      <c r="N4" s="382">
        <v>2291</v>
      </c>
      <c r="O4" s="382">
        <f t="shared" ref="O4:O56" si="0">SUM(M4:N4)/2</f>
        <v>2291</v>
      </c>
      <c r="P4" s="77"/>
      <c r="Q4"/>
      <c r="R4"/>
      <c r="S4"/>
      <c r="T4"/>
      <c r="U4"/>
      <c r="V4"/>
      <c r="W4"/>
    </row>
    <row r="5" spans="1:23" s="1" customFormat="1" x14ac:dyDescent="0.25">
      <c r="A5" s="89" t="s">
        <v>227</v>
      </c>
      <c r="B5" s="65" t="s">
        <v>228</v>
      </c>
      <c r="C5" s="65" t="s">
        <v>229</v>
      </c>
      <c r="D5" s="66" t="s">
        <v>1</v>
      </c>
      <c r="E5" s="66">
        <v>2007</v>
      </c>
      <c r="F5" s="66" t="s">
        <v>236</v>
      </c>
      <c r="G5" s="66" t="s">
        <v>237</v>
      </c>
      <c r="H5" s="66" t="s">
        <v>232</v>
      </c>
      <c r="I5" s="66" t="s">
        <v>49</v>
      </c>
      <c r="J5" s="66" t="s">
        <v>233</v>
      </c>
      <c r="K5" s="67">
        <v>29.58</v>
      </c>
      <c r="L5" s="67">
        <v>9.4700000000000006</v>
      </c>
      <c r="M5" s="382">
        <v>1611</v>
      </c>
      <c r="N5" s="382">
        <v>1611</v>
      </c>
      <c r="O5" s="382">
        <f t="shared" si="0"/>
        <v>1611</v>
      </c>
      <c r="P5" s="77"/>
      <c r="Q5"/>
      <c r="R5"/>
      <c r="S5"/>
      <c r="T5"/>
      <c r="U5"/>
      <c r="V5"/>
      <c r="W5"/>
    </row>
    <row r="6" spans="1:23" s="1" customFormat="1" x14ac:dyDescent="0.25">
      <c r="A6" s="89" t="s">
        <v>227</v>
      </c>
      <c r="B6" s="65" t="s">
        <v>228</v>
      </c>
      <c r="C6" s="65" t="s">
        <v>229</v>
      </c>
      <c r="D6" s="66" t="s">
        <v>1</v>
      </c>
      <c r="E6" s="66">
        <v>2007</v>
      </c>
      <c r="F6" s="66" t="s">
        <v>238</v>
      </c>
      <c r="G6" s="66" t="s">
        <v>239</v>
      </c>
      <c r="H6" s="66" t="s">
        <v>232</v>
      </c>
      <c r="I6" s="66" t="s">
        <v>49</v>
      </c>
      <c r="J6" s="66" t="s">
        <v>240</v>
      </c>
      <c r="K6" s="67">
        <v>29.58</v>
      </c>
      <c r="L6" s="67">
        <v>9.4700000000000006</v>
      </c>
      <c r="M6" s="382">
        <v>4307</v>
      </c>
      <c r="N6" s="382">
        <v>4307</v>
      </c>
      <c r="O6" s="382">
        <f t="shared" si="0"/>
        <v>4307</v>
      </c>
      <c r="P6" s="77"/>
      <c r="Q6"/>
      <c r="R6"/>
      <c r="S6"/>
      <c r="T6"/>
      <c r="U6"/>
      <c r="V6"/>
      <c r="W6"/>
    </row>
    <row r="7" spans="1:23" s="1" customFormat="1" x14ac:dyDescent="0.25">
      <c r="A7" s="89" t="s">
        <v>227</v>
      </c>
      <c r="B7" s="65" t="s">
        <v>228</v>
      </c>
      <c r="C7" s="65" t="s">
        <v>229</v>
      </c>
      <c r="D7" s="66" t="s">
        <v>1</v>
      </c>
      <c r="E7" s="66">
        <v>2007</v>
      </c>
      <c r="F7" s="66" t="s">
        <v>241</v>
      </c>
      <c r="G7" s="66" t="s">
        <v>242</v>
      </c>
      <c r="H7" s="66" t="s">
        <v>232</v>
      </c>
      <c r="I7" s="66" t="s">
        <v>49</v>
      </c>
      <c r="J7" s="66" t="s">
        <v>240</v>
      </c>
      <c r="K7" s="67">
        <v>29.58</v>
      </c>
      <c r="L7" s="67">
        <v>9.4700000000000006</v>
      </c>
      <c r="M7" s="382">
        <v>7774</v>
      </c>
      <c r="N7" s="382">
        <v>7773</v>
      </c>
      <c r="O7" s="382">
        <f t="shared" si="0"/>
        <v>7773.5</v>
      </c>
      <c r="P7" s="77"/>
      <c r="Q7"/>
      <c r="R7"/>
      <c r="S7"/>
      <c r="T7"/>
      <c r="U7"/>
      <c r="V7"/>
      <c r="W7"/>
    </row>
    <row r="8" spans="1:23" s="1" customFormat="1" x14ac:dyDescent="0.25">
      <c r="A8" s="89" t="s">
        <v>227</v>
      </c>
      <c r="B8" s="65" t="s">
        <v>228</v>
      </c>
      <c r="C8" s="65" t="s">
        <v>229</v>
      </c>
      <c r="D8" s="66" t="s">
        <v>1</v>
      </c>
      <c r="E8" s="66">
        <v>2007</v>
      </c>
      <c r="F8" s="66" t="s">
        <v>241</v>
      </c>
      <c r="G8" s="66" t="s">
        <v>243</v>
      </c>
      <c r="H8" s="66" t="s">
        <v>232</v>
      </c>
      <c r="I8" s="66" t="s">
        <v>49</v>
      </c>
      <c r="J8" s="66" t="s">
        <v>240</v>
      </c>
      <c r="K8" s="67">
        <v>29.58</v>
      </c>
      <c r="L8" s="67">
        <v>9.4700000000000006</v>
      </c>
      <c r="M8" s="382">
        <v>122</v>
      </c>
      <c r="N8" s="382">
        <v>122</v>
      </c>
      <c r="O8" s="382">
        <f t="shared" si="0"/>
        <v>122</v>
      </c>
      <c r="P8" s="77"/>
      <c r="Q8"/>
      <c r="R8"/>
      <c r="S8"/>
      <c r="T8"/>
      <c r="U8"/>
      <c r="V8"/>
      <c r="W8"/>
    </row>
    <row r="9" spans="1:23" s="1" customFormat="1" x14ac:dyDescent="0.25">
      <c r="A9" s="89" t="s">
        <v>227</v>
      </c>
      <c r="B9" s="65" t="s">
        <v>228</v>
      </c>
      <c r="C9" s="65" t="s">
        <v>229</v>
      </c>
      <c r="D9" s="66" t="s">
        <v>1</v>
      </c>
      <c r="E9" s="66">
        <v>2007</v>
      </c>
      <c r="F9" s="66" t="s">
        <v>244</v>
      </c>
      <c r="G9" s="66" t="s">
        <v>245</v>
      </c>
      <c r="H9" s="66" t="s">
        <v>232</v>
      </c>
      <c r="I9" s="66" t="s">
        <v>49</v>
      </c>
      <c r="J9" s="66" t="s">
        <v>233</v>
      </c>
      <c r="K9" s="67">
        <v>29.58</v>
      </c>
      <c r="L9" s="67">
        <v>9.4700000000000006</v>
      </c>
      <c r="M9" s="382">
        <v>820</v>
      </c>
      <c r="N9" s="382">
        <v>819</v>
      </c>
      <c r="O9" s="382">
        <f t="shared" si="0"/>
        <v>819.5</v>
      </c>
      <c r="P9" s="77"/>
      <c r="Q9"/>
      <c r="R9"/>
      <c r="S9"/>
      <c r="T9"/>
      <c r="U9"/>
      <c r="V9"/>
      <c r="W9"/>
    </row>
    <row r="10" spans="1:23" s="1" customFormat="1" x14ac:dyDescent="0.25">
      <c r="A10" s="89" t="s">
        <v>227</v>
      </c>
      <c r="B10" s="65" t="s">
        <v>228</v>
      </c>
      <c r="C10" s="65" t="s">
        <v>229</v>
      </c>
      <c r="D10" s="66" t="s">
        <v>1</v>
      </c>
      <c r="E10" s="66">
        <v>2007</v>
      </c>
      <c r="F10" s="66" t="s">
        <v>244</v>
      </c>
      <c r="G10" s="66" t="s">
        <v>246</v>
      </c>
      <c r="H10" s="66" t="s">
        <v>232</v>
      </c>
      <c r="I10" s="66" t="s">
        <v>49</v>
      </c>
      <c r="J10" s="66" t="s">
        <v>233</v>
      </c>
      <c r="K10" s="67">
        <v>29.58</v>
      </c>
      <c r="L10" s="67">
        <v>9.4700000000000006</v>
      </c>
      <c r="M10" s="382">
        <v>1024</v>
      </c>
      <c r="N10" s="382">
        <v>1023</v>
      </c>
      <c r="O10" s="382">
        <f t="shared" si="0"/>
        <v>1023.5</v>
      </c>
      <c r="P10" s="77"/>
      <c r="Q10"/>
      <c r="R10"/>
      <c r="S10"/>
      <c r="T10"/>
      <c r="U10"/>
      <c r="V10"/>
      <c r="W10"/>
    </row>
    <row r="11" spans="1:23" s="1" customFormat="1" x14ac:dyDescent="0.25">
      <c r="A11" s="89" t="s">
        <v>227</v>
      </c>
      <c r="B11" s="65" t="s">
        <v>228</v>
      </c>
      <c r="C11" s="65" t="s">
        <v>229</v>
      </c>
      <c r="D11" s="66" t="s">
        <v>1</v>
      </c>
      <c r="E11" s="66">
        <v>2007</v>
      </c>
      <c r="F11" s="66" t="s">
        <v>247</v>
      </c>
      <c r="G11" s="66" t="s">
        <v>248</v>
      </c>
      <c r="H11" s="66" t="s">
        <v>232</v>
      </c>
      <c r="I11" s="66" t="s">
        <v>49</v>
      </c>
      <c r="J11" s="66" t="s">
        <v>249</v>
      </c>
      <c r="K11" s="67">
        <v>29.58</v>
      </c>
      <c r="L11" s="67">
        <v>9.4700000000000006</v>
      </c>
      <c r="M11" s="382">
        <v>1311</v>
      </c>
      <c r="N11" s="382">
        <v>1310</v>
      </c>
      <c r="O11" s="382">
        <f t="shared" si="0"/>
        <v>1310.5</v>
      </c>
      <c r="P11" s="77"/>
      <c r="Q11"/>
      <c r="R11"/>
      <c r="S11"/>
      <c r="T11"/>
      <c r="U11"/>
      <c r="V11"/>
      <c r="W11"/>
    </row>
    <row r="12" spans="1:23" s="1" customFormat="1" x14ac:dyDescent="0.25">
      <c r="A12" s="89" t="s">
        <v>227</v>
      </c>
      <c r="B12" s="65" t="s">
        <v>228</v>
      </c>
      <c r="C12" s="65" t="s">
        <v>229</v>
      </c>
      <c r="D12" s="66" t="s">
        <v>1</v>
      </c>
      <c r="E12" s="66">
        <v>2007</v>
      </c>
      <c r="F12" s="66" t="s">
        <v>250</v>
      </c>
      <c r="G12" s="66" t="s">
        <v>251</v>
      </c>
      <c r="H12" s="66" t="s">
        <v>232</v>
      </c>
      <c r="I12" s="66" t="s">
        <v>49</v>
      </c>
      <c r="J12" s="66" t="s">
        <v>252</v>
      </c>
      <c r="K12" s="67">
        <v>29.58</v>
      </c>
      <c r="L12" s="67">
        <v>9.4700000000000006</v>
      </c>
      <c r="M12" s="382">
        <v>2324</v>
      </c>
      <c r="N12" s="382">
        <v>2324</v>
      </c>
      <c r="O12" s="382">
        <f t="shared" si="0"/>
        <v>2324</v>
      </c>
      <c r="P12" s="77"/>
      <c r="Q12"/>
      <c r="R12"/>
      <c r="S12"/>
      <c r="T12"/>
      <c r="U12"/>
      <c r="V12"/>
      <c r="W12"/>
    </row>
    <row r="13" spans="1:23" s="1" customFormat="1" x14ac:dyDescent="0.25">
      <c r="A13" s="89" t="s">
        <v>227</v>
      </c>
      <c r="B13" s="65" t="s">
        <v>228</v>
      </c>
      <c r="C13" s="65" t="s">
        <v>229</v>
      </c>
      <c r="D13" s="66" t="s">
        <v>1</v>
      </c>
      <c r="E13" s="66">
        <v>2007</v>
      </c>
      <c r="F13" s="66" t="s">
        <v>253</v>
      </c>
      <c r="G13" s="66" t="s">
        <v>254</v>
      </c>
      <c r="H13" s="66" t="s">
        <v>232</v>
      </c>
      <c r="I13" s="66" t="s">
        <v>49</v>
      </c>
      <c r="J13" s="66" t="s">
        <v>240</v>
      </c>
      <c r="K13" s="67">
        <v>29.58</v>
      </c>
      <c r="L13" s="67">
        <v>9.4700000000000006</v>
      </c>
      <c r="M13" s="382">
        <v>1459</v>
      </c>
      <c r="N13" s="382">
        <v>1458</v>
      </c>
      <c r="O13" s="382">
        <f t="shared" si="0"/>
        <v>1458.5</v>
      </c>
      <c r="P13" s="77"/>
      <c r="Q13"/>
      <c r="R13"/>
      <c r="S13"/>
      <c r="T13"/>
      <c r="U13"/>
      <c r="V13"/>
      <c r="W13"/>
    </row>
    <row r="14" spans="1:23" s="1" customFormat="1" x14ac:dyDescent="0.25">
      <c r="A14" s="89" t="s">
        <v>227</v>
      </c>
      <c r="B14" s="65" t="s">
        <v>228</v>
      </c>
      <c r="C14" s="65" t="s">
        <v>229</v>
      </c>
      <c r="D14" s="66" t="s">
        <v>1</v>
      </c>
      <c r="E14" s="66">
        <v>2007</v>
      </c>
      <c r="F14" s="66" t="s">
        <v>255</v>
      </c>
      <c r="G14" s="66" t="s">
        <v>256</v>
      </c>
      <c r="H14" s="66" t="s">
        <v>232</v>
      </c>
      <c r="I14" s="66" t="s">
        <v>49</v>
      </c>
      <c r="J14" s="66" t="s">
        <v>240</v>
      </c>
      <c r="K14" s="67">
        <v>29.58</v>
      </c>
      <c r="L14" s="67">
        <v>9.4700000000000006</v>
      </c>
      <c r="M14" s="382">
        <v>312</v>
      </c>
      <c r="N14" s="382">
        <v>312</v>
      </c>
      <c r="O14" s="382">
        <f t="shared" si="0"/>
        <v>312</v>
      </c>
      <c r="P14" s="77"/>
      <c r="Q14"/>
      <c r="R14"/>
      <c r="S14"/>
      <c r="T14"/>
      <c r="U14"/>
      <c r="V14"/>
      <c r="W14"/>
    </row>
    <row r="15" spans="1:23" s="1" customFormat="1" x14ac:dyDescent="0.25">
      <c r="A15" s="89" t="s">
        <v>227</v>
      </c>
      <c r="B15" s="65" t="s">
        <v>228</v>
      </c>
      <c r="C15" s="65" t="s">
        <v>229</v>
      </c>
      <c r="D15" s="66" t="s">
        <v>1</v>
      </c>
      <c r="E15" s="66">
        <v>2007</v>
      </c>
      <c r="F15" s="66" t="s">
        <v>257</v>
      </c>
      <c r="G15" s="66" t="s">
        <v>258</v>
      </c>
      <c r="H15" s="66" t="s">
        <v>232</v>
      </c>
      <c r="I15" s="66" t="s">
        <v>49</v>
      </c>
      <c r="J15" s="66" t="s">
        <v>240</v>
      </c>
      <c r="K15" s="67">
        <v>29.58</v>
      </c>
      <c r="L15" s="67">
        <v>9.4700000000000006</v>
      </c>
      <c r="M15" s="382">
        <v>73</v>
      </c>
      <c r="N15" s="382">
        <v>73</v>
      </c>
      <c r="O15" s="382">
        <f t="shared" si="0"/>
        <v>73</v>
      </c>
      <c r="P15" s="77"/>
      <c r="Q15"/>
      <c r="R15"/>
      <c r="S15"/>
      <c r="T15"/>
      <c r="U15"/>
      <c r="V15"/>
      <c r="W15"/>
    </row>
    <row r="16" spans="1:23" s="1" customFormat="1" x14ac:dyDescent="0.25">
      <c r="A16" s="89" t="s">
        <v>227</v>
      </c>
      <c r="B16" s="65" t="s">
        <v>228</v>
      </c>
      <c r="C16" s="65" t="s">
        <v>229</v>
      </c>
      <c r="D16" s="66" t="s">
        <v>1</v>
      </c>
      <c r="E16" s="66">
        <v>2007</v>
      </c>
      <c r="F16" s="66" t="s">
        <v>259</v>
      </c>
      <c r="G16" s="66" t="s">
        <v>260</v>
      </c>
      <c r="H16" s="66" t="s">
        <v>232</v>
      </c>
      <c r="I16" s="66" t="s">
        <v>49</v>
      </c>
      <c r="J16" s="66" t="s">
        <v>240</v>
      </c>
      <c r="K16" s="67">
        <v>29.58</v>
      </c>
      <c r="L16" s="67">
        <v>9.4700000000000006</v>
      </c>
      <c r="M16" s="382">
        <v>9556</v>
      </c>
      <c r="N16" s="382">
        <v>9556</v>
      </c>
      <c r="O16" s="382">
        <f t="shared" si="0"/>
        <v>9556</v>
      </c>
      <c r="P16" s="77"/>
      <c r="Q16"/>
      <c r="R16"/>
      <c r="S16"/>
      <c r="T16"/>
      <c r="U16"/>
      <c r="V16"/>
      <c r="W16"/>
    </row>
    <row r="17" spans="1:23" s="1" customFormat="1" x14ac:dyDescent="0.25">
      <c r="A17" s="89" t="s">
        <v>227</v>
      </c>
      <c r="B17" s="65" t="s">
        <v>228</v>
      </c>
      <c r="C17" s="65" t="s">
        <v>229</v>
      </c>
      <c r="D17" s="66" t="s">
        <v>1</v>
      </c>
      <c r="E17" s="66">
        <v>2007</v>
      </c>
      <c r="F17" s="66" t="s">
        <v>261</v>
      </c>
      <c r="G17" s="66" t="s">
        <v>262</v>
      </c>
      <c r="H17" s="66" t="s">
        <v>232</v>
      </c>
      <c r="I17" s="66" t="s">
        <v>49</v>
      </c>
      <c r="J17" s="66" t="s">
        <v>240</v>
      </c>
      <c r="K17" s="67">
        <v>29.58</v>
      </c>
      <c r="L17" s="67">
        <v>9.4700000000000006</v>
      </c>
      <c r="M17" s="382">
        <v>901</v>
      </c>
      <c r="N17" s="382">
        <v>900</v>
      </c>
      <c r="O17" s="382">
        <f t="shared" si="0"/>
        <v>900.5</v>
      </c>
      <c r="P17" s="77"/>
      <c r="Q17"/>
      <c r="R17"/>
      <c r="S17"/>
      <c r="T17"/>
      <c r="U17"/>
      <c r="V17"/>
      <c r="W17"/>
    </row>
    <row r="18" spans="1:23" s="1" customFormat="1" x14ac:dyDescent="0.25">
      <c r="A18" s="89" t="s">
        <v>227</v>
      </c>
      <c r="B18" s="65" t="s">
        <v>228</v>
      </c>
      <c r="C18" s="65" t="s">
        <v>229</v>
      </c>
      <c r="D18" s="66" t="s">
        <v>1</v>
      </c>
      <c r="E18" s="66">
        <v>2007</v>
      </c>
      <c r="F18" s="66" t="s">
        <v>263</v>
      </c>
      <c r="G18" s="66" t="s">
        <v>262</v>
      </c>
      <c r="H18" s="66" t="s">
        <v>232</v>
      </c>
      <c r="I18" s="66" t="s">
        <v>49</v>
      </c>
      <c r="J18" s="66" t="s">
        <v>240</v>
      </c>
      <c r="K18" s="67">
        <v>29.58</v>
      </c>
      <c r="L18" s="67">
        <v>9.4700000000000006</v>
      </c>
      <c r="M18" s="382">
        <v>19619</v>
      </c>
      <c r="N18" s="382">
        <v>19618</v>
      </c>
      <c r="O18" s="382">
        <f t="shared" si="0"/>
        <v>19618.5</v>
      </c>
      <c r="P18" s="77"/>
      <c r="Q18"/>
      <c r="R18"/>
      <c r="S18"/>
      <c r="T18"/>
      <c r="U18"/>
      <c r="V18"/>
      <c r="W18"/>
    </row>
    <row r="19" spans="1:23" s="1" customFormat="1" x14ac:dyDescent="0.25">
      <c r="A19" s="89" t="s">
        <v>227</v>
      </c>
      <c r="B19" s="65" t="s">
        <v>228</v>
      </c>
      <c r="C19" s="65" t="s">
        <v>229</v>
      </c>
      <c r="D19" s="66" t="s">
        <v>1</v>
      </c>
      <c r="E19" s="66">
        <v>2007</v>
      </c>
      <c r="F19" s="66" t="s">
        <v>264</v>
      </c>
      <c r="G19" s="66" t="s">
        <v>265</v>
      </c>
      <c r="H19" s="66" t="s">
        <v>232</v>
      </c>
      <c r="I19" s="66" t="s">
        <v>49</v>
      </c>
      <c r="J19" s="66" t="s">
        <v>240</v>
      </c>
      <c r="K19" s="67">
        <v>29.58</v>
      </c>
      <c r="L19" s="67">
        <v>9.4700000000000006</v>
      </c>
      <c r="M19" s="382">
        <v>8094</v>
      </c>
      <c r="N19" s="382">
        <v>8093</v>
      </c>
      <c r="O19" s="382">
        <f t="shared" si="0"/>
        <v>8093.5</v>
      </c>
      <c r="P19" s="77"/>
      <c r="Q19"/>
      <c r="R19"/>
      <c r="S19"/>
      <c r="T19"/>
      <c r="U19"/>
      <c r="V19"/>
      <c r="W19"/>
    </row>
    <row r="20" spans="1:23" s="1" customFormat="1" x14ac:dyDescent="0.25">
      <c r="A20" s="89" t="s">
        <v>227</v>
      </c>
      <c r="B20" s="65" t="s">
        <v>228</v>
      </c>
      <c r="C20" s="65" t="s">
        <v>229</v>
      </c>
      <c r="D20" s="66" t="s">
        <v>1</v>
      </c>
      <c r="E20" s="66">
        <v>2007</v>
      </c>
      <c r="F20" s="66" t="s">
        <v>266</v>
      </c>
      <c r="G20" s="66" t="s">
        <v>267</v>
      </c>
      <c r="H20" s="66" t="s">
        <v>232</v>
      </c>
      <c r="I20" s="66" t="s">
        <v>49</v>
      </c>
      <c r="J20" s="66" t="s">
        <v>240</v>
      </c>
      <c r="K20" s="67">
        <v>29.58</v>
      </c>
      <c r="L20" s="67">
        <v>9.4700000000000006</v>
      </c>
      <c r="M20" s="382">
        <v>21520</v>
      </c>
      <c r="N20" s="382">
        <v>21520</v>
      </c>
      <c r="O20" s="382">
        <f t="shared" si="0"/>
        <v>21520</v>
      </c>
      <c r="P20" s="77"/>
      <c r="Q20"/>
      <c r="R20"/>
      <c r="S20"/>
      <c r="T20"/>
      <c r="U20"/>
      <c r="V20"/>
      <c r="W20"/>
    </row>
    <row r="21" spans="1:23" s="1" customFormat="1" x14ac:dyDescent="0.25">
      <c r="A21" s="89" t="s">
        <v>227</v>
      </c>
      <c r="B21" s="65" t="s">
        <v>228</v>
      </c>
      <c r="C21" s="65" t="s">
        <v>229</v>
      </c>
      <c r="D21" s="66" t="s">
        <v>1</v>
      </c>
      <c r="E21" s="66">
        <v>2007</v>
      </c>
      <c r="F21" s="66" t="s">
        <v>268</v>
      </c>
      <c r="G21" s="66" t="s">
        <v>269</v>
      </c>
      <c r="H21" s="66" t="s">
        <v>232</v>
      </c>
      <c r="I21" s="66" t="s">
        <v>49</v>
      </c>
      <c r="J21" s="66" t="s">
        <v>249</v>
      </c>
      <c r="K21" s="67">
        <v>29.58</v>
      </c>
      <c r="L21" s="67">
        <v>9.4700000000000006</v>
      </c>
      <c r="M21" s="382">
        <v>324</v>
      </c>
      <c r="N21" s="382">
        <v>324</v>
      </c>
      <c r="O21" s="382">
        <f t="shared" si="0"/>
        <v>324</v>
      </c>
      <c r="P21" s="77"/>
      <c r="Q21"/>
      <c r="R21"/>
      <c r="S21"/>
      <c r="T21"/>
      <c r="U21"/>
      <c r="V21"/>
      <c r="W21"/>
    </row>
    <row r="22" spans="1:23" s="1" customFormat="1" x14ac:dyDescent="0.25">
      <c r="A22" s="89" t="s">
        <v>227</v>
      </c>
      <c r="B22" s="65" t="s">
        <v>228</v>
      </c>
      <c r="C22" s="65" t="s">
        <v>229</v>
      </c>
      <c r="D22" s="66" t="s">
        <v>1</v>
      </c>
      <c r="E22" s="66">
        <v>2007</v>
      </c>
      <c r="F22" s="66" t="s">
        <v>270</v>
      </c>
      <c r="G22" s="66" t="s">
        <v>271</v>
      </c>
      <c r="H22" s="66" t="s">
        <v>232</v>
      </c>
      <c r="I22" s="66" t="s">
        <v>49</v>
      </c>
      <c r="J22" s="66" t="s">
        <v>249</v>
      </c>
      <c r="K22" s="67">
        <v>29.58</v>
      </c>
      <c r="L22" s="67">
        <v>9.4700000000000006</v>
      </c>
      <c r="M22" s="382">
        <v>886</v>
      </c>
      <c r="N22" s="382">
        <v>885</v>
      </c>
      <c r="O22" s="382">
        <f t="shared" si="0"/>
        <v>885.5</v>
      </c>
      <c r="P22" s="77"/>
      <c r="Q22"/>
      <c r="R22"/>
      <c r="S22"/>
      <c r="T22"/>
      <c r="U22"/>
      <c r="V22"/>
      <c r="W22"/>
    </row>
    <row r="23" spans="1:23" s="1" customFormat="1" x14ac:dyDescent="0.25">
      <c r="A23" s="89" t="s">
        <v>227</v>
      </c>
      <c r="B23" s="65" t="s">
        <v>228</v>
      </c>
      <c r="C23" s="65" t="s">
        <v>229</v>
      </c>
      <c r="D23" s="66" t="s">
        <v>1</v>
      </c>
      <c r="E23" s="66">
        <v>2007</v>
      </c>
      <c r="F23" s="66" t="s">
        <v>270</v>
      </c>
      <c r="G23" s="66" t="s">
        <v>269</v>
      </c>
      <c r="H23" s="66" t="s">
        <v>232</v>
      </c>
      <c r="I23" s="66" t="s">
        <v>49</v>
      </c>
      <c r="J23" s="66" t="s">
        <v>249</v>
      </c>
      <c r="K23" s="67">
        <v>29.58</v>
      </c>
      <c r="L23" s="67">
        <v>9.4700000000000006</v>
      </c>
      <c r="M23" s="382">
        <v>1</v>
      </c>
      <c r="N23" s="382">
        <v>1</v>
      </c>
      <c r="O23" s="382">
        <f t="shared" si="0"/>
        <v>1</v>
      </c>
      <c r="P23" s="77"/>
      <c r="Q23"/>
      <c r="R23"/>
      <c r="S23"/>
      <c r="T23"/>
      <c r="U23"/>
      <c r="V23"/>
      <c r="W23"/>
    </row>
    <row r="24" spans="1:23" s="1" customFormat="1" x14ac:dyDescent="0.25">
      <c r="A24" s="89" t="s">
        <v>227</v>
      </c>
      <c r="B24" s="65" t="s">
        <v>228</v>
      </c>
      <c r="C24" s="65" t="s">
        <v>229</v>
      </c>
      <c r="D24" s="66" t="s">
        <v>1</v>
      </c>
      <c r="E24" s="66">
        <v>2007</v>
      </c>
      <c r="F24" s="66" t="s">
        <v>272</v>
      </c>
      <c r="G24" s="66" t="s">
        <v>2</v>
      </c>
      <c r="H24" s="66" t="s">
        <v>232</v>
      </c>
      <c r="I24" s="66" t="s">
        <v>49</v>
      </c>
      <c r="J24" s="66" t="s">
        <v>249</v>
      </c>
      <c r="K24" s="67">
        <v>29.58</v>
      </c>
      <c r="L24" s="67">
        <v>9.4700000000000006</v>
      </c>
      <c r="M24" s="382">
        <v>782</v>
      </c>
      <c r="N24" s="382">
        <v>782</v>
      </c>
      <c r="O24" s="382">
        <f t="shared" si="0"/>
        <v>782</v>
      </c>
      <c r="P24" s="77"/>
      <c r="Q24"/>
      <c r="R24"/>
      <c r="S24"/>
      <c r="T24"/>
      <c r="U24"/>
      <c r="V24"/>
      <c r="W24"/>
    </row>
    <row r="25" spans="1:23" s="1" customFormat="1" x14ac:dyDescent="0.25">
      <c r="A25" s="89" t="s">
        <v>227</v>
      </c>
      <c r="B25" s="65" t="s">
        <v>228</v>
      </c>
      <c r="C25" s="65" t="s">
        <v>229</v>
      </c>
      <c r="D25" s="66" t="s">
        <v>1</v>
      </c>
      <c r="E25" s="66">
        <v>2007</v>
      </c>
      <c r="F25" s="66" t="s">
        <v>273</v>
      </c>
      <c r="G25" s="66" t="s">
        <v>271</v>
      </c>
      <c r="H25" s="66" t="s">
        <v>232</v>
      </c>
      <c r="I25" s="66" t="s">
        <v>49</v>
      </c>
      <c r="J25" s="66" t="s">
        <v>249</v>
      </c>
      <c r="K25" s="67">
        <v>29.58</v>
      </c>
      <c r="L25" s="67">
        <v>9.4700000000000006</v>
      </c>
      <c r="M25" s="382">
        <v>1</v>
      </c>
      <c r="N25" s="382">
        <v>1</v>
      </c>
      <c r="O25" s="382">
        <f t="shared" si="0"/>
        <v>1</v>
      </c>
      <c r="P25" s="77"/>
      <c r="Q25"/>
      <c r="R25"/>
      <c r="S25"/>
      <c r="T25"/>
      <c r="U25"/>
      <c r="V25"/>
      <c r="W25"/>
    </row>
    <row r="26" spans="1:23" s="1" customFormat="1" x14ac:dyDescent="0.25">
      <c r="A26" s="89" t="s">
        <v>227</v>
      </c>
      <c r="B26" s="65" t="s">
        <v>228</v>
      </c>
      <c r="C26" s="65" t="s">
        <v>229</v>
      </c>
      <c r="D26" s="66" t="s">
        <v>1</v>
      </c>
      <c r="E26" s="66">
        <v>2007</v>
      </c>
      <c r="F26" s="66" t="s">
        <v>274</v>
      </c>
      <c r="G26" s="66" t="s">
        <v>3</v>
      </c>
      <c r="H26" s="66" t="s">
        <v>232</v>
      </c>
      <c r="I26" s="66" t="s">
        <v>49</v>
      </c>
      <c r="J26" s="66" t="s">
        <v>240</v>
      </c>
      <c r="K26" s="67">
        <v>29.58</v>
      </c>
      <c r="L26" s="67">
        <v>9.4700000000000006</v>
      </c>
      <c r="M26" s="382">
        <v>26955</v>
      </c>
      <c r="N26" s="382">
        <v>26954</v>
      </c>
      <c r="O26" s="382">
        <f t="shared" si="0"/>
        <v>26954.5</v>
      </c>
      <c r="P26" s="77"/>
      <c r="Q26"/>
      <c r="R26"/>
      <c r="S26"/>
      <c r="T26"/>
      <c r="U26"/>
      <c r="V26"/>
      <c r="W26"/>
    </row>
    <row r="27" spans="1:23" s="1" customFormat="1" x14ac:dyDescent="0.25">
      <c r="A27" s="89" t="s">
        <v>227</v>
      </c>
      <c r="B27" s="65" t="s">
        <v>228</v>
      </c>
      <c r="C27" s="65" t="s">
        <v>229</v>
      </c>
      <c r="D27" s="66" t="s">
        <v>1</v>
      </c>
      <c r="E27" s="66">
        <v>2007</v>
      </c>
      <c r="F27" s="66" t="s">
        <v>275</v>
      </c>
      <c r="G27" s="66" t="s">
        <v>276</v>
      </c>
      <c r="H27" s="66" t="s">
        <v>232</v>
      </c>
      <c r="I27" s="66" t="s">
        <v>49</v>
      </c>
      <c r="J27" s="66" t="s">
        <v>233</v>
      </c>
      <c r="K27" s="67">
        <v>29.58</v>
      </c>
      <c r="L27" s="67">
        <v>9.4700000000000006</v>
      </c>
      <c r="M27" s="382">
        <v>3986</v>
      </c>
      <c r="N27" s="382">
        <v>3986</v>
      </c>
      <c r="O27" s="382">
        <f t="shared" si="0"/>
        <v>3986</v>
      </c>
      <c r="P27" s="77"/>
      <c r="Q27"/>
      <c r="R27"/>
      <c r="S27"/>
      <c r="T27"/>
      <c r="U27"/>
      <c r="V27"/>
      <c r="W27"/>
    </row>
    <row r="28" spans="1:23" s="1" customFormat="1" x14ac:dyDescent="0.25">
      <c r="A28" s="89" t="s">
        <v>227</v>
      </c>
      <c r="B28" s="65" t="s">
        <v>228</v>
      </c>
      <c r="C28" s="65" t="s">
        <v>229</v>
      </c>
      <c r="D28" s="66" t="s">
        <v>1</v>
      </c>
      <c r="E28" s="66">
        <v>2007</v>
      </c>
      <c r="F28" s="66" t="s">
        <v>277</v>
      </c>
      <c r="G28" s="66" t="s">
        <v>278</v>
      </c>
      <c r="H28" s="66" t="s">
        <v>232</v>
      </c>
      <c r="I28" s="66" t="s">
        <v>49</v>
      </c>
      <c r="J28" s="66" t="s">
        <v>233</v>
      </c>
      <c r="K28" s="67">
        <v>29.58</v>
      </c>
      <c r="L28" s="67">
        <v>9.4700000000000006</v>
      </c>
      <c r="M28" s="382">
        <v>1562</v>
      </c>
      <c r="N28" s="382">
        <v>1561</v>
      </c>
      <c r="O28" s="382">
        <f t="shared" si="0"/>
        <v>1561.5</v>
      </c>
      <c r="P28" s="77"/>
      <c r="Q28"/>
      <c r="R28"/>
      <c r="S28"/>
      <c r="T28"/>
      <c r="U28"/>
      <c r="V28"/>
      <c r="W28"/>
    </row>
    <row r="29" spans="1:23" s="1" customFormat="1" x14ac:dyDescent="0.25">
      <c r="A29" s="89" t="s">
        <v>227</v>
      </c>
      <c r="B29" s="65" t="s">
        <v>228</v>
      </c>
      <c r="C29" s="65" t="s">
        <v>229</v>
      </c>
      <c r="D29" s="66" t="s">
        <v>1</v>
      </c>
      <c r="E29" s="66">
        <v>2007</v>
      </c>
      <c r="F29" s="66" t="s">
        <v>279</v>
      </c>
      <c r="G29" s="66" t="s">
        <v>280</v>
      </c>
      <c r="H29" s="66" t="s">
        <v>232</v>
      </c>
      <c r="I29" s="66" t="s">
        <v>49</v>
      </c>
      <c r="J29" s="66" t="s">
        <v>233</v>
      </c>
      <c r="K29" s="67">
        <v>29.58</v>
      </c>
      <c r="L29" s="67">
        <v>9.4700000000000006</v>
      </c>
      <c r="M29" s="382">
        <v>2176</v>
      </c>
      <c r="N29" s="382">
        <v>2175</v>
      </c>
      <c r="O29" s="382">
        <f t="shared" si="0"/>
        <v>2175.5</v>
      </c>
      <c r="P29" s="77"/>
      <c r="Q29"/>
      <c r="R29"/>
      <c r="S29"/>
      <c r="T29"/>
      <c r="U29"/>
      <c r="V29"/>
      <c r="W29"/>
    </row>
    <row r="30" spans="1:23" s="1" customFormat="1" x14ac:dyDescent="0.25">
      <c r="A30" s="89" t="s">
        <v>227</v>
      </c>
      <c r="B30" s="65" t="s">
        <v>228</v>
      </c>
      <c r="C30" s="65" t="s">
        <v>229</v>
      </c>
      <c r="D30" s="66" t="s">
        <v>1</v>
      </c>
      <c r="E30" s="66">
        <v>2007</v>
      </c>
      <c r="F30" s="66" t="s">
        <v>281</v>
      </c>
      <c r="G30" s="66" t="s">
        <v>282</v>
      </c>
      <c r="H30" s="66" t="s">
        <v>232</v>
      </c>
      <c r="I30" s="66" t="s">
        <v>49</v>
      </c>
      <c r="J30" s="66" t="s">
        <v>249</v>
      </c>
      <c r="K30" s="67">
        <v>29.58</v>
      </c>
      <c r="L30" s="67">
        <v>9.4700000000000006</v>
      </c>
      <c r="M30" s="382">
        <v>4787</v>
      </c>
      <c r="N30" s="382">
        <v>4787</v>
      </c>
      <c r="O30" s="382">
        <f t="shared" si="0"/>
        <v>4787</v>
      </c>
      <c r="P30" s="77"/>
      <c r="Q30"/>
      <c r="R30"/>
      <c r="S30"/>
      <c r="T30"/>
      <c r="U30"/>
      <c r="V30"/>
      <c r="W30"/>
    </row>
    <row r="31" spans="1:23" s="1" customFormat="1" x14ac:dyDescent="0.25">
      <c r="A31" s="89" t="s">
        <v>227</v>
      </c>
      <c r="B31" s="65" t="s">
        <v>228</v>
      </c>
      <c r="C31" s="65" t="s">
        <v>229</v>
      </c>
      <c r="D31" s="66" t="s">
        <v>1</v>
      </c>
      <c r="E31" s="66">
        <v>2007</v>
      </c>
      <c r="F31" s="66" t="s">
        <v>283</v>
      </c>
      <c r="G31" s="66" t="s">
        <v>284</v>
      </c>
      <c r="H31" s="66" t="s">
        <v>232</v>
      </c>
      <c r="I31" s="66" t="s">
        <v>49</v>
      </c>
      <c r="J31" s="66" t="s">
        <v>249</v>
      </c>
      <c r="K31" s="67">
        <v>29.58</v>
      </c>
      <c r="L31" s="67">
        <v>9.4700000000000006</v>
      </c>
      <c r="M31" s="382">
        <v>211</v>
      </c>
      <c r="N31" s="382">
        <v>210</v>
      </c>
      <c r="O31" s="382">
        <f t="shared" si="0"/>
        <v>210.5</v>
      </c>
      <c r="P31" s="77"/>
      <c r="Q31"/>
      <c r="R31"/>
      <c r="S31"/>
      <c r="T31"/>
      <c r="U31"/>
      <c r="V31"/>
      <c r="W31"/>
    </row>
    <row r="32" spans="1:23" s="1" customFormat="1" x14ac:dyDescent="0.25">
      <c r="A32" s="89" t="s">
        <v>227</v>
      </c>
      <c r="B32" s="65" t="s">
        <v>228</v>
      </c>
      <c r="C32" s="65" t="s">
        <v>229</v>
      </c>
      <c r="D32" s="66" t="s">
        <v>1</v>
      </c>
      <c r="E32" s="66">
        <v>2007</v>
      </c>
      <c r="F32" s="66" t="s">
        <v>285</v>
      </c>
      <c r="G32" s="66" t="s">
        <v>286</v>
      </c>
      <c r="H32" s="66" t="s">
        <v>287</v>
      </c>
      <c r="I32" s="66" t="s">
        <v>49</v>
      </c>
      <c r="J32" s="66" t="s">
        <v>249</v>
      </c>
      <c r="K32" s="67">
        <v>29.58</v>
      </c>
      <c r="L32" s="67">
        <v>9.4700000000000006</v>
      </c>
      <c r="M32" s="382">
        <v>2225</v>
      </c>
      <c r="N32" s="382">
        <v>2224</v>
      </c>
      <c r="O32" s="382">
        <f t="shared" si="0"/>
        <v>2224.5</v>
      </c>
      <c r="P32" s="77"/>
      <c r="Q32"/>
      <c r="R32"/>
      <c r="S32"/>
      <c r="T32"/>
      <c r="U32"/>
      <c r="V32"/>
      <c r="W32"/>
    </row>
    <row r="33" spans="1:23" s="1" customFormat="1" x14ac:dyDescent="0.25">
      <c r="A33" s="89" t="s">
        <v>227</v>
      </c>
      <c r="B33" s="65" t="s">
        <v>228</v>
      </c>
      <c r="C33" s="65" t="s">
        <v>229</v>
      </c>
      <c r="D33" s="66" t="s">
        <v>1</v>
      </c>
      <c r="E33" s="66">
        <v>2007</v>
      </c>
      <c r="F33" s="66" t="s">
        <v>288</v>
      </c>
      <c r="G33" s="66" t="s">
        <v>289</v>
      </c>
      <c r="H33" s="66" t="s">
        <v>232</v>
      </c>
      <c r="I33" s="66" t="s">
        <v>50</v>
      </c>
      <c r="J33" s="66" t="s">
        <v>290</v>
      </c>
      <c r="K33" s="67">
        <v>29.58</v>
      </c>
      <c r="L33" s="67">
        <v>9.4700000000000006</v>
      </c>
      <c r="M33" s="382">
        <v>1</v>
      </c>
      <c r="N33" s="382">
        <v>0</v>
      </c>
      <c r="O33" s="382">
        <f t="shared" si="0"/>
        <v>0.5</v>
      </c>
      <c r="P33" s="77"/>
      <c r="Q33"/>
      <c r="R33"/>
      <c r="S33"/>
      <c r="T33"/>
      <c r="U33"/>
      <c r="V33"/>
      <c r="W33"/>
    </row>
    <row r="34" spans="1:23" s="1" customFormat="1" x14ac:dyDescent="0.25">
      <c r="A34" s="89" t="s">
        <v>227</v>
      </c>
      <c r="B34" s="65" t="s">
        <v>228</v>
      </c>
      <c r="C34" s="65" t="s">
        <v>229</v>
      </c>
      <c r="D34" s="66" t="s">
        <v>1</v>
      </c>
      <c r="E34" s="66">
        <v>2007</v>
      </c>
      <c r="F34" s="66" t="s">
        <v>291</v>
      </c>
      <c r="G34" s="66" t="s">
        <v>292</v>
      </c>
      <c r="H34" s="66" t="s">
        <v>232</v>
      </c>
      <c r="I34" s="66" t="s">
        <v>49</v>
      </c>
      <c r="J34" s="66" t="s">
        <v>233</v>
      </c>
      <c r="K34" s="67">
        <v>29.58</v>
      </c>
      <c r="L34" s="67">
        <v>9.4700000000000006</v>
      </c>
      <c r="M34" s="382">
        <v>7</v>
      </c>
      <c r="N34" s="382">
        <v>7</v>
      </c>
      <c r="O34" s="382">
        <f t="shared" si="0"/>
        <v>7</v>
      </c>
      <c r="P34" s="77"/>
      <c r="Q34"/>
      <c r="R34"/>
      <c r="S34"/>
      <c r="T34"/>
      <c r="U34"/>
      <c r="V34"/>
      <c r="W34"/>
    </row>
    <row r="35" spans="1:23" s="1" customFormat="1" x14ac:dyDescent="0.25">
      <c r="A35" s="89" t="s">
        <v>227</v>
      </c>
      <c r="B35" s="65" t="s">
        <v>228</v>
      </c>
      <c r="C35" s="65" t="s">
        <v>229</v>
      </c>
      <c r="D35" s="66" t="s">
        <v>1</v>
      </c>
      <c r="E35" s="66">
        <v>2007</v>
      </c>
      <c r="F35" s="66" t="s">
        <v>293</v>
      </c>
      <c r="G35" s="66" t="s">
        <v>294</v>
      </c>
      <c r="H35" s="66" t="s">
        <v>232</v>
      </c>
      <c r="I35" s="66" t="s">
        <v>49</v>
      </c>
      <c r="J35" s="66" t="s">
        <v>233</v>
      </c>
      <c r="K35" s="67">
        <v>29.58</v>
      </c>
      <c r="L35" s="67">
        <v>9.4700000000000006</v>
      </c>
      <c r="M35" s="382">
        <v>17</v>
      </c>
      <c r="N35" s="382">
        <v>16</v>
      </c>
      <c r="O35" s="382">
        <f t="shared" si="0"/>
        <v>16.5</v>
      </c>
      <c r="P35" s="77"/>
      <c r="Q35"/>
      <c r="R35"/>
      <c r="S35"/>
      <c r="T35"/>
      <c r="U35"/>
      <c r="V35"/>
      <c r="W35"/>
    </row>
    <row r="36" spans="1:23" s="1" customFormat="1" x14ac:dyDescent="0.25">
      <c r="A36" s="89" t="s">
        <v>227</v>
      </c>
      <c r="B36" s="65" t="s">
        <v>228</v>
      </c>
      <c r="C36" s="65" t="s">
        <v>229</v>
      </c>
      <c r="D36" s="66" t="s">
        <v>1</v>
      </c>
      <c r="E36" s="66">
        <v>2007</v>
      </c>
      <c r="F36" s="66" t="s">
        <v>293</v>
      </c>
      <c r="G36" s="66" t="s">
        <v>254</v>
      </c>
      <c r="H36" s="66" t="s">
        <v>232</v>
      </c>
      <c r="I36" s="66" t="s">
        <v>49</v>
      </c>
      <c r="J36" s="66" t="s">
        <v>233</v>
      </c>
      <c r="K36" s="67">
        <v>29.58</v>
      </c>
      <c r="L36" s="67">
        <v>9.4700000000000006</v>
      </c>
      <c r="M36" s="382">
        <v>2</v>
      </c>
      <c r="N36" s="382">
        <v>1</v>
      </c>
      <c r="O36" s="382">
        <f t="shared" si="0"/>
        <v>1.5</v>
      </c>
      <c r="P36" s="77"/>
      <c r="Q36"/>
      <c r="R36"/>
      <c r="S36"/>
      <c r="T36"/>
      <c r="U36"/>
      <c r="V36"/>
      <c r="W36"/>
    </row>
    <row r="37" spans="1:23" s="1" customFormat="1" x14ac:dyDescent="0.25">
      <c r="A37" s="89" t="s">
        <v>227</v>
      </c>
      <c r="B37" s="65" t="s">
        <v>228</v>
      </c>
      <c r="C37" s="65" t="s">
        <v>229</v>
      </c>
      <c r="D37" s="66" t="s">
        <v>1</v>
      </c>
      <c r="E37" s="66">
        <v>2007</v>
      </c>
      <c r="F37" s="66" t="s">
        <v>295</v>
      </c>
      <c r="G37" s="66" t="s">
        <v>296</v>
      </c>
      <c r="H37" s="66" t="s">
        <v>232</v>
      </c>
      <c r="I37" s="66" t="s">
        <v>49</v>
      </c>
      <c r="J37" s="66" t="s">
        <v>233</v>
      </c>
      <c r="K37" s="67">
        <v>29.58</v>
      </c>
      <c r="L37" s="67">
        <v>9.4700000000000006</v>
      </c>
      <c r="M37" s="382">
        <v>568</v>
      </c>
      <c r="N37" s="382">
        <v>568</v>
      </c>
      <c r="O37" s="382">
        <f t="shared" si="0"/>
        <v>568</v>
      </c>
      <c r="P37" s="77"/>
      <c r="Q37"/>
      <c r="R37"/>
      <c r="S37"/>
      <c r="T37"/>
      <c r="U37"/>
      <c r="V37"/>
      <c r="W37"/>
    </row>
    <row r="38" spans="1:23" s="1" customFormat="1" x14ac:dyDescent="0.25">
      <c r="A38" s="89" t="s">
        <v>227</v>
      </c>
      <c r="B38" s="65" t="s">
        <v>228</v>
      </c>
      <c r="C38" s="65" t="s">
        <v>229</v>
      </c>
      <c r="D38" s="66" t="s">
        <v>1</v>
      </c>
      <c r="E38" s="66">
        <v>2007</v>
      </c>
      <c r="F38" s="66" t="s">
        <v>297</v>
      </c>
      <c r="G38" s="66" t="s">
        <v>254</v>
      </c>
      <c r="H38" s="66" t="s">
        <v>232</v>
      </c>
      <c r="I38" s="66" t="s">
        <v>49</v>
      </c>
      <c r="J38" s="66" t="s">
        <v>252</v>
      </c>
      <c r="K38" s="67">
        <v>29.58</v>
      </c>
      <c r="L38" s="67">
        <v>9.4700000000000006</v>
      </c>
      <c r="M38" s="382">
        <v>150</v>
      </c>
      <c r="N38" s="382">
        <v>150</v>
      </c>
      <c r="O38" s="382">
        <f t="shared" si="0"/>
        <v>150</v>
      </c>
      <c r="P38" s="77"/>
      <c r="Q38"/>
      <c r="R38"/>
      <c r="S38"/>
      <c r="T38"/>
      <c r="U38"/>
      <c r="V38"/>
      <c r="W38"/>
    </row>
    <row r="39" spans="1:23" s="1" customFormat="1" x14ac:dyDescent="0.25">
      <c r="A39" s="89" t="s">
        <v>227</v>
      </c>
      <c r="B39" s="65" t="s">
        <v>228</v>
      </c>
      <c r="C39" s="65" t="s">
        <v>229</v>
      </c>
      <c r="D39" s="66" t="s">
        <v>1</v>
      </c>
      <c r="E39" s="66">
        <v>2007</v>
      </c>
      <c r="F39" s="66" t="s">
        <v>298</v>
      </c>
      <c r="G39" s="66" t="s">
        <v>299</v>
      </c>
      <c r="H39" s="66" t="s">
        <v>232</v>
      </c>
      <c r="I39" s="66" t="s">
        <v>49</v>
      </c>
      <c r="J39" s="66" t="s">
        <v>252</v>
      </c>
      <c r="K39" s="67">
        <v>29.58</v>
      </c>
      <c r="L39" s="67">
        <v>9.4700000000000006</v>
      </c>
      <c r="M39" s="382">
        <v>419</v>
      </c>
      <c r="N39" s="382">
        <v>418</v>
      </c>
      <c r="O39" s="382">
        <f t="shared" si="0"/>
        <v>418.5</v>
      </c>
      <c r="P39" s="77"/>
      <c r="Q39"/>
      <c r="R39"/>
      <c r="S39"/>
      <c r="T39"/>
      <c r="U39"/>
      <c r="V39"/>
      <c r="W39"/>
    </row>
    <row r="40" spans="1:23" s="1" customFormat="1" x14ac:dyDescent="0.25">
      <c r="A40" s="89" t="s">
        <v>227</v>
      </c>
      <c r="B40" s="65" t="s">
        <v>228</v>
      </c>
      <c r="C40" s="65" t="s">
        <v>229</v>
      </c>
      <c r="D40" s="66" t="s">
        <v>1</v>
      </c>
      <c r="E40" s="66">
        <v>2007</v>
      </c>
      <c r="F40" s="66" t="s">
        <v>298</v>
      </c>
      <c r="G40" s="66" t="s">
        <v>258</v>
      </c>
      <c r="H40" s="66" t="s">
        <v>232</v>
      </c>
      <c r="I40" s="66" t="s">
        <v>49</v>
      </c>
      <c r="J40" s="66" t="s">
        <v>252</v>
      </c>
      <c r="K40" s="67">
        <v>29.58</v>
      </c>
      <c r="L40" s="67">
        <v>9.4700000000000006</v>
      </c>
      <c r="M40" s="382">
        <v>1222</v>
      </c>
      <c r="N40" s="382">
        <v>1221</v>
      </c>
      <c r="O40" s="382">
        <f t="shared" si="0"/>
        <v>1221.5</v>
      </c>
      <c r="P40" s="77"/>
      <c r="Q40"/>
      <c r="R40"/>
      <c r="S40"/>
      <c r="T40"/>
      <c r="U40"/>
      <c r="V40"/>
      <c r="W40"/>
    </row>
    <row r="41" spans="1:23" s="1" customFormat="1" x14ac:dyDescent="0.25">
      <c r="A41" s="89" t="s">
        <v>227</v>
      </c>
      <c r="B41" s="65" t="s">
        <v>228</v>
      </c>
      <c r="C41" s="65" t="s">
        <v>229</v>
      </c>
      <c r="D41" s="66" t="s">
        <v>1</v>
      </c>
      <c r="E41" s="66">
        <v>2007</v>
      </c>
      <c r="F41" s="66" t="s">
        <v>300</v>
      </c>
      <c r="G41" s="66" t="s">
        <v>301</v>
      </c>
      <c r="H41" s="66" t="s">
        <v>232</v>
      </c>
      <c r="I41" s="66" t="s">
        <v>49</v>
      </c>
      <c r="J41" s="66" t="s">
        <v>252</v>
      </c>
      <c r="K41" s="67">
        <v>29.58</v>
      </c>
      <c r="L41" s="67">
        <v>9.4700000000000006</v>
      </c>
      <c r="M41" s="382">
        <v>510</v>
      </c>
      <c r="N41" s="382">
        <v>510</v>
      </c>
      <c r="O41" s="382">
        <f t="shared" si="0"/>
        <v>510</v>
      </c>
      <c r="P41" s="77"/>
      <c r="Q41"/>
      <c r="R41"/>
      <c r="S41"/>
      <c r="T41"/>
      <c r="U41"/>
      <c r="V41"/>
      <c r="W41"/>
    </row>
    <row r="42" spans="1:23" s="1" customFormat="1" x14ac:dyDescent="0.25">
      <c r="A42" s="89" t="s">
        <v>227</v>
      </c>
      <c r="B42" s="65" t="s">
        <v>228</v>
      </c>
      <c r="C42" s="65" t="s">
        <v>229</v>
      </c>
      <c r="D42" s="66" t="s">
        <v>1</v>
      </c>
      <c r="E42" s="66">
        <v>2007</v>
      </c>
      <c r="F42" s="66" t="s">
        <v>302</v>
      </c>
      <c r="G42" s="66" t="s">
        <v>303</v>
      </c>
      <c r="H42" s="66" t="s">
        <v>232</v>
      </c>
      <c r="I42" s="66" t="s">
        <v>49</v>
      </c>
      <c r="J42" s="66" t="s">
        <v>249</v>
      </c>
      <c r="K42" s="67">
        <v>29.58</v>
      </c>
      <c r="L42" s="67">
        <v>9.4700000000000006</v>
      </c>
      <c r="M42" s="382">
        <v>1376</v>
      </c>
      <c r="N42" s="382">
        <v>1376</v>
      </c>
      <c r="O42" s="382">
        <f t="shared" si="0"/>
        <v>1376</v>
      </c>
      <c r="P42" s="77"/>
      <c r="Q42"/>
      <c r="R42"/>
      <c r="S42"/>
      <c r="T42"/>
      <c r="U42"/>
      <c r="V42"/>
      <c r="W42"/>
    </row>
    <row r="43" spans="1:23" s="1" customFormat="1" x14ac:dyDescent="0.25">
      <c r="A43" s="89" t="s">
        <v>227</v>
      </c>
      <c r="B43" s="65" t="s">
        <v>228</v>
      </c>
      <c r="C43" s="65" t="s">
        <v>229</v>
      </c>
      <c r="D43" s="66" t="s">
        <v>1</v>
      </c>
      <c r="E43" s="66">
        <v>2007</v>
      </c>
      <c r="F43" s="66" t="s">
        <v>304</v>
      </c>
      <c r="G43" s="66" t="s">
        <v>305</v>
      </c>
      <c r="H43" s="66" t="s">
        <v>232</v>
      </c>
      <c r="I43" s="66" t="s">
        <v>49</v>
      </c>
      <c r="J43" s="66" t="s">
        <v>240</v>
      </c>
      <c r="K43" s="67">
        <v>29.58</v>
      </c>
      <c r="L43" s="67">
        <v>9.4700000000000006</v>
      </c>
      <c r="M43" s="382">
        <v>169</v>
      </c>
      <c r="N43" s="382">
        <v>168</v>
      </c>
      <c r="O43" s="382">
        <f t="shared" si="0"/>
        <v>168.5</v>
      </c>
      <c r="P43" s="77"/>
      <c r="Q43"/>
      <c r="R43"/>
      <c r="S43"/>
      <c r="T43"/>
      <c r="U43"/>
      <c r="V43"/>
      <c r="W43"/>
    </row>
    <row r="44" spans="1:23" s="1" customFormat="1" x14ac:dyDescent="0.25">
      <c r="A44" s="89" t="s">
        <v>227</v>
      </c>
      <c r="B44" s="65" t="s">
        <v>228</v>
      </c>
      <c r="C44" s="65" t="s">
        <v>229</v>
      </c>
      <c r="D44" s="66" t="s">
        <v>1</v>
      </c>
      <c r="E44" s="66">
        <v>2007</v>
      </c>
      <c r="F44" s="66" t="s">
        <v>306</v>
      </c>
      <c r="G44" s="66" t="s">
        <v>307</v>
      </c>
      <c r="H44" s="66" t="s">
        <v>232</v>
      </c>
      <c r="I44" s="66" t="s">
        <v>49</v>
      </c>
      <c r="J44" s="66" t="s">
        <v>240</v>
      </c>
      <c r="K44" s="67">
        <v>29.58</v>
      </c>
      <c r="L44" s="67">
        <v>9.4700000000000006</v>
      </c>
      <c r="M44" s="382">
        <v>5554</v>
      </c>
      <c r="N44" s="382">
        <v>5554</v>
      </c>
      <c r="O44" s="382">
        <f t="shared" si="0"/>
        <v>5554</v>
      </c>
      <c r="P44" s="77"/>
      <c r="Q44"/>
      <c r="R44"/>
      <c r="S44"/>
      <c r="T44"/>
      <c r="U44"/>
      <c r="V44"/>
      <c r="W44"/>
    </row>
    <row r="45" spans="1:23" s="1" customFormat="1" x14ac:dyDescent="0.25">
      <c r="A45" s="89" t="s">
        <v>227</v>
      </c>
      <c r="B45" s="65" t="s">
        <v>228</v>
      </c>
      <c r="C45" s="65" t="s">
        <v>229</v>
      </c>
      <c r="D45" s="66" t="s">
        <v>1</v>
      </c>
      <c r="E45" s="66">
        <v>2007</v>
      </c>
      <c r="F45" s="66" t="s">
        <v>308</v>
      </c>
      <c r="G45" s="66" t="s">
        <v>309</v>
      </c>
      <c r="H45" s="66" t="s">
        <v>232</v>
      </c>
      <c r="I45" s="66" t="s">
        <v>49</v>
      </c>
      <c r="J45" s="66" t="s">
        <v>252</v>
      </c>
      <c r="K45" s="67">
        <v>29.58</v>
      </c>
      <c r="L45" s="67">
        <v>9.4700000000000006</v>
      </c>
      <c r="M45" s="382">
        <v>3993</v>
      </c>
      <c r="N45" s="382">
        <v>3993</v>
      </c>
      <c r="O45" s="382">
        <f t="shared" si="0"/>
        <v>3993</v>
      </c>
      <c r="P45" s="77"/>
      <c r="Q45"/>
      <c r="R45"/>
      <c r="S45"/>
      <c r="T45"/>
      <c r="U45"/>
      <c r="V45"/>
      <c r="W45"/>
    </row>
    <row r="46" spans="1:23" s="1" customFormat="1" x14ac:dyDescent="0.25">
      <c r="A46" s="89" t="s">
        <v>227</v>
      </c>
      <c r="B46" s="65" t="s">
        <v>228</v>
      </c>
      <c r="C46" s="65" t="s">
        <v>229</v>
      </c>
      <c r="D46" s="66" t="s">
        <v>1</v>
      </c>
      <c r="E46" s="66">
        <v>2007</v>
      </c>
      <c r="F46" s="66" t="s">
        <v>310</v>
      </c>
      <c r="G46" s="66" t="s">
        <v>311</v>
      </c>
      <c r="H46" s="66" t="s">
        <v>232</v>
      </c>
      <c r="I46" s="66" t="s">
        <v>49</v>
      </c>
      <c r="J46" s="66" t="s">
        <v>312</v>
      </c>
      <c r="K46" s="67">
        <v>29.58</v>
      </c>
      <c r="L46" s="67">
        <v>9.4700000000000006</v>
      </c>
      <c r="M46" s="382">
        <v>10</v>
      </c>
      <c r="N46" s="382">
        <v>10</v>
      </c>
      <c r="O46" s="382">
        <f t="shared" si="0"/>
        <v>10</v>
      </c>
      <c r="P46" s="77"/>
      <c r="Q46"/>
      <c r="R46"/>
      <c r="S46"/>
      <c r="T46"/>
      <c r="U46"/>
      <c r="V46"/>
      <c r="W46"/>
    </row>
    <row r="47" spans="1:23" s="1" customFormat="1" x14ac:dyDescent="0.25">
      <c r="A47" s="89" t="s">
        <v>227</v>
      </c>
      <c r="B47" s="65" t="s">
        <v>228</v>
      </c>
      <c r="C47" s="65" t="s">
        <v>229</v>
      </c>
      <c r="D47" s="66" t="s">
        <v>1</v>
      </c>
      <c r="E47" s="66">
        <v>2007</v>
      </c>
      <c r="F47" s="66" t="s">
        <v>313</v>
      </c>
      <c r="G47" s="66" t="s">
        <v>314</v>
      </c>
      <c r="H47" s="66" t="s">
        <v>232</v>
      </c>
      <c r="I47" s="66" t="s">
        <v>49</v>
      </c>
      <c r="J47" s="66" t="s">
        <v>312</v>
      </c>
      <c r="K47" s="67">
        <v>29.58</v>
      </c>
      <c r="L47" s="67">
        <v>9.4700000000000006</v>
      </c>
      <c r="M47" s="382">
        <v>132</v>
      </c>
      <c r="N47" s="382">
        <v>132</v>
      </c>
      <c r="O47" s="382">
        <f t="shared" si="0"/>
        <v>132</v>
      </c>
      <c r="P47" s="77"/>
      <c r="Q47"/>
      <c r="R47"/>
      <c r="S47"/>
      <c r="T47"/>
      <c r="U47"/>
      <c r="V47"/>
      <c r="W47"/>
    </row>
    <row r="48" spans="1:23" s="1" customFormat="1" x14ac:dyDescent="0.25">
      <c r="A48" s="89" t="s">
        <v>227</v>
      </c>
      <c r="B48" s="65" t="s">
        <v>228</v>
      </c>
      <c r="C48" s="65" t="s">
        <v>229</v>
      </c>
      <c r="D48" s="66" t="s">
        <v>1</v>
      </c>
      <c r="E48" s="66">
        <v>2007</v>
      </c>
      <c r="F48" s="66" t="s">
        <v>315</v>
      </c>
      <c r="G48" s="66" t="s">
        <v>316</v>
      </c>
      <c r="H48" s="66" t="s">
        <v>232</v>
      </c>
      <c r="I48" s="66" t="s">
        <v>50</v>
      </c>
      <c r="J48" s="66" t="s">
        <v>290</v>
      </c>
      <c r="K48" s="67">
        <v>29.58</v>
      </c>
      <c r="L48" s="67">
        <v>9.4700000000000006</v>
      </c>
      <c r="M48" s="382">
        <v>162</v>
      </c>
      <c r="N48" s="382">
        <v>161</v>
      </c>
      <c r="O48" s="382">
        <f t="shared" si="0"/>
        <v>161.5</v>
      </c>
      <c r="P48" s="77"/>
      <c r="Q48"/>
      <c r="R48"/>
      <c r="S48"/>
      <c r="T48"/>
      <c r="U48"/>
      <c r="V48"/>
      <c r="W48"/>
    </row>
    <row r="49" spans="1:23" s="1" customFormat="1" x14ac:dyDescent="0.25">
      <c r="A49" s="89" t="s">
        <v>227</v>
      </c>
      <c r="B49" s="65" t="s">
        <v>228</v>
      </c>
      <c r="C49" s="65" t="s">
        <v>229</v>
      </c>
      <c r="D49" s="66" t="s">
        <v>1</v>
      </c>
      <c r="E49" s="66">
        <v>2007</v>
      </c>
      <c r="F49" s="66" t="s">
        <v>317</v>
      </c>
      <c r="G49" s="66" t="s">
        <v>318</v>
      </c>
      <c r="H49" s="66" t="s">
        <v>232</v>
      </c>
      <c r="I49" s="66" t="s">
        <v>50</v>
      </c>
      <c r="J49" s="66" t="s">
        <v>290</v>
      </c>
      <c r="K49" s="67">
        <v>29.58</v>
      </c>
      <c r="L49" s="67">
        <v>9.4700000000000006</v>
      </c>
      <c r="M49" s="382">
        <v>70</v>
      </c>
      <c r="N49" s="382">
        <v>70</v>
      </c>
      <c r="O49" s="382">
        <f t="shared" si="0"/>
        <v>70</v>
      </c>
      <c r="P49" s="77"/>
      <c r="Q49"/>
      <c r="R49"/>
      <c r="S49"/>
      <c r="T49"/>
      <c r="U49"/>
      <c r="V49"/>
      <c r="W49"/>
    </row>
    <row r="50" spans="1:23" s="1" customFormat="1" x14ac:dyDescent="0.25">
      <c r="A50" s="89" t="s">
        <v>227</v>
      </c>
      <c r="B50" s="65" t="s">
        <v>228</v>
      </c>
      <c r="C50" s="65" t="s">
        <v>229</v>
      </c>
      <c r="D50" s="66" t="s">
        <v>1</v>
      </c>
      <c r="E50" s="66">
        <v>2007</v>
      </c>
      <c r="F50" s="66" t="s">
        <v>319</v>
      </c>
      <c r="G50" s="66" t="s">
        <v>320</v>
      </c>
      <c r="H50" s="66" t="s">
        <v>232</v>
      </c>
      <c r="I50" s="66" t="s">
        <v>50</v>
      </c>
      <c r="J50" s="66" t="s">
        <v>290</v>
      </c>
      <c r="K50" s="67">
        <v>29.58</v>
      </c>
      <c r="L50" s="67">
        <v>9.4700000000000006</v>
      </c>
      <c r="M50" s="382">
        <v>1</v>
      </c>
      <c r="N50" s="382">
        <v>0</v>
      </c>
      <c r="O50" s="382">
        <f t="shared" si="0"/>
        <v>0.5</v>
      </c>
      <c r="P50" s="77"/>
      <c r="Q50"/>
      <c r="R50"/>
      <c r="S50"/>
      <c r="T50"/>
      <c r="U50"/>
      <c r="V50"/>
      <c r="W50"/>
    </row>
    <row r="51" spans="1:23" s="1" customFormat="1" x14ac:dyDescent="0.25">
      <c r="A51" s="89" t="s">
        <v>227</v>
      </c>
      <c r="B51" s="65" t="s">
        <v>228</v>
      </c>
      <c r="C51" s="65" t="s">
        <v>229</v>
      </c>
      <c r="D51" s="66" t="s">
        <v>1</v>
      </c>
      <c r="E51" s="66">
        <v>2007</v>
      </c>
      <c r="F51" s="66" t="s">
        <v>321</v>
      </c>
      <c r="G51" s="66" t="s">
        <v>322</v>
      </c>
      <c r="H51" s="66" t="s">
        <v>232</v>
      </c>
      <c r="I51" s="66" t="s">
        <v>49</v>
      </c>
      <c r="J51" s="66" t="s">
        <v>312</v>
      </c>
      <c r="K51" s="67">
        <v>29.58</v>
      </c>
      <c r="L51" s="67">
        <v>9.4700000000000006</v>
      </c>
      <c r="M51" s="382">
        <v>35</v>
      </c>
      <c r="N51" s="382">
        <v>35</v>
      </c>
      <c r="O51" s="382">
        <f t="shared" si="0"/>
        <v>35</v>
      </c>
      <c r="P51" s="77"/>
      <c r="Q51"/>
      <c r="R51"/>
      <c r="S51"/>
      <c r="T51"/>
      <c r="U51"/>
      <c r="V51"/>
      <c r="W51"/>
    </row>
    <row r="52" spans="1:23" s="1" customFormat="1" x14ac:dyDescent="0.25">
      <c r="A52" s="89" t="s">
        <v>227</v>
      </c>
      <c r="B52" s="65" t="s">
        <v>228</v>
      </c>
      <c r="C52" s="65" t="s">
        <v>229</v>
      </c>
      <c r="D52" s="66" t="s">
        <v>1</v>
      </c>
      <c r="E52" s="66">
        <v>2007</v>
      </c>
      <c r="F52" s="66" t="s">
        <v>323</v>
      </c>
      <c r="G52" s="66" t="s">
        <v>324</v>
      </c>
      <c r="H52" s="66" t="s">
        <v>232</v>
      </c>
      <c r="I52" s="66" t="s">
        <v>49</v>
      </c>
      <c r="J52" s="66" t="s">
        <v>312</v>
      </c>
      <c r="K52" s="67">
        <v>29.58</v>
      </c>
      <c r="L52" s="67">
        <v>9.4700000000000006</v>
      </c>
      <c r="M52" s="382">
        <v>323</v>
      </c>
      <c r="N52" s="382">
        <v>323</v>
      </c>
      <c r="O52" s="382">
        <f t="shared" si="0"/>
        <v>323</v>
      </c>
      <c r="P52" s="77"/>
      <c r="Q52"/>
      <c r="R52"/>
      <c r="S52"/>
      <c r="T52"/>
      <c r="U52"/>
      <c r="V52"/>
      <c r="W52"/>
    </row>
    <row r="53" spans="1:23" s="1" customFormat="1" x14ac:dyDescent="0.25">
      <c r="A53" s="89" t="s">
        <v>227</v>
      </c>
      <c r="B53" s="65" t="s">
        <v>228</v>
      </c>
      <c r="C53" s="65" t="s">
        <v>229</v>
      </c>
      <c r="D53" s="66" t="s">
        <v>1</v>
      </c>
      <c r="E53" s="66">
        <v>2007</v>
      </c>
      <c r="F53" s="66" t="s">
        <v>325</v>
      </c>
      <c r="G53" s="66" t="s">
        <v>326</v>
      </c>
      <c r="H53" s="66" t="s">
        <v>287</v>
      </c>
      <c r="I53" s="66" t="s">
        <v>49</v>
      </c>
      <c r="J53" s="66" t="s">
        <v>312</v>
      </c>
      <c r="K53" s="67">
        <v>29.58</v>
      </c>
      <c r="L53" s="67">
        <v>9.4700000000000006</v>
      </c>
      <c r="M53" s="382">
        <v>2</v>
      </c>
      <c r="N53" s="382">
        <v>1</v>
      </c>
      <c r="O53" s="382">
        <f t="shared" si="0"/>
        <v>1.5</v>
      </c>
      <c r="P53" s="77"/>
      <c r="Q53"/>
      <c r="R53"/>
      <c r="S53"/>
      <c r="T53"/>
      <c r="U53"/>
      <c r="V53"/>
      <c r="W53"/>
    </row>
    <row r="54" spans="1:23" s="1" customFormat="1" x14ac:dyDescent="0.25">
      <c r="A54" s="89" t="s">
        <v>227</v>
      </c>
      <c r="B54" s="65" t="s">
        <v>228</v>
      </c>
      <c r="C54" s="65" t="s">
        <v>229</v>
      </c>
      <c r="D54" s="66" t="s">
        <v>1</v>
      </c>
      <c r="E54" s="66">
        <v>2007</v>
      </c>
      <c r="F54" s="66" t="s">
        <v>327</v>
      </c>
      <c r="G54" s="66" t="s">
        <v>328</v>
      </c>
      <c r="H54" s="66" t="s">
        <v>232</v>
      </c>
      <c r="I54" s="66"/>
      <c r="J54" s="66" t="s">
        <v>329</v>
      </c>
      <c r="K54" s="67">
        <v>29.58</v>
      </c>
      <c r="L54" s="67">
        <v>9.4700000000000006</v>
      </c>
      <c r="M54" s="382">
        <v>1</v>
      </c>
      <c r="N54" s="382">
        <v>1</v>
      </c>
      <c r="O54" s="382">
        <f t="shared" si="0"/>
        <v>1</v>
      </c>
      <c r="P54" s="77"/>
      <c r="Q54"/>
      <c r="R54"/>
      <c r="S54"/>
      <c r="T54"/>
      <c r="U54"/>
      <c r="V54"/>
      <c r="W54"/>
    </row>
    <row r="55" spans="1:23" s="1" customFormat="1" x14ac:dyDescent="0.25">
      <c r="A55" s="89" t="s">
        <v>227</v>
      </c>
      <c r="B55" s="65" t="s">
        <v>228</v>
      </c>
      <c r="C55" s="65" t="s">
        <v>229</v>
      </c>
      <c r="D55" s="66" t="s">
        <v>1</v>
      </c>
      <c r="E55" s="66">
        <v>2007</v>
      </c>
      <c r="F55" s="66" t="s">
        <v>330</v>
      </c>
      <c r="G55" s="66" t="s">
        <v>331</v>
      </c>
      <c r="H55" s="66" t="s">
        <v>232</v>
      </c>
      <c r="I55" s="66" t="s">
        <v>49</v>
      </c>
      <c r="J55" s="66" t="s">
        <v>312</v>
      </c>
      <c r="K55" s="67">
        <v>29.58</v>
      </c>
      <c r="L55" s="67">
        <v>9.4700000000000006</v>
      </c>
      <c r="M55" s="382">
        <v>2665</v>
      </c>
      <c r="N55" s="382">
        <v>2664</v>
      </c>
      <c r="O55" s="382">
        <f t="shared" si="0"/>
        <v>2664.5</v>
      </c>
      <c r="P55" s="77"/>
      <c r="Q55"/>
      <c r="R55"/>
      <c r="S55"/>
      <c r="T55"/>
      <c r="U55"/>
      <c r="V55"/>
      <c r="W55"/>
    </row>
    <row r="56" spans="1:23" s="1" customFormat="1" ht="15.75" thickBot="1" x14ac:dyDescent="0.3">
      <c r="A56" s="385" t="s">
        <v>227</v>
      </c>
      <c r="B56" s="76" t="s">
        <v>228</v>
      </c>
      <c r="C56" s="76" t="s">
        <v>229</v>
      </c>
      <c r="D56" s="106" t="s">
        <v>1</v>
      </c>
      <c r="E56" s="106">
        <v>2007</v>
      </c>
      <c r="F56" s="106" t="s">
        <v>332</v>
      </c>
      <c r="G56" s="106" t="s">
        <v>333</v>
      </c>
      <c r="H56" s="106" t="s">
        <v>232</v>
      </c>
      <c r="I56" s="106" t="s">
        <v>49</v>
      </c>
      <c r="J56" s="106" t="s">
        <v>312</v>
      </c>
      <c r="K56" s="179">
        <v>29.58</v>
      </c>
      <c r="L56" s="179">
        <v>9.4700000000000006</v>
      </c>
      <c r="M56" s="160">
        <v>146</v>
      </c>
      <c r="N56" s="160">
        <v>146</v>
      </c>
      <c r="O56" s="160">
        <f t="shared" si="0"/>
        <v>146</v>
      </c>
      <c r="P56" s="386">
        <f>SUM(O3:O56)</f>
        <v>144662</v>
      </c>
      <c r="Q56"/>
      <c r="R56"/>
      <c r="S56"/>
      <c r="T56"/>
      <c r="U56"/>
      <c r="V56"/>
      <c r="W56"/>
    </row>
    <row r="57" spans="1:23" x14ac:dyDescent="0.25">
      <c r="A57" s="161" t="s">
        <v>400</v>
      </c>
      <c r="B57" s="17" t="s">
        <v>401</v>
      </c>
      <c r="C57" s="17" t="s">
        <v>229</v>
      </c>
      <c r="D57" s="61" t="s">
        <v>1</v>
      </c>
      <c r="E57" s="61">
        <v>2007</v>
      </c>
      <c r="F57" s="61" t="s">
        <v>402</v>
      </c>
      <c r="G57" s="61" t="s">
        <v>403</v>
      </c>
      <c r="H57" s="61" t="s">
        <v>232</v>
      </c>
      <c r="I57" s="61" t="s">
        <v>404</v>
      </c>
      <c r="J57" s="61" t="s">
        <v>396</v>
      </c>
      <c r="K57" s="62">
        <v>29.58</v>
      </c>
      <c r="L57" s="62">
        <v>9.4700000000000006</v>
      </c>
      <c r="M57" s="62">
        <v>1</v>
      </c>
      <c r="N57" s="62">
        <v>0</v>
      </c>
      <c r="O57" s="61">
        <f>(M57+N57)/2</f>
        <v>0.5</v>
      </c>
      <c r="P57" s="18"/>
    </row>
    <row r="58" spans="1:23" x14ac:dyDescent="0.25">
      <c r="A58" s="64" t="s">
        <v>400</v>
      </c>
      <c r="B58" s="65" t="s">
        <v>401</v>
      </c>
      <c r="C58" s="65" t="s">
        <v>229</v>
      </c>
      <c r="D58" s="66" t="s">
        <v>1</v>
      </c>
      <c r="E58" s="66">
        <v>2007</v>
      </c>
      <c r="F58" s="66" t="s">
        <v>323</v>
      </c>
      <c r="G58" s="66" t="s">
        <v>324</v>
      </c>
      <c r="H58" s="66" t="s">
        <v>232</v>
      </c>
      <c r="I58" s="66" t="s">
        <v>49</v>
      </c>
      <c r="J58" s="66" t="s">
        <v>312</v>
      </c>
      <c r="K58" s="67">
        <v>29.58</v>
      </c>
      <c r="L58" s="67">
        <v>9.4700000000000006</v>
      </c>
      <c r="M58" s="67">
        <v>92</v>
      </c>
      <c r="N58" s="67">
        <v>92</v>
      </c>
      <c r="O58" s="66">
        <f t="shared" ref="O58:O63" si="1">(M58+N58)/2</f>
        <v>92</v>
      </c>
      <c r="P58" s="77"/>
    </row>
    <row r="59" spans="1:23" x14ac:dyDescent="0.25">
      <c r="A59" s="64" t="s">
        <v>400</v>
      </c>
      <c r="B59" s="65" t="s">
        <v>401</v>
      </c>
      <c r="C59" s="65" t="s">
        <v>229</v>
      </c>
      <c r="D59" s="66" t="s">
        <v>1</v>
      </c>
      <c r="E59" s="66">
        <v>2007</v>
      </c>
      <c r="F59" s="66" t="s">
        <v>330</v>
      </c>
      <c r="G59" s="66" t="s">
        <v>331</v>
      </c>
      <c r="H59" s="66" t="s">
        <v>232</v>
      </c>
      <c r="I59" s="66" t="s">
        <v>49</v>
      </c>
      <c r="J59" s="66" t="s">
        <v>312</v>
      </c>
      <c r="K59" s="67">
        <v>29.58</v>
      </c>
      <c r="L59" s="67">
        <v>9.4700000000000006</v>
      </c>
      <c r="M59" s="67">
        <v>2</v>
      </c>
      <c r="N59" s="67">
        <v>2</v>
      </c>
      <c r="O59" s="66">
        <f t="shared" si="1"/>
        <v>2</v>
      </c>
      <c r="P59" s="77"/>
    </row>
    <row r="60" spans="1:23" x14ac:dyDescent="0.25">
      <c r="A60" s="64" t="s">
        <v>400</v>
      </c>
      <c r="B60" s="65" t="s">
        <v>401</v>
      </c>
      <c r="C60" s="65" t="s">
        <v>229</v>
      </c>
      <c r="D60" s="66" t="s">
        <v>1</v>
      </c>
      <c r="E60" s="66">
        <v>2007</v>
      </c>
      <c r="F60" s="66" t="s">
        <v>308</v>
      </c>
      <c r="G60" s="66" t="s">
        <v>309</v>
      </c>
      <c r="H60" s="66" t="s">
        <v>232</v>
      </c>
      <c r="I60" s="66" t="s">
        <v>49</v>
      </c>
      <c r="J60" s="66" t="s">
        <v>252</v>
      </c>
      <c r="K60" s="67">
        <v>29.58</v>
      </c>
      <c r="L60" s="67">
        <v>9.4700000000000006</v>
      </c>
      <c r="M60" s="67">
        <v>114</v>
      </c>
      <c r="N60" s="67">
        <v>114</v>
      </c>
      <c r="O60" s="66">
        <f t="shared" si="1"/>
        <v>114</v>
      </c>
      <c r="P60" s="77"/>
    </row>
    <row r="61" spans="1:23" x14ac:dyDescent="0.25">
      <c r="A61" s="64" t="s">
        <v>400</v>
      </c>
      <c r="B61" s="65" t="s">
        <v>401</v>
      </c>
      <c r="C61" s="65" t="s">
        <v>229</v>
      </c>
      <c r="D61" s="66" t="s">
        <v>1</v>
      </c>
      <c r="E61" s="66">
        <v>2007</v>
      </c>
      <c r="F61" s="66" t="s">
        <v>405</v>
      </c>
      <c r="G61" s="66" t="s">
        <v>406</v>
      </c>
      <c r="H61" s="66" t="s">
        <v>232</v>
      </c>
      <c r="I61" s="66" t="s">
        <v>49</v>
      </c>
      <c r="J61" s="66" t="s">
        <v>240</v>
      </c>
      <c r="K61" s="67">
        <v>29.58</v>
      </c>
      <c r="L61" s="67">
        <v>9.4700000000000006</v>
      </c>
      <c r="M61" s="67">
        <v>53</v>
      </c>
      <c r="N61" s="67">
        <v>52</v>
      </c>
      <c r="O61" s="66">
        <f t="shared" si="1"/>
        <v>52.5</v>
      </c>
      <c r="P61" s="77"/>
    </row>
    <row r="62" spans="1:23" x14ac:dyDescent="0.25">
      <c r="A62" s="64" t="s">
        <v>400</v>
      </c>
      <c r="B62" s="65" t="s">
        <v>401</v>
      </c>
      <c r="C62" s="65" t="s">
        <v>229</v>
      </c>
      <c r="D62" s="66" t="s">
        <v>1</v>
      </c>
      <c r="E62" s="66">
        <v>2007</v>
      </c>
      <c r="F62" s="66" t="s">
        <v>385</v>
      </c>
      <c r="G62" s="66" t="s">
        <v>356</v>
      </c>
      <c r="H62" s="66" t="s">
        <v>232</v>
      </c>
      <c r="I62" s="66" t="s">
        <v>407</v>
      </c>
      <c r="J62" s="66" t="s">
        <v>355</v>
      </c>
      <c r="K62" s="67">
        <v>29.58</v>
      </c>
      <c r="L62" s="67">
        <v>9.4700000000000006</v>
      </c>
      <c r="M62" s="67">
        <v>835</v>
      </c>
      <c r="N62" s="67">
        <v>835</v>
      </c>
      <c r="O62" s="66">
        <f t="shared" si="1"/>
        <v>835</v>
      </c>
      <c r="P62" s="77"/>
    </row>
    <row r="63" spans="1:23" ht="15.75" thickBot="1" x14ac:dyDescent="0.3">
      <c r="A63" s="68" t="s">
        <v>400</v>
      </c>
      <c r="B63" s="69" t="s">
        <v>401</v>
      </c>
      <c r="C63" s="69" t="s">
        <v>229</v>
      </c>
      <c r="D63" s="70" t="s">
        <v>1</v>
      </c>
      <c r="E63" s="70">
        <v>2007</v>
      </c>
      <c r="F63" s="70" t="s">
        <v>408</v>
      </c>
      <c r="G63" s="70" t="s">
        <v>362</v>
      </c>
      <c r="H63" s="70" t="s">
        <v>232</v>
      </c>
      <c r="I63" s="70" t="s">
        <v>409</v>
      </c>
      <c r="J63" s="70" t="s">
        <v>290</v>
      </c>
      <c r="K63" s="71">
        <v>29.58</v>
      </c>
      <c r="L63" s="71">
        <v>9.4700000000000006</v>
      </c>
      <c r="M63" s="71">
        <v>4</v>
      </c>
      <c r="N63" s="71">
        <v>3</v>
      </c>
      <c r="O63" s="70">
        <f t="shared" si="1"/>
        <v>3.5</v>
      </c>
      <c r="P63" s="384">
        <f>SUM(O57:O63)</f>
        <v>1099.5</v>
      </c>
    </row>
    <row r="64" spans="1:23" x14ac:dyDescent="0.25">
      <c r="A64" s="158" t="s">
        <v>410</v>
      </c>
      <c r="B64" s="35" t="s">
        <v>411</v>
      </c>
      <c r="C64" s="35" t="s">
        <v>342</v>
      </c>
      <c r="D64" s="37" t="s">
        <v>1</v>
      </c>
      <c r="E64" s="37">
        <v>2007</v>
      </c>
      <c r="F64" s="37" t="s">
        <v>308</v>
      </c>
      <c r="G64" s="37" t="s">
        <v>309</v>
      </c>
      <c r="H64" s="37" t="s">
        <v>232</v>
      </c>
      <c r="I64" s="37" t="s">
        <v>49</v>
      </c>
      <c r="J64" s="37" t="s">
        <v>252</v>
      </c>
      <c r="K64" s="172">
        <v>29.58</v>
      </c>
      <c r="L64" s="172">
        <v>9.4700000000000006</v>
      </c>
      <c r="M64" s="387">
        <v>42</v>
      </c>
      <c r="N64" s="387">
        <v>42</v>
      </c>
      <c r="O64" s="35">
        <f t="shared" ref="O64:O70" si="2">SUM(M64:N64)/2</f>
        <v>42</v>
      </c>
      <c r="P64" s="146"/>
    </row>
    <row r="65" spans="1:16" x14ac:dyDescent="0.25">
      <c r="A65" s="59" t="s">
        <v>410</v>
      </c>
      <c r="B65" s="65" t="s">
        <v>411</v>
      </c>
      <c r="C65" s="65" t="s">
        <v>342</v>
      </c>
      <c r="D65" s="66" t="s">
        <v>1</v>
      </c>
      <c r="E65" s="66">
        <v>2007</v>
      </c>
      <c r="F65" s="66" t="s">
        <v>310</v>
      </c>
      <c r="G65" s="66" t="s">
        <v>311</v>
      </c>
      <c r="H65" s="66" t="s">
        <v>232</v>
      </c>
      <c r="I65" s="66" t="s">
        <v>49</v>
      </c>
      <c r="J65" s="66" t="s">
        <v>312</v>
      </c>
      <c r="K65" s="67">
        <v>29.58</v>
      </c>
      <c r="L65" s="67">
        <v>9.4700000000000006</v>
      </c>
      <c r="M65" s="382">
        <v>5</v>
      </c>
      <c r="N65" s="382">
        <v>4</v>
      </c>
      <c r="O65" s="65">
        <f t="shared" si="2"/>
        <v>4.5</v>
      </c>
      <c r="P65" s="77"/>
    </row>
    <row r="66" spans="1:16" x14ac:dyDescent="0.25">
      <c r="A66" s="59" t="s">
        <v>410</v>
      </c>
      <c r="B66" s="65" t="s">
        <v>411</v>
      </c>
      <c r="C66" s="65" t="s">
        <v>342</v>
      </c>
      <c r="D66" s="66" t="s">
        <v>1</v>
      </c>
      <c r="E66" s="66">
        <v>2007</v>
      </c>
      <c r="F66" s="66" t="s">
        <v>315</v>
      </c>
      <c r="G66" s="66" t="s">
        <v>316</v>
      </c>
      <c r="H66" s="66" t="s">
        <v>232</v>
      </c>
      <c r="I66" s="66" t="s">
        <v>409</v>
      </c>
      <c r="J66" s="66" t="s">
        <v>290</v>
      </c>
      <c r="K66" s="67">
        <v>29.58</v>
      </c>
      <c r="L66" s="67">
        <v>9.4700000000000006</v>
      </c>
      <c r="M66" s="382">
        <v>11</v>
      </c>
      <c r="N66" s="382">
        <v>11</v>
      </c>
      <c r="O66" s="65">
        <f t="shared" si="2"/>
        <v>11</v>
      </c>
      <c r="P66" s="77"/>
    </row>
    <row r="67" spans="1:16" x14ac:dyDescent="0.25">
      <c r="A67" s="59" t="s">
        <v>410</v>
      </c>
      <c r="B67" s="65" t="s">
        <v>411</v>
      </c>
      <c r="C67" s="65" t="s">
        <v>342</v>
      </c>
      <c r="D67" s="66" t="s">
        <v>1</v>
      </c>
      <c r="E67" s="66">
        <v>2007</v>
      </c>
      <c r="F67" s="66" t="s">
        <v>357</v>
      </c>
      <c r="G67" s="66" t="s">
        <v>322</v>
      </c>
      <c r="H67" s="66" t="s">
        <v>232</v>
      </c>
      <c r="I67" s="66" t="s">
        <v>49</v>
      </c>
      <c r="J67" s="66" t="s">
        <v>312</v>
      </c>
      <c r="K67" s="67">
        <v>29.58</v>
      </c>
      <c r="L67" s="67">
        <v>9.4700000000000006</v>
      </c>
      <c r="M67" s="382">
        <v>11</v>
      </c>
      <c r="N67" s="382">
        <v>11</v>
      </c>
      <c r="O67" s="65">
        <f t="shared" si="2"/>
        <v>11</v>
      </c>
      <c r="P67" s="77"/>
    </row>
    <row r="68" spans="1:16" x14ac:dyDescent="0.25">
      <c r="A68" s="59" t="s">
        <v>410</v>
      </c>
      <c r="B68" s="65" t="s">
        <v>411</v>
      </c>
      <c r="C68" s="65" t="s">
        <v>342</v>
      </c>
      <c r="D68" s="66" t="s">
        <v>1</v>
      </c>
      <c r="E68" s="66">
        <v>2007</v>
      </c>
      <c r="F68" s="66" t="s">
        <v>412</v>
      </c>
      <c r="G68" s="66" t="s">
        <v>413</v>
      </c>
      <c r="H68" s="66" t="s">
        <v>232</v>
      </c>
      <c r="I68" s="66" t="s">
        <v>49</v>
      </c>
      <c r="J68" s="66" t="s">
        <v>252</v>
      </c>
      <c r="K68" s="67">
        <v>29.58</v>
      </c>
      <c r="L68" s="67">
        <v>9.4700000000000006</v>
      </c>
      <c r="M68" s="382">
        <v>51906</v>
      </c>
      <c r="N68" s="382">
        <v>51906</v>
      </c>
      <c r="O68" s="65">
        <f t="shared" si="2"/>
        <v>51906</v>
      </c>
      <c r="P68" s="77"/>
    </row>
    <row r="69" spans="1:16" x14ac:dyDescent="0.25">
      <c r="A69" s="59" t="s">
        <v>410</v>
      </c>
      <c r="B69" s="65" t="s">
        <v>411</v>
      </c>
      <c r="C69" s="65" t="s">
        <v>342</v>
      </c>
      <c r="D69" s="66" t="s">
        <v>1</v>
      </c>
      <c r="E69" s="66">
        <v>2007</v>
      </c>
      <c r="F69" s="66" t="s">
        <v>412</v>
      </c>
      <c r="G69" s="66" t="s">
        <v>414</v>
      </c>
      <c r="H69" s="66" t="s">
        <v>232</v>
      </c>
      <c r="I69" s="66" t="s">
        <v>49</v>
      </c>
      <c r="J69" s="66" t="s">
        <v>252</v>
      </c>
      <c r="K69" s="67">
        <v>29.58</v>
      </c>
      <c r="L69" s="67">
        <v>9.4700000000000006</v>
      </c>
      <c r="M69" s="382">
        <v>14042</v>
      </c>
      <c r="N69" s="382">
        <v>14041</v>
      </c>
      <c r="O69" s="65">
        <f t="shared" si="2"/>
        <v>14041.5</v>
      </c>
      <c r="P69" s="77"/>
    </row>
    <row r="70" spans="1:16" ht="15.75" thickBot="1" x14ac:dyDescent="0.3">
      <c r="A70" s="184" t="s">
        <v>415</v>
      </c>
      <c r="B70" s="159" t="s">
        <v>411</v>
      </c>
      <c r="C70" s="76" t="s">
        <v>352</v>
      </c>
      <c r="D70" s="106" t="s">
        <v>1</v>
      </c>
      <c r="E70" s="106">
        <v>2007</v>
      </c>
      <c r="F70" s="106" t="s">
        <v>383</v>
      </c>
      <c r="G70" s="106" t="s">
        <v>382</v>
      </c>
      <c r="H70" s="106" t="s">
        <v>232</v>
      </c>
      <c r="I70" s="106" t="s">
        <v>407</v>
      </c>
      <c r="J70" s="106" t="s">
        <v>355</v>
      </c>
      <c r="K70" s="179">
        <v>29.58</v>
      </c>
      <c r="L70" s="179">
        <v>9.4700000000000006</v>
      </c>
      <c r="M70" s="160">
        <v>106</v>
      </c>
      <c r="N70" s="160">
        <v>106</v>
      </c>
      <c r="O70" s="76">
        <f t="shared" si="2"/>
        <v>106</v>
      </c>
      <c r="P70" s="386">
        <f>SUM(O64:O70)</f>
        <v>66122</v>
      </c>
    </row>
    <row r="71" spans="1:16" x14ac:dyDescent="0.25">
      <c r="A71" s="16" t="s">
        <v>340</v>
      </c>
      <c r="B71" s="17" t="s">
        <v>341</v>
      </c>
      <c r="C71" s="17" t="s">
        <v>342</v>
      </c>
      <c r="D71" s="61" t="s">
        <v>1</v>
      </c>
      <c r="E71" s="61">
        <v>2007</v>
      </c>
      <c r="F71" s="61" t="s">
        <v>343</v>
      </c>
      <c r="G71" s="61" t="s">
        <v>344</v>
      </c>
      <c r="H71" s="61" t="s">
        <v>232</v>
      </c>
      <c r="I71" s="61" t="s">
        <v>252</v>
      </c>
      <c r="J71" s="17"/>
      <c r="K71" s="62">
        <v>29.58</v>
      </c>
      <c r="L71" s="62">
        <v>9.4700000000000006</v>
      </c>
      <c r="M71" s="61">
        <v>28</v>
      </c>
      <c r="N71" s="61">
        <v>27</v>
      </c>
      <c r="O71" s="61">
        <f t="shared" ref="O71:O105" si="3">SUM(M71:N71)/2</f>
        <v>27.5</v>
      </c>
      <c r="P71" s="18"/>
    </row>
    <row r="72" spans="1:16" x14ac:dyDescent="0.25">
      <c r="A72" s="59" t="s">
        <v>340</v>
      </c>
      <c r="B72" s="65" t="s">
        <v>341</v>
      </c>
      <c r="C72" s="65" t="s">
        <v>342</v>
      </c>
      <c r="D72" s="66" t="s">
        <v>1</v>
      </c>
      <c r="E72" s="66">
        <v>2007</v>
      </c>
      <c r="F72" s="66" t="s">
        <v>253</v>
      </c>
      <c r="G72" s="66" t="s">
        <v>345</v>
      </c>
      <c r="H72" s="66" t="s">
        <v>232</v>
      </c>
      <c r="I72" s="66" t="s">
        <v>240</v>
      </c>
      <c r="J72" s="65"/>
      <c r="K72" s="67">
        <v>29.58</v>
      </c>
      <c r="L72" s="67">
        <v>9.4700000000000006</v>
      </c>
      <c r="M72" s="66">
        <v>19</v>
      </c>
      <c r="N72" s="66">
        <v>19</v>
      </c>
      <c r="O72" s="66">
        <f t="shared" si="3"/>
        <v>19</v>
      </c>
      <c r="P72" s="77"/>
    </row>
    <row r="73" spans="1:16" x14ac:dyDescent="0.25">
      <c r="A73" s="59" t="s">
        <v>340</v>
      </c>
      <c r="B73" s="65" t="s">
        <v>341</v>
      </c>
      <c r="C73" s="65" t="s">
        <v>342</v>
      </c>
      <c r="D73" s="66" t="s">
        <v>1</v>
      </c>
      <c r="E73" s="66">
        <v>2007</v>
      </c>
      <c r="F73" s="66" t="s">
        <v>253</v>
      </c>
      <c r="G73" s="66" t="s">
        <v>254</v>
      </c>
      <c r="H73" s="66" t="s">
        <v>232</v>
      </c>
      <c r="I73" s="66" t="s">
        <v>240</v>
      </c>
      <c r="J73" s="65"/>
      <c r="K73" s="67">
        <v>29.58</v>
      </c>
      <c r="L73" s="67">
        <v>9.4700000000000006</v>
      </c>
      <c r="M73" s="66">
        <v>310</v>
      </c>
      <c r="N73" s="66">
        <v>310</v>
      </c>
      <c r="O73" s="66">
        <f t="shared" si="3"/>
        <v>310</v>
      </c>
      <c r="P73" s="77"/>
    </row>
    <row r="74" spans="1:16" x14ac:dyDescent="0.25">
      <c r="A74" s="59" t="s">
        <v>340</v>
      </c>
      <c r="B74" s="65" t="s">
        <v>341</v>
      </c>
      <c r="C74" s="65" t="s">
        <v>342</v>
      </c>
      <c r="D74" s="66" t="s">
        <v>1</v>
      </c>
      <c r="E74" s="66">
        <v>2007</v>
      </c>
      <c r="F74" s="66" t="s">
        <v>346</v>
      </c>
      <c r="G74" s="66" t="s">
        <v>347</v>
      </c>
      <c r="H74" s="66" t="s">
        <v>348</v>
      </c>
      <c r="I74" s="66" t="s">
        <v>249</v>
      </c>
      <c r="J74" s="65"/>
      <c r="K74" s="67">
        <v>29.58</v>
      </c>
      <c r="L74" s="67">
        <v>9.4700000000000006</v>
      </c>
      <c r="M74" s="66">
        <v>6</v>
      </c>
      <c r="N74" s="66">
        <v>6</v>
      </c>
      <c r="O74" s="66">
        <f t="shared" si="3"/>
        <v>6</v>
      </c>
      <c r="P74" s="77"/>
    </row>
    <row r="75" spans="1:16" x14ac:dyDescent="0.25">
      <c r="A75" s="59" t="s">
        <v>340</v>
      </c>
      <c r="B75" s="65" t="s">
        <v>341</v>
      </c>
      <c r="C75" s="65" t="s">
        <v>342</v>
      </c>
      <c r="D75" s="66" t="s">
        <v>1</v>
      </c>
      <c r="E75" s="66">
        <v>2007</v>
      </c>
      <c r="F75" s="66" t="s">
        <v>288</v>
      </c>
      <c r="G75" s="66" t="s">
        <v>289</v>
      </c>
      <c r="H75" s="66" t="s">
        <v>232</v>
      </c>
      <c r="I75" s="66" t="s">
        <v>290</v>
      </c>
      <c r="J75" s="65"/>
      <c r="K75" s="67">
        <v>29.58</v>
      </c>
      <c r="L75" s="67">
        <v>9.4700000000000006</v>
      </c>
      <c r="M75" s="66">
        <v>1</v>
      </c>
      <c r="N75" s="66">
        <v>0</v>
      </c>
      <c r="O75" s="66">
        <f t="shared" si="3"/>
        <v>0.5</v>
      </c>
      <c r="P75" s="77"/>
    </row>
    <row r="76" spans="1:16" x14ac:dyDescent="0.25">
      <c r="A76" s="59" t="s">
        <v>340</v>
      </c>
      <c r="B76" s="65" t="s">
        <v>341</v>
      </c>
      <c r="C76" s="65" t="s">
        <v>342</v>
      </c>
      <c r="D76" s="66" t="s">
        <v>1</v>
      </c>
      <c r="E76" s="66">
        <v>2007</v>
      </c>
      <c r="F76" s="66" t="s">
        <v>304</v>
      </c>
      <c r="G76" s="66" t="s">
        <v>305</v>
      </c>
      <c r="H76" s="66" t="s">
        <v>232</v>
      </c>
      <c r="I76" s="66" t="s">
        <v>240</v>
      </c>
      <c r="J76" s="65"/>
      <c r="K76" s="67">
        <v>29.58</v>
      </c>
      <c r="L76" s="67">
        <v>9.4700000000000006</v>
      </c>
      <c r="M76" s="66">
        <v>12</v>
      </c>
      <c r="N76" s="66">
        <v>12</v>
      </c>
      <c r="O76" s="66">
        <f t="shared" si="3"/>
        <v>12</v>
      </c>
      <c r="P76" s="77"/>
    </row>
    <row r="77" spans="1:16" x14ac:dyDescent="0.25">
      <c r="A77" s="59" t="s">
        <v>340</v>
      </c>
      <c r="B77" s="65" t="s">
        <v>341</v>
      </c>
      <c r="C77" s="65" t="s">
        <v>342</v>
      </c>
      <c r="D77" s="66" t="s">
        <v>1</v>
      </c>
      <c r="E77" s="66">
        <v>2007</v>
      </c>
      <c r="F77" s="66" t="s">
        <v>349</v>
      </c>
      <c r="G77" s="66" t="s">
        <v>350</v>
      </c>
      <c r="H77" s="66" t="s">
        <v>232</v>
      </c>
      <c r="I77" s="66" t="s">
        <v>252</v>
      </c>
      <c r="J77" s="65"/>
      <c r="K77" s="67">
        <v>29.58</v>
      </c>
      <c r="L77" s="67">
        <v>9.4700000000000006</v>
      </c>
      <c r="M77" s="66">
        <v>346</v>
      </c>
      <c r="N77" s="66">
        <v>346</v>
      </c>
      <c r="O77" s="66">
        <f t="shared" si="3"/>
        <v>346</v>
      </c>
      <c r="P77" s="77"/>
    </row>
    <row r="78" spans="1:16" x14ac:dyDescent="0.25">
      <c r="A78" s="59" t="s">
        <v>340</v>
      </c>
      <c r="B78" s="65" t="s">
        <v>341</v>
      </c>
      <c r="C78" s="65" t="s">
        <v>342</v>
      </c>
      <c r="D78" s="66" t="s">
        <v>1</v>
      </c>
      <c r="E78" s="66">
        <v>2007</v>
      </c>
      <c r="F78" s="66" t="s">
        <v>308</v>
      </c>
      <c r="G78" s="66" t="s">
        <v>309</v>
      </c>
      <c r="H78" s="66" t="s">
        <v>287</v>
      </c>
      <c r="I78" s="66" t="s">
        <v>252</v>
      </c>
      <c r="J78" s="65"/>
      <c r="K78" s="67">
        <v>29.58</v>
      </c>
      <c r="L78" s="67">
        <v>9.4700000000000006</v>
      </c>
      <c r="M78" s="66">
        <v>231</v>
      </c>
      <c r="N78" s="66">
        <v>231</v>
      </c>
      <c r="O78" s="66">
        <f t="shared" si="3"/>
        <v>231</v>
      </c>
      <c r="P78" s="77"/>
    </row>
    <row r="79" spans="1:16" x14ac:dyDescent="0.25">
      <c r="A79" s="59" t="s">
        <v>340</v>
      </c>
      <c r="B79" s="65" t="s">
        <v>341</v>
      </c>
      <c r="C79" s="65" t="s">
        <v>342</v>
      </c>
      <c r="D79" s="66" t="s">
        <v>1</v>
      </c>
      <c r="E79" s="66">
        <v>2007</v>
      </c>
      <c r="F79" s="66" t="s">
        <v>310</v>
      </c>
      <c r="G79" s="66" t="s">
        <v>311</v>
      </c>
      <c r="H79" s="66" t="s">
        <v>232</v>
      </c>
      <c r="I79" s="66" t="s">
        <v>312</v>
      </c>
      <c r="J79" s="65"/>
      <c r="K79" s="67">
        <v>29.58</v>
      </c>
      <c r="L79" s="67">
        <v>9.4700000000000006</v>
      </c>
      <c r="M79" s="66">
        <v>72</v>
      </c>
      <c r="N79" s="66">
        <v>71</v>
      </c>
      <c r="O79" s="66">
        <f t="shared" si="3"/>
        <v>71.5</v>
      </c>
      <c r="P79" s="77"/>
    </row>
    <row r="80" spans="1:16" x14ac:dyDescent="0.25">
      <c r="A80" s="59" t="s">
        <v>340</v>
      </c>
      <c r="B80" s="65" t="s">
        <v>341</v>
      </c>
      <c r="C80" s="65" t="s">
        <v>342</v>
      </c>
      <c r="D80" s="66" t="s">
        <v>1</v>
      </c>
      <c r="E80" s="66">
        <v>2007</v>
      </c>
      <c r="F80" s="66" t="s">
        <v>313</v>
      </c>
      <c r="G80" s="66" t="s">
        <v>314</v>
      </c>
      <c r="H80" s="66" t="s">
        <v>232</v>
      </c>
      <c r="I80" s="66" t="s">
        <v>312</v>
      </c>
      <c r="J80" s="65"/>
      <c r="K80" s="67">
        <v>29.58</v>
      </c>
      <c r="L80" s="67">
        <v>9.4700000000000006</v>
      </c>
      <c r="M80" s="66">
        <v>1175</v>
      </c>
      <c r="N80" s="66">
        <v>1175</v>
      </c>
      <c r="O80" s="66">
        <f t="shared" si="3"/>
        <v>1175</v>
      </c>
      <c r="P80" s="77"/>
    </row>
    <row r="81" spans="1:16" x14ac:dyDescent="0.25">
      <c r="A81" s="59" t="s">
        <v>351</v>
      </c>
      <c r="B81" s="65" t="s">
        <v>341</v>
      </c>
      <c r="C81" s="65" t="s">
        <v>352</v>
      </c>
      <c r="D81" s="66" t="s">
        <v>1</v>
      </c>
      <c r="E81" s="66">
        <v>2007</v>
      </c>
      <c r="F81" s="66" t="s">
        <v>353</v>
      </c>
      <c r="G81" s="66" t="s">
        <v>354</v>
      </c>
      <c r="H81" s="66" t="s">
        <v>232</v>
      </c>
      <c r="I81" s="66" t="s">
        <v>355</v>
      </c>
      <c r="J81" s="65"/>
      <c r="K81" s="67">
        <v>29.58</v>
      </c>
      <c r="L81" s="67">
        <v>9.4700000000000006</v>
      </c>
      <c r="M81" s="66">
        <v>1817</v>
      </c>
      <c r="N81" s="66">
        <v>1816</v>
      </c>
      <c r="O81" s="66">
        <f t="shared" si="3"/>
        <v>1816.5</v>
      </c>
      <c r="P81" s="77"/>
    </row>
    <row r="82" spans="1:16" x14ac:dyDescent="0.25">
      <c r="A82" s="59" t="s">
        <v>351</v>
      </c>
      <c r="B82" s="65" t="s">
        <v>341</v>
      </c>
      <c r="C82" s="65" t="s">
        <v>352</v>
      </c>
      <c r="D82" s="66" t="s">
        <v>1</v>
      </c>
      <c r="E82" s="66">
        <v>2007</v>
      </c>
      <c r="F82" s="66" t="s">
        <v>12</v>
      </c>
      <c r="G82" s="66" t="s">
        <v>356</v>
      </c>
      <c r="H82" s="66" t="s">
        <v>232</v>
      </c>
      <c r="I82" s="66" t="s">
        <v>355</v>
      </c>
      <c r="J82" s="65"/>
      <c r="K82" s="67">
        <v>29.58</v>
      </c>
      <c r="L82" s="67">
        <v>9.4700000000000006</v>
      </c>
      <c r="M82" s="66">
        <v>14</v>
      </c>
      <c r="N82" s="66">
        <v>13</v>
      </c>
      <c r="O82" s="66">
        <f t="shared" si="3"/>
        <v>13.5</v>
      </c>
      <c r="P82" s="77"/>
    </row>
    <row r="83" spans="1:16" x14ac:dyDescent="0.25">
      <c r="A83" s="59" t="s">
        <v>340</v>
      </c>
      <c r="B83" s="65" t="s">
        <v>341</v>
      </c>
      <c r="C83" s="65" t="s">
        <v>342</v>
      </c>
      <c r="D83" s="66" t="s">
        <v>1</v>
      </c>
      <c r="E83" s="66">
        <v>2007</v>
      </c>
      <c r="F83" s="66" t="s">
        <v>319</v>
      </c>
      <c r="G83" s="66" t="s">
        <v>320</v>
      </c>
      <c r="H83" s="66" t="s">
        <v>232</v>
      </c>
      <c r="I83" s="66" t="s">
        <v>290</v>
      </c>
      <c r="J83" s="65"/>
      <c r="K83" s="67">
        <v>29.58</v>
      </c>
      <c r="L83" s="67">
        <v>9.4700000000000006</v>
      </c>
      <c r="M83" s="66">
        <v>17</v>
      </c>
      <c r="N83" s="66">
        <v>16</v>
      </c>
      <c r="O83" s="66">
        <f t="shared" si="3"/>
        <v>16.5</v>
      </c>
      <c r="P83" s="77"/>
    </row>
    <row r="84" spans="1:16" x14ac:dyDescent="0.25">
      <c r="A84" s="59" t="s">
        <v>340</v>
      </c>
      <c r="B84" s="65" t="s">
        <v>341</v>
      </c>
      <c r="C84" s="65" t="s">
        <v>342</v>
      </c>
      <c r="D84" s="66" t="s">
        <v>1</v>
      </c>
      <c r="E84" s="66">
        <v>2007</v>
      </c>
      <c r="F84" s="66" t="s">
        <v>357</v>
      </c>
      <c r="G84" s="66" t="s">
        <v>322</v>
      </c>
      <c r="H84" s="66" t="s">
        <v>232</v>
      </c>
      <c r="I84" s="66" t="s">
        <v>312</v>
      </c>
      <c r="J84" s="65"/>
      <c r="K84" s="67">
        <v>29.58</v>
      </c>
      <c r="L84" s="67">
        <v>9.4700000000000006</v>
      </c>
      <c r="M84" s="66">
        <v>53</v>
      </c>
      <c r="N84" s="66">
        <v>52</v>
      </c>
      <c r="O84" s="66">
        <f t="shared" si="3"/>
        <v>52.5</v>
      </c>
      <c r="P84" s="77"/>
    </row>
    <row r="85" spans="1:16" x14ac:dyDescent="0.25">
      <c r="A85" s="59" t="s">
        <v>340</v>
      </c>
      <c r="B85" s="65" t="s">
        <v>341</v>
      </c>
      <c r="C85" s="65" t="s">
        <v>342</v>
      </c>
      <c r="D85" s="66" t="s">
        <v>1</v>
      </c>
      <c r="E85" s="66">
        <v>2007</v>
      </c>
      <c r="F85" s="66" t="s">
        <v>323</v>
      </c>
      <c r="G85" s="66" t="s">
        <v>324</v>
      </c>
      <c r="H85" s="66" t="s">
        <v>232</v>
      </c>
      <c r="I85" s="66" t="s">
        <v>312</v>
      </c>
      <c r="J85" s="65"/>
      <c r="K85" s="67">
        <v>29.58</v>
      </c>
      <c r="L85" s="67">
        <v>9.4700000000000006</v>
      </c>
      <c r="M85" s="66">
        <v>60</v>
      </c>
      <c r="N85" s="66">
        <v>59</v>
      </c>
      <c r="O85" s="66">
        <f t="shared" si="3"/>
        <v>59.5</v>
      </c>
      <c r="P85" s="77"/>
    </row>
    <row r="86" spans="1:16" x14ac:dyDescent="0.25">
      <c r="A86" s="59" t="s">
        <v>340</v>
      </c>
      <c r="B86" s="65" t="s">
        <v>341</v>
      </c>
      <c r="C86" s="65" t="s">
        <v>342</v>
      </c>
      <c r="D86" s="66" t="s">
        <v>1</v>
      </c>
      <c r="E86" s="66">
        <v>2007</v>
      </c>
      <c r="F86" s="66" t="s">
        <v>358</v>
      </c>
      <c r="G86" s="66" t="s">
        <v>359</v>
      </c>
      <c r="H86" s="66" t="s">
        <v>232</v>
      </c>
      <c r="I86" s="66" t="s">
        <v>312</v>
      </c>
      <c r="J86" s="65"/>
      <c r="K86" s="67">
        <v>29.58</v>
      </c>
      <c r="L86" s="67">
        <v>9.4700000000000006</v>
      </c>
      <c r="M86" s="66">
        <v>181</v>
      </c>
      <c r="N86" s="66">
        <v>180</v>
      </c>
      <c r="O86" s="66">
        <f t="shared" si="3"/>
        <v>180.5</v>
      </c>
      <c r="P86" s="77"/>
    </row>
    <row r="87" spans="1:16" x14ac:dyDescent="0.25">
      <c r="A87" s="59" t="s">
        <v>340</v>
      </c>
      <c r="B87" s="65" t="s">
        <v>341</v>
      </c>
      <c r="C87" s="65" t="s">
        <v>342</v>
      </c>
      <c r="D87" s="66" t="s">
        <v>1</v>
      </c>
      <c r="E87" s="66">
        <v>2007</v>
      </c>
      <c r="F87" s="66" t="s">
        <v>360</v>
      </c>
      <c r="G87" s="66" t="s">
        <v>326</v>
      </c>
      <c r="H87" s="66" t="s">
        <v>232</v>
      </c>
      <c r="I87" s="66" t="s">
        <v>312</v>
      </c>
      <c r="J87" s="65"/>
      <c r="K87" s="67">
        <v>29.58</v>
      </c>
      <c r="L87" s="67">
        <v>9.4700000000000006</v>
      </c>
      <c r="M87" s="66">
        <v>451</v>
      </c>
      <c r="N87" s="66">
        <v>450</v>
      </c>
      <c r="O87" s="66">
        <f t="shared" si="3"/>
        <v>450.5</v>
      </c>
      <c r="P87" s="77"/>
    </row>
    <row r="88" spans="1:16" x14ac:dyDescent="0.25">
      <c r="A88" s="59" t="s">
        <v>340</v>
      </c>
      <c r="B88" s="65" t="s">
        <v>341</v>
      </c>
      <c r="C88" s="65" t="s">
        <v>342</v>
      </c>
      <c r="D88" s="66" t="s">
        <v>1</v>
      </c>
      <c r="E88" s="66">
        <v>2007</v>
      </c>
      <c r="F88" s="66" t="s">
        <v>361</v>
      </c>
      <c r="G88" s="66" t="s">
        <v>362</v>
      </c>
      <c r="H88" s="66" t="s">
        <v>287</v>
      </c>
      <c r="I88" s="66" t="s">
        <v>290</v>
      </c>
      <c r="J88" s="65"/>
      <c r="K88" s="67">
        <v>29.58</v>
      </c>
      <c r="L88" s="67">
        <v>9.4700000000000006</v>
      </c>
      <c r="M88" s="66">
        <v>37</v>
      </c>
      <c r="N88" s="66">
        <v>36</v>
      </c>
      <c r="O88" s="66">
        <f t="shared" si="3"/>
        <v>36.5</v>
      </c>
      <c r="P88" s="77"/>
    </row>
    <row r="89" spans="1:16" x14ac:dyDescent="0.25">
      <c r="A89" s="59" t="s">
        <v>340</v>
      </c>
      <c r="B89" s="65" t="s">
        <v>341</v>
      </c>
      <c r="C89" s="65" t="s">
        <v>342</v>
      </c>
      <c r="D89" s="66" t="s">
        <v>1</v>
      </c>
      <c r="E89" s="66">
        <v>2007</v>
      </c>
      <c r="F89" s="66" t="s">
        <v>363</v>
      </c>
      <c r="G89" s="66" t="s">
        <v>316</v>
      </c>
      <c r="H89" s="66" t="s">
        <v>232</v>
      </c>
      <c r="I89" s="66" t="s">
        <v>290</v>
      </c>
      <c r="J89" s="65"/>
      <c r="K89" s="67">
        <v>29.58</v>
      </c>
      <c r="L89" s="67">
        <v>9.4700000000000006</v>
      </c>
      <c r="M89" s="66">
        <v>316</v>
      </c>
      <c r="N89" s="66">
        <v>315</v>
      </c>
      <c r="O89" s="66">
        <f t="shared" si="3"/>
        <v>315.5</v>
      </c>
      <c r="P89" s="77"/>
    </row>
    <row r="90" spans="1:16" x14ac:dyDescent="0.25">
      <c r="A90" s="59" t="s">
        <v>340</v>
      </c>
      <c r="B90" s="65" t="s">
        <v>341</v>
      </c>
      <c r="C90" s="65" t="s">
        <v>342</v>
      </c>
      <c r="D90" s="66" t="s">
        <v>1</v>
      </c>
      <c r="E90" s="66">
        <v>2007</v>
      </c>
      <c r="F90" s="66" t="s">
        <v>364</v>
      </c>
      <c r="G90" s="66" t="s">
        <v>365</v>
      </c>
      <c r="H90" s="66" t="s">
        <v>232</v>
      </c>
      <c r="I90" s="66" t="s">
        <v>290</v>
      </c>
      <c r="J90" s="65"/>
      <c r="K90" s="67">
        <v>29.58</v>
      </c>
      <c r="L90" s="67">
        <v>9.4700000000000006</v>
      </c>
      <c r="M90" s="66">
        <v>24</v>
      </c>
      <c r="N90" s="66">
        <v>23</v>
      </c>
      <c r="O90" s="66">
        <f t="shared" si="3"/>
        <v>23.5</v>
      </c>
      <c r="P90" s="77"/>
    </row>
    <row r="91" spans="1:16" x14ac:dyDescent="0.25">
      <c r="A91" s="59" t="s">
        <v>340</v>
      </c>
      <c r="B91" s="65" t="s">
        <v>341</v>
      </c>
      <c r="C91" s="65" t="s">
        <v>342</v>
      </c>
      <c r="D91" s="66" t="s">
        <v>1</v>
      </c>
      <c r="E91" s="66">
        <v>2007</v>
      </c>
      <c r="F91" s="66" t="s">
        <v>366</v>
      </c>
      <c r="G91" s="66" t="s">
        <v>367</v>
      </c>
      <c r="H91" s="66" t="s">
        <v>232</v>
      </c>
      <c r="I91" s="66" t="s">
        <v>312</v>
      </c>
      <c r="J91" s="65"/>
      <c r="K91" s="67">
        <v>29.58</v>
      </c>
      <c r="L91" s="67">
        <v>9.4700000000000006</v>
      </c>
      <c r="M91" s="66">
        <v>95</v>
      </c>
      <c r="N91" s="66">
        <v>94</v>
      </c>
      <c r="O91" s="66">
        <f t="shared" si="3"/>
        <v>94.5</v>
      </c>
      <c r="P91" s="77"/>
    </row>
    <row r="92" spans="1:16" x14ac:dyDescent="0.25">
      <c r="A92" s="59" t="s">
        <v>340</v>
      </c>
      <c r="B92" s="65" t="s">
        <v>341</v>
      </c>
      <c r="C92" s="65" t="s">
        <v>342</v>
      </c>
      <c r="D92" s="66" t="s">
        <v>1</v>
      </c>
      <c r="E92" s="66">
        <v>2007</v>
      </c>
      <c r="F92" s="66" t="s">
        <v>366</v>
      </c>
      <c r="G92" s="66" t="s">
        <v>368</v>
      </c>
      <c r="H92" s="66" t="s">
        <v>232</v>
      </c>
      <c r="I92" s="66" t="s">
        <v>312</v>
      </c>
      <c r="J92" s="65"/>
      <c r="K92" s="67">
        <v>29.58</v>
      </c>
      <c r="L92" s="67">
        <v>9.4700000000000006</v>
      </c>
      <c r="M92" s="66">
        <v>87</v>
      </c>
      <c r="N92" s="66">
        <v>87</v>
      </c>
      <c r="O92" s="66">
        <f t="shared" si="3"/>
        <v>87</v>
      </c>
      <c r="P92" s="77"/>
    </row>
    <row r="93" spans="1:16" x14ac:dyDescent="0.25">
      <c r="A93" s="59" t="s">
        <v>340</v>
      </c>
      <c r="B93" s="65" t="s">
        <v>341</v>
      </c>
      <c r="C93" s="65" t="s">
        <v>342</v>
      </c>
      <c r="D93" s="66" t="s">
        <v>1</v>
      </c>
      <c r="E93" s="66">
        <v>2007</v>
      </c>
      <c r="F93" s="66" t="s">
        <v>369</v>
      </c>
      <c r="G93" s="66" t="s">
        <v>370</v>
      </c>
      <c r="H93" s="66" t="s">
        <v>232</v>
      </c>
      <c r="I93" s="66" t="s">
        <v>312</v>
      </c>
      <c r="J93" s="65"/>
      <c r="K93" s="67">
        <v>29.58</v>
      </c>
      <c r="L93" s="67">
        <v>9.4700000000000006</v>
      </c>
      <c r="M93" s="66">
        <v>416</v>
      </c>
      <c r="N93" s="66">
        <v>415</v>
      </c>
      <c r="O93" s="66">
        <f t="shared" si="3"/>
        <v>415.5</v>
      </c>
      <c r="P93" s="77"/>
    </row>
    <row r="94" spans="1:16" x14ac:dyDescent="0.25">
      <c r="A94" s="59" t="s">
        <v>340</v>
      </c>
      <c r="B94" s="65" t="s">
        <v>341</v>
      </c>
      <c r="C94" s="65" t="s">
        <v>342</v>
      </c>
      <c r="D94" s="66" t="s">
        <v>1</v>
      </c>
      <c r="E94" s="66">
        <v>2007</v>
      </c>
      <c r="F94" s="66" t="s">
        <v>330</v>
      </c>
      <c r="G94" s="66" t="s">
        <v>331</v>
      </c>
      <c r="H94" s="66" t="s">
        <v>232</v>
      </c>
      <c r="I94" s="66" t="s">
        <v>312</v>
      </c>
      <c r="J94" s="65"/>
      <c r="K94" s="67">
        <v>29.58</v>
      </c>
      <c r="L94" s="67">
        <v>9.4700000000000006</v>
      </c>
      <c r="M94" s="66">
        <v>269</v>
      </c>
      <c r="N94" s="66">
        <v>268</v>
      </c>
      <c r="O94" s="66">
        <f t="shared" si="3"/>
        <v>268.5</v>
      </c>
      <c r="P94" s="77"/>
    </row>
    <row r="95" spans="1:16" x14ac:dyDescent="0.25">
      <c r="A95" s="59" t="s">
        <v>340</v>
      </c>
      <c r="B95" s="65" t="s">
        <v>341</v>
      </c>
      <c r="C95" s="65" t="s">
        <v>342</v>
      </c>
      <c r="D95" s="66" t="s">
        <v>1</v>
      </c>
      <c r="E95" s="66">
        <v>2007</v>
      </c>
      <c r="F95" s="66" t="s">
        <v>371</v>
      </c>
      <c r="G95" s="66" t="s">
        <v>372</v>
      </c>
      <c r="H95" s="66" t="s">
        <v>232</v>
      </c>
      <c r="I95" s="66" t="s">
        <v>312</v>
      </c>
      <c r="J95" s="65"/>
      <c r="K95" s="67">
        <v>29.58</v>
      </c>
      <c r="L95" s="67">
        <v>9.4700000000000006</v>
      </c>
      <c r="M95" s="66">
        <v>33</v>
      </c>
      <c r="N95" s="66">
        <v>32</v>
      </c>
      <c r="O95" s="66">
        <f t="shared" si="3"/>
        <v>32.5</v>
      </c>
      <c r="P95" s="77"/>
    </row>
    <row r="96" spans="1:16" x14ac:dyDescent="0.25">
      <c r="A96" s="59" t="s">
        <v>340</v>
      </c>
      <c r="B96" s="65" t="s">
        <v>341</v>
      </c>
      <c r="C96" s="65" t="s">
        <v>342</v>
      </c>
      <c r="D96" s="66" t="s">
        <v>1</v>
      </c>
      <c r="E96" s="66">
        <v>2007</v>
      </c>
      <c r="F96" s="66" t="s">
        <v>373</v>
      </c>
      <c r="G96" s="66" t="s">
        <v>374</v>
      </c>
      <c r="H96" s="66" t="s">
        <v>232</v>
      </c>
      <c r="I96" s="66" t="s">
        <v>249</v>
      </c>
      <c r="J96" s="65"/>
      <c r="K96" s="67">
        <v>29.58</v>
      </c>
      <c r="L96" s="67">
        <v>9.4700000000000006</v>
      </c>
      <c r="M96" s="66">
        <v>15</v>
      </c>
      <c r="N96" s="66">
        <v>15</v>
      </c>
      <c r="O96" s="66">
        <f t="shared" si="3"/>
        <v>15</v>
      </c>
      <c r="P96" s="77"/>
    </row>
    <row r="97" spans="1:16" x14ac:dyDescent="0.25">
      <c r="A97" s="59" t="s">
        <v>340</v>
      </c>
      <c r="B97" s="65" t="s">
        <v>341</v>
      </c>
      <c r="C97" s="65" t="s">
        <v>342</v>
      </c>
      <c r="D97" s="66" t="s">
        <v>1</v>
      </c>
      <c r="E97" s="66">
        <v>2007</v>
      </c>
      <c r="F97" s="66" t="s">
        <v>375</v>
      </c>
      <c r="G97" s="66" t="s">
        <v>326</v>
      </c>
      <c r="H97" s="66" t="s">
        <v>232</v>
      </c>
      <c r="I97" s="66" t="s">
        <v>252</v>
      </c>
      <c r="J97" s="65"/>
      <c r="K97" s="67">
        <v>29.58</v>
      </c>
      <c r="L97" s="67">
        <v>9.4700000000000006</v>
      </c>
      <c r="M97" s="66">
        <v>10</v>
      </c>
      <c r="N97" s="66">
        <v>10</v>
      </c>
      <c r="O97" s="66">
        <f t="shared" si="3"/>
        <v>10</v>
      </c>
      <c r="P97" s="77"/>
    </row>
    <row r="98" spans="1:16" x14ac:dyDescent="0.25">
      <c r="A98" s="59" t="s">
        <v>340</v>
      </c>
      <c r="B98" s="65" t="s">
        <v>341</v>
      </c>
      <c r="C98" s="65" t="s">
        <v>342</v>
      </c>
      <c r="D98" s="66" t="s">
        <v>1</v>
      </c>
      <c r="E98" s="66">
        <v>2007</v>
      </c>
      <c r="F98" s="66" t="s">
        <v>376</v>
      </c>
      <c r="G98" s="66" t="s">
        <v>377</v>
      </c>
      <c r="H98" s="66" t="s">
        <v>232</v>
      </c>
      <c r="I98" s="66" t="s">
        <v>290</v>
      </c>
      <c r="J98" s="65"/>
      <c r="K98" s="67">
        <v>29.58</v>
      </c>
      <c r="L98" s="67">
        <v>9.4700000000000006</v>
      </c>
      <c r="M98" s="66">
        <v>9</v>
      </c>
      <c r="N98" s="66">
        <v>9</v>
      </c>
      <c r="O98" s="66">
        <f t="shared" si="3"/>
        <v>9</v>
      </c>
      <c r="P98" s="77"/>
    </row>
    <row r="99" spans="1:16" x14ac:dyDescent="0.25">
      <c r="A99" s="59" t="s">
        <v>340</v>
      </c>
      <c r="B99" s="65" t="s">
        <v>341</v>
      </c>
      <c r="C99" s="65" t="s">
        <v>342</v>
      </c>
      <c r="D99" s="66" t="s">
        <v>1</v>
      </c>
      <c r="E99" s="66">
        <v>2007</v>
      </c>
      <c r="F99" s="66" t="s">
        <v>332</v>
      </c>
      <c r="G99" s="66" t="s">
        <v>333</v>
      </c>
      <c r="H99" s="66" t="s">
        <v>232</v>
      </c>
      <c r="I99" s="66" t="s">
        <v>312</v>
      </c>
      <c r="J99" s="65"/>
      <c r="K99" s="67">
        <v>29.58</v>
      </c>
      <c r="L99" s="67">
        <v>9.4700000000000006</v>
      </c>
      <c r="M99" s="66">
        <v>242</v>
      </c>
      <c r="N99" s="66">
        <v>241</v>
      </c>
      <c r="O99" s="66">
        <f t="shared" si="3"/>
        <v>241.5</v>
      </c>
      <c r="P99" s="77"/>
    </row>
    <row r="100" spans="1:16" x14ac:dyDescent="0.25">
      <c r="A100" s="59" t="s">
        <v>351</v>
      </c>
      <c r="B100" s="65" t="s">
        <v>341</v>
      </c>
      <c r="C100" s="65" t="s">
        <v>352</v>
      </c>
      <c r="D100" s="66" t="s">
        <v>1</v>
      </c>
      <c r="E100" s="66">
        <v>2007</v>
      </c>
      <c r="F100" s="66" t="s">
        <v>378</v>
      </c>
      <c r="G100" s="66" t="s">
        <v>379</v>
      </c>
      <c r="H100" s="66" t="s">
        <v>232</v>
      </c>
      <c r="I100" s="66" t="s">
        <v>355</v>
      </c>
      <c r="J100" s="65"/>
      <c r="K100" s="67">
        <v>29.58</v>
      </c>
      <c r="L100" s="67">
        <v>9.4700000000000006</v>
      </c>
      <c r="M100" s="66">
        <v>2</v>
      </c>
      <c r="N100" s="66">
        <v>1</v>
      </c>
      <c r="O100" s="66">
        <f t="shared" si="3"/>
        <v>1.5</v>
      </c>
      <c r="P100" s="77"/>
    </row>
    <row r="101" spans="1:16" x14ac:dyDescent="0.25">
      <c r="A101" s="59" t="s">
        <v>351</v>
      </c>
      <c r="B101" s="65" t="s">
        <v>341</v>
      </c>
      <c r="C101" s="65" t="s">
        <v>352</v>
      </c>
      <c r="D101" s="66" t="s">
        <v>1</v>
      </c>
      <c r="E101" s="66">
        <v>2007</v>
      </c>
      <c r="F101" s="66" t="s">
        <v>378</v>
      </c>
      <c r="G101" s="66" t="s">
        <v>379</v>
      </c>
      <c r="H101" s="66" t="s">
        <v>287</v>
      </c>
      <c r="I101" s="66" t="s">
        <v>355</v>
      </c>
      <c r="J101" s="65"/>
      <c r="K101" s="67">
        <v>29.58</v>
      </c>
      <c r="L101" s="67">
        <v>9.4700000000000006</v>
      </c>
      <c r="M101" s="66">
        <v>1817</v>
      </c>
      <c r="N101" s="66">
        <v>1816</v>
      </c>
      <c r="O101" s="66">
        <f t="shared" si="3"/>
        <v>1816.5</v>
      </c>
      <c r="P101" s="77"/>
    </row>
    <row r="102" spans="1:16" x14ac:dyDescent="0.25">
      <c r="A102" s="59" t="s">
        <v>351</v>
      </c>
      <c r="B102" s="65" t="s">
        <v>341</v>
      </c>
      <c r="C102" s="65" t="s">
        <v>352</v>
      </c>
      <c r="D102" s="66" t="s">
        <v>1</v>
      </c>
      <c r="E102" s="66">
        <v>2007</v>
      </c>
      <c r="F102" s="66" t="s">
        <v>380</v>
      </c>
      <c r="G102" s="66" t="s">
        <v>379</v>
      </c>
      <c r="H102" s="66" t="s">
        <v>232</v>
      </c>
      <c r="I102" s="66" t="s">
        <v>355</v>
      </c>
      <c r="J102" s="65"/>
      <c r="K102" s="67">
        <v>29.58</v>
      </c>
      <c r="L102" s="67">
        <v>9.4700000000000006</v>
      </c>
      <c r="M102" s="66">
        <v>3</v>
      </c>
      <c r="N102" s="66">
        <v>2</v>
      </c>
      <c r="O102" s="66">
        <f t="shared" si="3"/>
        <v>2.5</v>
      </c>
      <c r="P102" s="77"/>
    </row>
    <row r="103" spans="1:16" x14ac:dyDescent="0.25">
      <c r="A103" s="59" t="s">
        <v>351</v>
      </c>
      <c r="B103" s="65" t="s">
        <v>341</v>
      </c>
      <c r="C103" s="65" t="s">
        <v>352</v>
      </c>
      <c r="D103" s="66" t="s">
        <v>1</v>
      </c>
      <c r="E103" s="66">
        <v>2007</v>
      </c>
      <c r="F103" s="66" t="s">
        <v>381</v>
      </c>
      <c r="G103" s="66" t="s">
        <v>382</v>
      </c>
      <c r="H103" s="66" t="s">
        <v>232</v>
      </c>
      <c r="I103" s="66" t="s">
        <v>355</v>
      </c>
      <c r="J103" s="65"/>
      <c r="K103" s="67">
        <v>29.58</v>
      </c>
      <c r="L103" s="67">
        <v>9.4700000000000006</v>
      </c>
      <c r="M103" s="66">
        <v>1</v>
      </c>
      <c r="N103" s="66">
        <v>0</v>
      </c>
      <c r="O103" s="66">
        <f t="shared" si="3"/>
        <v>0.5</v>
      </c>
      <c r="P103" s="77"/>
    </row>
    <row r="104" spans="1:16" x14ac:dyDescent="0.25">
      <c r="A104" s="59" t="s">
        <v>351</v>
      </c>
      <c r="B104" s="65" t="s">
        <v>341</v>
      </c>
      <c r="C104" s="65" t="s">
        <v>352</v>
      </c>
      <c r="D104" s="66" t="s">
        <v>1</v>
      </c>
      <c r="E104" s="66">
        <v>2007</v>
      </c>
      <c r="F104" s="66" t="s">
        <v>383</v>
      </c>
      <c r="G104" s="66" t="s">
        <v>382</v>
      </c>
      <c r="H104" s="66" t="s">
        <v>232</v>
      </c>
      <c r="I104" s="66" t="s">
        <v>355</v>
      </c>
      <c r="J104" s="65"/>
      <c r="K104" s="67">
        <v>29.58</v>
      </c>
      <c r="L104" s="67">
        <v>9.4700000000000006</v>
      </c>
      <c r="M104" s="66">
        <v>2</v>
      </c>
      <c r="N104" s="66">
        <v>1</v>
      </c>
      <c r="O104" s="66">
        <f t="shared" si="3"/>
        <v>1.5</v>
      </c>
      <c r="P104" s="77"/>
    </row>
    <row r="105" spans="1:16" x14ac:dyDescent="0.25">
      <c r="A105" s="59" t="s">
        <v>340</v>
      </c>
      <c r="B105" s="65" t="s">
        <v>341</v>
      </c>
      <c r="C105" s="65" t="s">
        <v>342</v>
      </c>
      <c r="D105" s="66" t="s">
        <v>1</v>
      </c>
      <c r="E105" s="66">
        <v>2007</v>
      </c>
      <c r="F105" s="66" t="s">
        <v>384</v>
      </c>
      <c r="G105" s="66" t="s">
        <v>292</v>
      </c>
      <c r="H105" s="66" t="s">
        <v>287</v>
      </c>
      <c r="I105" s="66" t="s">
        <v>233</v>
      </c>
      <c r="J105" s="65"/>
      <c r="K105" s="67">
        <v>29.58</v>
      </c>
      <c r="L105" s="67">
        <v>9.4700000000000006</v>
      </c>
      <c r="M105" s="66">
        <v>1</v>
      </c>
      <c r="N105" s="66">
        <v>1</v>
      </c>
      <c r="O105" s="382">
        <f t="shared" si="3"/>
        <v>1</v>
      </c>
      <c r="P105" s="77"/>
    </row>
    <row r="106" spans="1:16" x14ac:dyDescent="0.25">
      <c r="A106" s="59" t="s">
        <v>340</v>
      </c>
      <c r="B106" s="65" t="s">
        <v>341</v>
      </c>
      <c r="C106" s="65" t="s">
        <v>342</v>
      </c>
      <c r="D106" s="66" t="s">
        <v>1</v>
      </c>
      <c r="E106" s="66">
        <v>2007</v>
      </c>
      <c r="F106" s="66" t="s">
        <v>310</v>
      </c>
      <c r="G106" s="66" t="s">
        <v>311</v>
      </c>
      <c r="H106" s="66" t="s">
        <v>232</v>
      </c>
      <c r="I106" s="66" t="s">
        <v>312</v>
      </c>
      <c r="J106" s="65"/>
      <c r="K106" s="67">
        <v>29.58</v>
      </c>
      <c r="L106" s="67">
        <v>9.4700000000000006</v>
      </c>
      <c r="M106" s="66">
        <v>3</v>
      </c>
      <c r="N106" s="66">
        <v>2</v>
      </c>
      <c r="O106" s="382">
        <f t="shared" ref="O106:O125" si="4">SUM(M106:N106)/2</f>
        <v>2.5</v>
      </c>
      <c r="P106" s="77"/>
    </row>
    <row r="107" spans="1:16" x14ac:dyDescent="0.25">
      <c r="A107" s="59" t="s">
        <v>351</v>
      </c>
      <c r="B107" s="65" t="s">
        <v>341</v>
      </c>
      <c r="C107" s="65" t="s">
        <v>352</v>
      </c>
      <c r="D107" s="66" t="s">
        <v>1</v>
      </c>
      <c r="E107" s="66">
        <v>2007</v>
      </c>
      <c r="F107" s="66" t="s">
        <v>385</v>
      </c>
      <c r="G107" s="66" t="s">
        <v>356</v>
      </c>
      <c r="H107" s="66" t="s">
        <v>232</v>
      </c>
      <c r="I107" s="66" t="s">
        <v>355</v>
      </c>
      <c r="J107" s="65"/>
      <c r="K107" s="67">
        <v>29.58</v>
      </c>
      <c r="L107" s="67">
        <v>9.4700000000000006</v>
      </c>
      <c r="M107" s="66">
        <v>54</v>
      </c>
      <c r="N107" s="66">
        <v>53</v>
      </c>
      <c r="O107" s="382">
        <f t="shared" si="4"/>
        <v>53.5</v>
      </c>
      <c r="P107" s="77"/>
    </row>
    <row r="108" spans="1:16" x14ac:dyDescent="0.25">
      <c r="A108" s="59" t="s">
        <v>351</v>
      </c>
      <c r="B108" s="65" t="s">
        <v>341</v>
      </c>
      <c r="C108" s="65" t="s">
        <v>352</v>
      </c>
      <c r="D108" s="66" t="s">
        <v>1</v>
      </c>
      <c r="E108" s="66">
        <v>2007</v>
      </c>
      <c r="F108" s="66" t="s">
        <v>13</v>
      </c>
      <c r="G108" s="66" t="s">
        <v>356</v>
      </c>
      <c r="H108" s="66" t="s">
        <v>232</v>
      </c>
      <c r="I108" s="66" t="s">
        <v>355</v>
      </c>
      <c r="J108" s="65"/>
      <c r="K108" s="67">
        <v>29.58</v>
      </c>
      <c r="L108" s="67">
        <v>9.4700000000000006</v>
      </c>
      <c r="M108" s="66">
        <v>57</v>
      </c>
      <c r="N108" s="66">
        <v>57</v>
      </c>
      <c r="O108" s="382">
        <f t="shared" si="4"/>
        <v>57</v>
      </c>
      <c r="P108" s="77"/>
    </row>
    <row r="109" spans="1:16" x14ac:dyDescent="0.25">
      <c r="A109" s="59" t="s">
        <v>340</v>
      </c>
      <c r="B109" s="65" t="s">
        <v>341</v>
      </c>
      <c r="C109" s="65" t="s">
        <v>342</v>
      </c>
      <c r="D109" s="66" t="s">
        <v>1</v>
      </c>
      <c r="E109" s="66">
        <v>2007</v>
      </c>
      <c r="F109" s="66" t="s">
        <v>319</v>
      </c>
      <c r="G109" s="66" t="s">
        <v>320</v>
      </c>
      <c r="H109" s="66" t="s">
        <v>232</v>
      </c>
      <c r="I109" s="66" t="s">
        <v>290</v>
      </c>
      <c r="J109" s="65"/>
      <c r="K109" s="67">
        <v>29.58</v>
      </c>
      <c r="L109" s="67">
        <v>9.4700000000000006</v>
      </c>
      <c r="M109" s="66">
        <v>206</v>
      </c>
      <c r="N109" s="66">
        <v>206</v>
      </c>
      <c r="O109" s="382">
        <f t="shared" si="4"/>
        <v>206</v>
      </c>
      <c r="P109" s="77"/>
    </row>
    <row r="110" spans="1:16" x14ac:dyDescent="0.25">
      <c r="A110" s="59" t="s">
        <v>340</v>
      </c>
      <c r="B110" s="65" t="s">
        <v>341</v>
      </c>
      <c r="C110" s="65" t="s">
        <v>342</v>
      </c>
      <c r="D110" s="66" t="s">
        <v>1</v>
      </c>
      <c r="E110" s="66">
        <v>2007</v>
      </c>
      <c r="F110" s="66" t="s">
        <v>357</v>
      </c>
      <c r="G110" s="66" t="s">
        <v>322</v>
      </c>
      <c r="H110" s="66" t="s">
        <v>232</v>
      </c>
      <c r="I110" s="66" t="s">
        <v>312</v>
      </c>
      <c r="J110" s="65"/>
      <c r="K110" s="67">
        <v>29.58</v>
      </c>
      <c r="L110" s="67">
        <v>9.4700000000000006</v>
      </c>
      <c r="M110" s="66">
        <v>5</v>
      </c>
      <c r="N110" s="66">
        <v>5</v>
      </c>
      <c r="O110" s="382">
        <f t="shared" si="4"/>
        <v>5</v>
      </c>
      <c r="P110" s="77"/>
    </row>
    <row r="111" spans="1:16" x14ac:dyDescent="0.25">
      <c r="A111" s="59" t="s">
        <v>340</v>
      </c>
      <c r="B111" s="65" t="s">
        <v>341</v>
      </c>
      <c r="C111" s="65" t="s">
        <v>342</v>
      </c>
      <c r="D111" s="66" t="s">
        <v>1</v>
      </c>
      <c r="E111" s="66">
        <v>2007</v>
      </c>
      <c r="F111" s="66" t="s">
        <v>360</v>
      </c>
      <c r="G111" s="66" t="s">
        <v>326</v>
      </c>
      <c r="H111" s="66" t="s">
        <v>232</v>
      </c>
      <c r="I111" s="66" t="s">
        <v>312</v>
      </c>
      <c r="J111" s="65"/>
      <c r="K111" s="67">
        <v>29.58</v>
      </c>
      <c r="L111" s="67">
        <v>9.4700000000000006</v>
      </c>
      <c r="M111" s="66">
        <v>11</v>
      </c>
      <c r="N111" s="66">
        <v>11</v>
      </c>
      <c r="O111" s="382">
        <f t="shared" si="4"/>
        <v>11</v>
      </c>
      <c r="P111" s="77"/>
    </row>
    <row r="112" spans="1:16" x14ac:dyDescent="0.25">
      <c r="A112" s="59" t="s">
        <v>340</v>
      </c>
      <c r="B112" s="65" t="s">
        <v>341</v>
      </c>
      <c r="C112" s="65" t="s">
        <v>342</v>
      </c>
      <c r="D112" s="66" t="s">
        <v>1</v>
      </c>
      <c r="E112" s="66">
        <v>2007</v>
      </c>
      <c r="F112" s="66" t="s">
        <v>361</v>
      </c>
      <c r="G112" s="66" t="s">
        <v>362</v>
      </c>
      <c r="H112" s="66" t="s">
        <v>287</v>
      </c>
      <c r="I112" s="66" t="s">
        <v>290</v>
      </c>
      <c r="J112" s="65"/>
      <c r="K112" s="67">
        <v>29.58</v>
      </c>
      <c r="L112" s="67">
        <v>9.4700000000000006</v>
      </c>
      <c r="M112" s="66">
        <v>207</v>
      </c>
      <c r="N112" s="66">
        <v>206</v>
      </c>
      <c r="O112" s="382">
        <f t="shared" si="4"/>
        <v>206.5</v>
      </c>
      <c r="P112" s="77"/>
    </row>
    <row r="113" spans="1:16" x14ac:dyDescent="0.25">
      <c r="A113" s="59" t="s">
        <v>340</v>
      </c>
      <c r="B113" s="65" t="s">
        <v>341</v>
      </c>
      <c r="C113" s="65" t="s">
        <v>342</v>
      </c>
      <c r="D113" s="66" t="s">
        <v>1</v>
      </c>
      <c r="E113" s="66">
        <v>2007</v>
      </c>
      <c r="F113" s="66" t="s">
        <v>363</v>
      </c>
      <c r="G113" s="66" t="s">
        <v>316</v>
      </c>
      <c r="H113" s="66" t="s">
        <v>232</v>
      </c>
      <c r="I113" s="66" t="s">
        <v>290</v>
      </c>
      <c r="J113" s="65"/>
      <c r="K113" s="67">
        <v>29.58</v>
      </c>
      <c r="L113" s="67">
        <v>9.4700000000000006</v>
      </c>
      <c r="M113" s="66">
        <v>399</v>
      </c>
      <c r="N113" s="66">
        <v>398</v>
      </c>
      <c r="O113" s="382">
        <f t="shared" si="4"/>
        <v>398.5</v>
      </c>
      <c r="P113" s="77"/>
    </row>
    <row r="114" spans="1:16" x14ac:dyDescent="0.25">
      <c r="A114" s="59" t="s">
        <v>340</v>
      </c>
      <c r="B114" s="65" t="s">
        <v>341</v>
      </c>
      <c r="C114" s="65" t="s">
        <v>342</v>
      </c>
      <c r="D114" s="66" t="s">
        <v>1</v>
      </c>
      <c r="E114" s="66">
        <v>2007</v>
      </c>
      <c r="F114" s="66" t="s">
        <v>386</v>
      </c>
      <c r="G114" s="66" t="s">
        <v>387</v>
      </c>
      <c r="H114" s="66" t="s">
        <v>232</v>
      </c>
      <c r="I114" s="66" t="s">
        <v>290</v>
      </c>
      <c r="J114" s="65"/>
      <c r="K114" s="67">
        <v>29.58</v>
      </c>
      <c r="L114" s="67">
        <v>9.4700000000000006</v>
      </c>
      <c r="M114" s="66">
        <v>11</v>
      </c>
      <c r="N114" s="66">
        <v>10</v>
      </c>
      <c r="O114" s="382">
        <f t="shared" si="4"/>
        <v>10.5</v>
      </c>
      <c r="P114" s="77"/>
    </row>
    <row r="115" spans="1:16" x14ac:dyDescent="0.25">
      <c r="A115" s="59" t="s">
        <v>340</v>
      </c>
      <c r="B115" s="65" t="s">
        <v>341</v>
      </c>
      <c r="C115" s="65" t="s">
        <v>342</v>
      </c>
      <c r="D115" s="66" t="s">
        <v>1</v>
      </c>
      <c r="E115" s="66">
        <v>2007</v>
      </c>
      <c r="F115" s="66" t="s">
        <v>388</v>
      </c>
      <c r="G115" s="66" t="s">
        <v>370</v>
      </c>
      <c r="H115" s="66" t="s">
        <v>232</v>
      </c>
      <c r="I115" s="66" t="s">
        <v>312</v>
      </c>
      <c r="J115" s="65"/>
      <c r="K115" s="67">
        <v>29.58</v>
      </c>
      <c r="L115" s="67">
        <v>9.4700000000000006</v>
      </c>
      <c r="M115" s="66">
        <v>1</v>
      </c>
      <c r="N115" s="66">
        <v>0</v>
      </c>
      <c r="O115" s="382">
        <f t="shared" si="4"/>
        <v>0.5</v>
      </c>
      <c r="P115" s="77"/>
    </row>
    <row r="116" spans="1:16" x14ac:dyDescent="0.25">
      <c r="A116" s="59" t="s">
        <v>340</v>
      </c>
      <c r="B116" s="65" t="s">
        <v>341</v>
      </c>
      <c r="C116" s="65" t="s">
        <v>342</v>
      </c>
      <c r="D116" s="66" t="s">
        <v>1</v>
      </c>
      <c r="E116" s="66">
        <v>2007</v>
      </c>
      <c r="F116" s="66" t="s">
        <v>389</v>
      </c>
      <c r="G116" s="66" t="s">
        <v>390</v>
      </c>
      <c r="H116" s="66" t="s">
        <v>232</v>
      </c>
      <c r="I116" s="66" t="s">
        <v>290</v>
      </c>
      <c r="J116" s="65"/>
      <c r="K116" s="67">
        <v>29.58</v>
      </c>
      <c r="L116" s="67">
        <v>9.4700000000000006</v>
      </c>
      <c r="M116" s="66">
        <v>1</v>
      </c>
      <c r="N116" s="66">
        <v>0</v>
      </c>
      <c r="O116" s="382">
        <f t="shared" si="4"/>
        <v>0.5</v>
      </c>
      <c r="P116" s="77"/>
    </row>
    <row r="117" spans="1:16" x14ac:dyDescent="0.25">
      <c r="A117" s="59" t="s">
        <v>340</v>
      </c>
      <c r="B117" s="65" t="s">
        <v>341</v>
      </c>
      <c r="C117" s="65" t="s">
        <v>342</v>
      </c>
      <c r="D117" s="66" t="s">
        <v>1</v>
      </c>
      <c r="E117" s="66">
        <v>2007</v>
      </c>
      <c r="F117" s="66" t="s">
        <v>332</v>
      </c>
      <c r="G117" s="66" t="s">
        <v>322</v>
      </c>
      <c r="H117" s="66" t="s">
        <v>232</v>
      </c>
      <c r="I117" s="66" t="s">
        <v>312</v>
      </c>
      <c r="J117" s="65"/>
      <c r="K117" s="67">
        <v>29.58</v>
      </c>
      <c r="L117" s="67">
        <v>9.4700000000000006</v>
      </c>
      <c r="M117" s="66">
        <v>6</v>
      </c>
      <c r="N117" s="66">
        <v>6</v>
      </c>
      <c r="O117" s="382">
        <f t="shared" si="4"/>
        <v>6</v>
      </c>
      <c r="P117" s="77"/>
    </row>
    <row r="118" spans="1:16" x14ac:dyDescent="0.25">
      <c r="A118" s="59" t="s">
        <v>351</v>
      </c>
      <c r="B118" s="65" t="s">
        <v>341</v>
      </c>
      <c r="C118" s="65" t="s">
        <v>352</v>
      </c>
      <c r="D118" s="66" t="s">
        <v>1</v>
      </c>
      <c r="E118" s="66">
        <v>2007</v>
      </c>
      <c r="F118" s="66" t="s">
        <v>378</v>
      </c>
      <c r="G118" s="66" t="s">
        <v>391</v>
      </c>
      <c r="H118" s="66" t="s">
        <v>232</v>
      </c>
      <c r="I118" s="66" t="s">
        <v>355</v>
      </c>
      <c r="J118" s="65"/>
      <c r="K118" s="67">
        <v>29.58</v>
      </c>
      <c r="L118" s="67">
        <v>9.4700000000000006</v>
      </c>
      <c r="M118" s="66">
        <v>27</v>
      </c>
      <c r="N118" s="66">
        <v>26</v>
      </c>
      <c r="O118" s="382">
        <f t="shared" si="4"/>
        <v>26.5</v>
      </c>
      <c r="P118" s="77"/>
    </row>
    <row r="119" spans="1:16" x14ac:dyDescent="0.25">
      <c r="A119" s="59" t="s">
        <v>351</v>
      </c>
      <c r="B119" s="65" t="s">
        <v>341</v>
      </c>
      <c r="C119" s="65" t="s">
        <v>352</v>
      </c>
      <c r="D119" s="66" t="s">
        <v>1</v>
      </c>
      <c r="E119" s="66">
        <v>2007</v>
      </c>
      <c r="F119" s="66" t="s">
        <v>381</v>
      </c>
      <c r="G119" s="66" t="s">
        <v>382</v>
      </c>
      <c r="H119" s="66" t="s">
        <v>232</v>
      </c>
      <c r="I119" s="66" t="s">
        <v>355</v>
      </c>
      <c r="J119" s="65"/>
      <c r="K119" s="67">
        <v>29.58</v>
      </c>
      <c r="L119" s="67">
        <v>9.4700000000000006</v>
      </c>
      <c r="M119" s="66">
        <v>80</v>
      </c>
      <c r="N119" s="66">
        <v>79</v>
      </c>
      <c r="O119" s="382">
        <f t="shared" si="4"/>
        <v>79.5</v>
      </c>
      <c r="P119" s="77"/>
    </row>
    <row r="120" spans="1:16" x14ac:dyDescent="0.25">
      <c r="A120" s="59" t="s">
        <v>340</v>
      </c>
      <c r="B120" s="65" t="s">
        <v>341</v>
      </c>
      <c r="C120" s="65" t="s">
        <v>342</v>
      </c>
      <c r="D120" s="66" t="s">
        <v>1</v>
      </c>
      <c r="E120" s="66">
        <v>2007</v>
      </c>
      <c r="F120" s="66" t="s">
        <v>392</v>
      </c>
      <c r="G120" s="66" t="s">
        <v>393</v>
      </c>
      <c r="H120" s="66" t="s">
        <v>232</v>
      </c>
      <c r="I120" s="66" t="s">
        <v>290</v>
      </c>
      <c r="J120" s="65"/>
      <c r="K120" s="67">
        <v>29.58</v>
      </c>
      <c r="L120" s="67">
        <v>9.4700000000000006</v>
      </c>
      <c r="M120" s="66">
        <v>25</v>
      </c>
      <c r="N120" s="66">
        <v>25</v>
      </c>
      <c r="O120" s="382">
        <f t="shared" si="4"/>
        <v>25</v>
      </c>
      <c r="P120" s="77"/>
    </row>
    <row r="121" spans="1:16" x14ac:dyDescent="0.25">
      <c r="A121" s="59" t="s">
        <v>351</v>
      </c>
      <c r="B121" s="65" t="s">
        <v>341</v>
      </c>
      <c r="C121" s="65" t="s">
        <v>352</v>
      </c>
      <c r="D121" s="66" t="s">
        <v>1</v>
      </c>
      <c r="E121" s="66">
        <v>2007</v>
      </c>
      <c r="F121" s="66" t="s">
        <v>383</v>
      </c>
      <c r="G121" s="66" t="s">
        <v>382</v>
      </c>
      <c r="H121" s="66" t="s">
        <v>232</v>
      </c>
      <c r="I121" s="66" t="s">
        <v>355</v>
      </c>
      <c r="J121" s="65"/>
      <c r="K121" s="67">
        <v>29.58</v>
      </c>
      <c r="L121" s="67">
        <v>9.4700000000000006</v>
      </c>
      <c r="M121" s="66">
        <v>128</v>
      </c>
      <c r="N121" s="66">
        <v>128</v>
      </c>
      <c r="O121" s="382">
        <f t="shared" si="4"/>
        <v>128</v>
      </c>
      <c r="P121" s="77"/>
    </row>
    <row r="122" spans="1:16" x14ac:dyDescent="0.25">
      <c r="A122" s="59" t="s">
        <v>340</v>
      </c>
      <c r="B122" s="65" t="s">
        <v>341</v>
      </c>
      <c r="C122" s="65" t="s">
        <v>342</v>
      </c>
      <c r="D122" s="66" t="s">
        <v>1</v>
      </c>
      <c r="E122" s="66">
        <v>2007</v>
      </c>
      <c r="F122" s="66" t="s">
        <v>394</v>
      </c>
      <c r="G122" s="66" t="s">
        <v>395</v>
      </c>
      <c r="H122" s="66" t="s">
        <v>232</v>
      </c>
      <c r="I122" s="66" t="s">
        <v>396</v>
      </c>
      <c r="J122" s="65"/>
      <c r="K122" s="67">
        <v>29.58</v>
      </c>
      <c r="L122" s="67">
        <v>9.4700000000000006</v>
      </c>
      <c r="M122" s="66">
        <v>1</v>
      </c>
      <c r="N122" s="66">
        <v>1</v>
      </c>
      <c r="O122" s="382">
        <f t="shared" si="4"/>
        <v>1</v>
      </c>
      <c r="P122" s="77"/>
    </row>
    <row r="123" spans="1:16" x14ac:dyDescent="0.25">
      <c r="A123" s="59" t="s">
        <v>340</v>
      </c>
      <c r="B123" s="65" t="s">
        <v>341</v>
      </c>
      <c r="C123" s="65" t="s">
        <v>342</v>
      </c>
      <c r="D123" s="66" t="s">
        <v>1</v>
      </c>
      <c r="E123" s="66">
        <v>2007</v>
      </c>
      <c r="F123" s="66" t="s">
        <v>20</v>
      </c>
      <c r="G123" s="66" t="s">
        <v>395</v>
      </c>
      <c r="H123" s="66" t="s">
        <v>232</v>
      </c>
      <c r="I123" s="66" t="s">
        <v>397</v>
      </c>
      <c r="J123" s="65"/>
      <c r="K123" s="67">
        <v>29.58</v>
      </c>
      <c r="L123" s="67">
        <v>9.4700000000000006</v>
      </c>
      <c r="M123" s="66">
        <v>53</v>
      </c>
      <c r="N123" s="66">
        <v>53</v>
      </c>
      <c r="O123" s="382">
        <f t="shared" si="4"/>
        <v>53</v>
      </c>
      <c r="P123" s="77"/>
    </row>
    <row r="124" spans="1:16" x14ac:dyDescent="0.25">
      <c r="A124" s="59" t="s">
        <v>340</v>
      </c>
      <c r="B124" s="65" t="s">
        <v>341</v>
      </c>
      <c r="C124" s="65" t="s">
        <v>342</v>
      </c>
      <c r="D124" s="66" t="s">
        <v>1</v>
      </c>
      <c r="E124" s="66">
        <v>2007</v>
      </c>
      <c r="F124" s="66" t="s">
        <v>398</v>
      </c>
      <c r="G124" s="66" t="s">
        <v>399</v>
      </c>
      <c r="H124" s="66" t="s">
        <v>232</v>
      </c>
      <c r="I124" s="66" t="s">
        <v>396</v>
      </c>
      <c r="J124" s="65"/>
      <c r="K124" s="67">
        <v>29.58</v>
      </c>
      <c r="L124" s="67">
        <v>9.4700000000000006</v>
      </c>
      <c r="M124" s="66">
        <v>73</v>
      </c>
      <c r="N124" s="66">
        <v>72</v>
      </c>
      <c r="O124" s="382">
        <f t="shared" si="4"/>
        <v>72.5</v>
      </c>
      <c r="P124" s="77"/>
    </row>
    <row r="125" spans="1:16" ht="15.75" thickBot="1" x14ac:dyDescent="0.3">
      <c r="A125" s="90" t="s">
        <v>340</v>
      </c>
      <c r="B125" s="69" t="s">
        <v>341</v>
      </c>
      <c r="C125" s="69" t="s">
        <v>342</v>
      </c>
      <c r="D125" s="70" t="s">
        <v>1</v>
      </c>
      <c r="E125" s="70">
        <v>2007</v>
      </c>
      <c r="F125" s="70" t="s">
        <v>398</v>
      </c>
      <c r="G125" s="70" t="s">
        <v>399</v>
      </c>
      <c r="H125" s="70" t="s">
        <v>287</v>
      </c>
      <c r="I125" s="70" t="s">
        <v>396</v>
      </c>
      <c r="J125" s="69"/>
      <c r="K125" s="71">
        <v>29.58</v>
      </c>
      <c r="L125" s="71">
        <v>9.4700000000000006</v>
      </c>
      <c r="M125" s="70">
        <v>31</v>
      </c>
      <c r="N125" s="70">
        <v>31</v>
      </c>
      <c r="O125" s="383">
        <f t="shared" si="4"/>
        <v>31</v>
      </c>
      <c r="P125" s="384">
        <f>SUM(O71:O125)</f>
        <v>9534.5</v>
      </c>
    </row>
    <row r="126" spans="1:16" ht="15.75" thickBot="1" x14ac:dyDescent="0.3">
      <c r="A126" s="388" t="s">
        <v>26</v>
      </c>
      <c r="B126" s="208"/>
      <c r="C126" s="208"/>
      <c r="D126" s="389"/>
      <c r="E126" s="389"/>
      <c r="F126" s="389"/>
      <c r="G126" s="389"/>
      <c r="H126" s="389"/>
      <c r="I126" s="389"/>
      <c r="J126" s="208"/>
      <c r="K126" s="208"/>
      <c r="L126" s="208"/>
      <c r="M126" s="389"/>
      <c r="N126" s="208"/>
      <c r="O126" s="389"/>
      <c r="P126" s="212">
        <f>SUM(P3:P125)</f>
        <v>221418</v>
      </c>
    </row>
  </sheetData>
  <mergeCells count="1">
    <mergeCell ref="A1:M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68"/>
  <sheetViews>
    <sheetView topLeftCell="O1" workbookViewId="0">
      <selection activeCell="T8" sqref="T8"/>
    </sheetView>
  </sheetViews>
  <sheetFormatPr defaultRowHeight="15" x14ac:dyDescent="0.25"/>
  <cols>
    <col min="1" max="1" width="11" style="1" bestFit="1" customWidth="1"/>
    <col min="7" max="8" width="12.5703125" customWidth="1"/>
    <col min="14" max="14" width="13.140625" customWidth="1"/>
    <col min="15" max="15" width="16.42578125" customWidth="1"/>
    <col min="16" max="16" width="11.7109375" customWidth="1"/>
    <col min="17" max="17" width="10.7109375" customWidth="1"/>
  </cols>
  <sheetData>
    <row r="1" spans="1:17" s="1" customFormat="1" ht="15.75" thickBot="1" x14ac:dyDescent="0.3">
      <c r="A1" s="431" t="s">
        <v>1546</v>
      </c>
      <c r="B1" s="432"/>
      <c r="C1" s="432"/>
      <c r="D1" s="432"/>
      <c r="E1" s="432"/>
      <c r="F1" s="432"/>
      <c r="G1" s="432"/>
      <c r="H1" s="432"/>
      <c r="I1" s="432"/>
      <c r="J1" s="432"/>
      <c r="K1" s="432"/>
      <c r="L1" s="432"/>
      <c r="M1" s="432"/>
    </row>
    <row r="2" spans="1:17" ht="30" x14ac:dyDescent="0.25">
      <c r="A2" s="16" t="s">
        <v>217</v>
      </c>
      <c r="B2" s="61" t="s">
        <v>220</v>
      </c>
      <c r="C2" s="61" t="s">
        <v>221</v>
      </c>
      <c r="D2" s="61" t="s">
        <v>334</v>
      </c>
      <c r="E2" s="61" t="s">
        <v>222</v>
      </c>
      <c r="F2" s="61" t="s">
        <v>223</v>
      </c>
      <c r="G2" s="61" t="s">
        <v>226</v>
      </c>
      <c r="H2" s="61" t="s">
        <v>416</v>
      </c>
      <c r="I2" s="61" t="s">
        <v>220</v>
      </c>
      <c r="J2" s="61" t="s">
        <v>334</v>
      </c>
      <c r="K2" s="61" t="s">
        <v>221</v>
      </c>
      <c r="L2" s="62" t="s">
        <v>335</v>
      </c>
      <c r="M2" s="62" t="s">
        <v>336</v>
      </c>
      <c r="N2" s="63" t="s">
        <v>337</v>
      </c>
      <c r="O2" s="63" t="s">
        <v>338</v>
      </c>
      <c r="P2" s="18" t="s">
        <v>339</v>
      </c>
      <c r="Q2" s="182" t="s">
        <v>1346</v>
      </c>
    </row>
    <row r="3" spans="1:17" x14ac:dyDescent="0.25">
      <c r="A3" s="87" t="s">
        <v>227</v>
      </c>
      <c r="B3" s="65" t="s">
        <v>228</v>
      </c>
      <c r="C3" s="66">
        <v>2007</v>
      </c>
      <c r="D3" s="66">
        <v>1</v>
      </c>
      <c r="E3" s="66" t="s">
        <v>257</v>
      </c>
      <c r="F3" s="66" t="s">
        <v>417</v>
      </c>
      <c r="G3" s="66" t="s">
        <v>240</v>
      </c>
      <c r="H3" s="66" t="s">
        <v>418</v>
      </c>
      <c r="I3" s="66">
        <v>1</v>
      </c>
      <c r="J3" s="66">
        <v>1</v>
      </c>
      <c r="K3" s="66">
        <v>2007</v>
      </c>
      <c r="L3" s="67">
        <v>19</v>
      </c>
      <c r="M3" s="67">
        <v>7</v>
      </c>
      <c r="N3" s="88">
        <v>1</v>
      </c>
      <c r="O3" s="88">
        <v>1</v>
      </c>
      <c r="P3" s="77">
        <f>SUM(N3:O3)/2</f>
        <v>1</v>
      </c>
      <c r="Q3" s="170"/>
    </row>
    <row r="4" spans="1:17" x14ac:dyDescent="0.25">
      <c r="A4" s="89" t="s">
        <v>227</v>
      </c>
      <c r="B4" s="65" t="s">
        <v>228</v>
      </c>
      <c r="C4" s="66">
        <v>2007</v>
      </c>
      <c r="D4" s="66">
        <v>2</v>
      </c>
      <c r="E4" s="66" t="s">
        <v>308</v>
      </c>
      <c r="F4" s="66" t="s">
        <v>309</v>
      </c>
      <c r="G4" s="66" t="s">
        <v>252</v>
      </c>
      <c r="H4" s="66" t="s">
        <v>418</v>
      </c>
      <c r="I4" s="66">
        <v>1</v>
      </c>
      <c r="J4" s="66">
        <v>2</v>
      </c>
      <c r="K4" s="66">
        <v>2007</v>
      </c>
      <c r="L4" s="67">
        <v>19</v>
      </c>
      <c r="M4" s="67">
        <v>7</v>
      </c>
      <c r="N4" s="88">
        <v>162</v>
      </c>
      <c r="O4" s="88">
        <v>120</v>
      </c>
      <c r="P4" s="77">
        <f t="shared" ref="P4:P67" si="0">SUM(N4:O4)/2</f>
        <v>141</v>
      </c>
      <c r="Q4" s="170"/>
    </row>
    <row r="5" spans="1:17" x14ac:dyDescent="0.25">
      <c r="A5" s="89" t="s">
        <v>227</v>
      </c>
      <c r="B5" s="65" t="s">
        <v>228</v>
      </c>
      <c r="C5" s="66">
        <v>2007</v>
      </c>
      <c r="D5" s="66">
        <v>3</v>
      </c>
      <c r="E5" s="66" t="s">
        <v>419</v>
      </c>
      <c r="F5" s="66" t="s">
        <v>420</v>
      </c>
      <c r="G5" s="66" t="s">
        <v>252</v>
      </c>
      <c r="H5" s="66" t="s">
        <v>418</v>
      </c>
      <c r="I5" s="66">
        <v>1</v>
      </c>
      <c r="J5" s="66">
        <v>3</v>
      </c>
      <c r="K5" s="66">
        <v>2007</v>
      </c>
      <c r="L5" s="67">
        <v>19</v>
      </c>
      <c r="M5" s="67">
        <v>7</v>
      </c>
      <c r="N5" s="88">
        <v>2968</v>
      </c>
      <c r="O5" s="88">
        <v>2949</v>
      </c>
      <c r="P5" s="77">
        <f t="shared" si="0"/>
        <v>2958.5</v>
      </c>
      <c r="Q5" s="170"/>
    </row>
    <row r="6" spans="1:17" x14ac:dyDescent="0.25">
      <c r="A6" s="89" t="s">
        <v>227</v>
      </c>
      <c r="B6" s="65" t="s">
        <v>228</v>
      </c>
      <c r="C6" s="66">
        <v>2007</v>
      </c>
      <c r="D6" s="66">
        <v>4</v>
      </c>
      <c r="E6" s="66" t="s">
        <v>421</v>
      </c>
      <c r="F6" s="66" t="s">
        <v>311</v>
      </c>
      <c r="G6" s="66" t="s">
        <v>312</v>
      </c>
      <c r="H6" s="66" t="s">
        <v>418</v>
      </c>
      <c r="I6" s="66">
        <v>1</v>
      </c>
      <c r="J6" s="66">
        <v>4</v>
      </c>
      <c r="K6" s="66">
        <v>2007</v>
      </c>
      <c r="L6" s="67">
        <v>19</v>
      </c>
      <c r="M6" s="67">
        <v>7</v>
      </c>
      <c r="N6" s="88">
        <v>32</v>
      </c>
      <c r="O6" s="88">
        <v>31</v>
      </c>
      <c r="P6" s="77">
        <f t="shared" si="0"/>
        <v>31.5</v>
      </c>
      <c r="Q6" s="170"/>
    </row>
    <row r="7" spans="1:17" x14ac:dyDescent="0.25">
      <c r="A7" s="89" t="s">
        <v>227</v>
      </c>
      <c r="B7" s="65" t="s">
        <v>228</v>
      </c>
      <c r="C7" s="66">
        <v>2007</v>
      </c>
      <c r="D7" s="66">
        <v>5</v>
      </c>
      <c r="E7" s="66" t="s">
        <v>422</v>
      </c>
      <c r="F7" s="66" t="s">
        <v>372</v>
      </c>
      <c r="G7" s="66" t="s">
        <v>312</v>
      </c>
      <c r="H7" s="66" t="s">
        <v>418</v>
      </c>
      <c r="I7" s="66">
        <v>1</v>
      </c>
      <c r="J7" s="66">
        <v>5</v>
      </c>
      <c r="K7" s="66">
        <v>2007</v>
      </c>
      <c r="L7" s="67">
        <v>19</v>
      </c>
      <c r="M7" s="67">
        <v>7</v>
      </c>
      <c r="N7" s="88">
        <v>2618</v>
      </c>
      <c r="O7" s="88">
        <v>2574</v>
      </c>
      <c r="P7" s="77">
        <f t="shared" si="0"/>
        <v>2596</v>
      </c>
      <c r="Q7" s="170"/>
    </row>
    <row r="8" spans="1:17" x14ac:dyDescent="0.25">
      <c r="A8" s="89" t="s">
        <v>227</v>
      </c>
      <c r="B8" s="65" t="s">
        <v>228</v>
      </c>
      <c r="C8" s="66">
        <v>2007</v>
      </c>
      <c r="D8" s="66">
        <v>6</v>
      </c>
      <c r="E8" s="66" t="s">
        <v>423</v>
      </c>
      <c r="F8" s="66" t="s">
        <v>424</v>
      </c>
      <c r="G8" s="66" t="s">
        <v>312</v>
      </c>
      <c r="H8" s="66" t="s">
        <v>418</v>
      </c>
      <c r="I8" s="66">
        <v>1</v>
      </c>
      <c r="J8" s="66">
        <v>6</v>
      </c>
      <c r="K8" s="66">
        <v>2007</v>
      </c>
      <c r="L8" s="67">
        <v>19</v>
      </c>
      <c r="M8" s="67">
        <v>7</v>
      </c>
      <c r="N8" s="88">
        <v>1313</v>
      </c>
      <c r="O8" s="88">
        <v>1273</v>
      </c>
      <c r="P8" s="77">
        <f t="shared" si="0"/>
        <v>1293</v>
      </c>
      <c r="Q8" s="170"/>
    </row>
    <row r="9" spans="1:17" x14ac:dyDescent="0.25">
      <c r="A9" s="89">
        <v>2275020000</v>
      </c>
      <c r="B9" s="65" t="s">
        <v>228</v>
      </c>
      <c r="C9" s="66">
        <v>2007</v>
      </c>
      <c r="D9" s="66">
        <v>7</v>
      </c>
      <c r="E9" s="66" t="s">
        <v>357</v>
      </c>
      <c r="F9" s="66" t="s">
        <v>322</v>
      </c>
      <c r="G9" s="66" t="s">
        <v>312</v>
      </c>
      <c r="H9" s="66" t="s">
        <v>418</v>
      </c>
      <c r="I9" s="66">
        <v>1</v>
      </c>
      <c r="J9" s="66">
        <v>7</v>
      </c>
      <c r="K9" s="66">
        <v>2007</v>
      </c>
      <c r="L9" s="67">
        <v>19</v>
      </c>
      <c r="M9" s="67">
        <v>7</v>
      </c>
      <c r="N9" s="88">
        <v>2114</v>
      </c>
      <c r="O9" s="88">
        <v>2111</v>
      </c>
      <c r="P9" s="77">
        <f t="shared" si="0"/>
        <v>2112.5</v>
      </c>
      <c r="Q9" s="170"/>
    </row>
    <row r="10" spans="1:17" x14ac:dyDescent="0.25">
      <c r="A10" s="89" t="s">
        <v>227</v>
      </c>
      <c r="B10" s="65" t="s">
        <v>228</v>
      </c>
      <c r="C10" s="66">
        <v>2007</v>
      </c>
      <c r="D10" s="66">
        <v>8</v>
      </c>
      <c r="E10" s="66" t="s">
        <v>425</v>
      </c>
      <c r="F10" s="66" t="s">
        <v>333</v>
      </c>
      <c r="G10" s="66" t="s">
        <v>312</v>
      </c>
      <c r="H10" s="66" t="s">
        <v>418</v>
      </c>
      <c r="I10" s="66">
        <v>1</v>
      </c>
      <c r="J10" s="66">
        <v>8</v>
      </c>
      <c r="K10" s="66">
        <v>2007</v>
      </c>
      <c r="L10" s="67">
        <v>19</v>
      </c>
      <c r="M10" s="67">
        <v>7</v>
      </c>
      <c r="N10" s="88">
        <v>4066</v>
      </c>
      <c r="O10" s="88">
        <v>4010</v>
      </c>
      <c r="P10" s="77">
        <f t="shared" si="0"/>
        <v>4038</v>
      </c>
      <c r="Q10" s="170"/>
    </row>
    <row r="11" spans="1:17" x14ac:dyDescent="0.25">
      <c r="A11" s="89" t="s">
        <v>227</v>
      </c>
      <c r="B11" s="65" t="s">
        <v>228</v>
      </c>
      <c r="C11" s="66">
        <v>2007</v>
      </c>
      <c r="D11" s="66">
        <v>9</v>
      </c>
      <c r="E11" s="66" t="s">
        <v>426</v>
      </c>
      <c r="F11" s="66" t="s">
        <v>427</v>
      </c>
      <c r="G11" s="66" t="s">
        <v>312</v>
      </c>
      <c r="H11" s="66" t="s">
        <v>418</v>
      </c>
      <c r="I11" s="66">
        <v>1</v>
      </c>
      <c r="J11" s="66">
        <v>9</v>
      </c>
      <c r="K11" s="66">
        <v>2007</v>
      </c>
      <c r="L11" s="67">
        <v>19</v>
      </c>
      <c r="M11" s="67">
        <v>7</v>
      </c>
      <c r="N11" s="88">
        <v>444</v>
      </c>
      <c r="O11" s="88">
        <v>443</v>
      </c>
      <c r="P11" s="77">
        <f t="shared" si="0"/>
        <v>443.5</v>
      </c>
      <c r="Q11" s="170"/>
    </row>
    <row r="12" spans="1:17" x14ac:dyDescent="0.25">
      <c r="A12" s="89" t="s">
        <v>227</v>
      </c>
      <c r="B12" s="65" t="s">
        <v>228</v>
      </c>
      <c r="C12" s="66">
        <v>2007</v>
      </c>
      <c r="D12" s="66">
        <v>10</v>
      </c>
      <c r="E12" s="66" t="s">
        <v>375</v>
      </c>
      <c r="F12" s="66" t="s">
        <v>326</v>
      </c>
      <c r="G12" s="66" t="s">
        <v>252</v>
      </c>
      <c r="H12" s="66" t="s">
        <v>418</v>
      </c>
      <c r="I12" s="66">
        <v>1</v>
      </c>
      <c r="J12" s="66">
        <v>10</v>
      </c>
      <c r="K12" s="66">
        <v>2007</v>
      </c>
      <c r="L12" s="67">
        <v>19</v>
      </c>
      <c r="M12" s="67">
        <v>7</v>
      </c>
      <c r="N12" s="88">
        <v>25</v>
      </c>
      <c r="O12" s="88">
        <v>25</v>
      </c>
      <c r="P12" s="77">
        <f t="shared" si="0"/>
        <v>25</v>
      </c>
      <c r="Q12" s="170"/>
    </row>
    <row r="13" spans="1:17" x14ac:dyDescent="0.25">
      <c r="A13" s="89" t="s">
        <v>227</v>
      </c>
      <c r="B13" s="65" t="s">
        <v>228</v>
      </c>
      <c r="C13" s="66">
        <v>2007</v>
      </c>
      <c r="D13" s="66">
        <v>11</v>
      </c>
      <c r="E13" s="66" t="s">
        <v>428</v>
      </c>
      <c r="F13" s="66" t="s">
        <v>429</v>
      </c>
      <c r="G13" s="66" t="s">
        <v>290</v>
      </c>
      <c r="H13" s="66" t="s">
        <v>418</v>
      </c>
      <c r="I13" s="66">
        <v>1</v>
      </c>
      <c r="J13" s="66">
        <v>11</v>
      </c>
      <c r="K13" s="66">
        <v>2007</v>
      </c>
      <c r="L13" s="67">
        <v>19</v>
      </c>
      <c r="M13" s="67">
        <v>7</v>
      </c>
      <c r="N13" s="88">
        <v>0</v>
      </c>
      <c r="O13" s="88">
        <v>1</v>
      </c>
      <c r="P13" s="77">
        <f t="shared" si="0"/>
        <v>0.5</v>
      </c>
      <c r="Q13" s="170"/>
    </row>
    <row r="14" spans="1:17" x14ac:dyDescent="0.25">
      <c r="A14" s="89" t="s">
        <v>227</v>
      </c>
      <c r="B14" s="65" t="s">
        <v>228</v>
      </c>
      <c r="C14" s="66">
        <v>2007</v>
      </c>
      <c r="D14" s="66">
        <v>12</v>
      </c>
      <c r="E14" s="66" t="s">
        <v>430</v>
      </c>
      <c r="F14" s="66" t="s">
        <v>322</v>
      </c>
      <c r="G14" s="66" t="s">
        <v>312</v>
      </c>
      <c r="H14" s="66" t="s">
        <v>418</v>
      </c>
      <c r="I14" s="66">
        <v>1</v>
      </c>
      <c r="J14" s="66">
        <v>12</v>
      </c>
      <c r="K14" s="66">
        <v>2007</v>
      </c>
      <c r="L14" s="67">
        <v>19</v>
      </c>
      <c r="M14" s="67">
        <v>7</v>
      </c>
      <c r="N14" s="88">
        <v>12</v>
      </c>
      <c r="O14" s="88">
        <v>9</v>
      </c>
      <c r="P14" s="77">
        <f t="shared" si="0"/>
        <v>10.5</v>
      </c>
      <c r="Q14" s="170"/>
    </row>
    <row r="15" spans="1:17" x14ac:dyDescent="0.25">
      <c r="A15" s="89" t="s">
        <v>227</v>
      </c>
      <c r="B15" s="65" t="s">
        <v>228</v>
      </c>
      <c r="C15" s="66">
        <v>2007</v>
      </c>
      <c r="D15" s="66">
        <v>13</v>
      </c>
      <c r="E15" s="66" t="s">
        <v>10</v>
      </c>
      <c r="F15" s="66" t="s">
        <v>431</v>
      </c>
      <c r="G15" s="66" t="s">
        <v>312</v>
      </c>
      <c r="H15" s="66" t="s">
        <v>418</v>
      </c>
      <c r="I15" s="66">
        <v>1</v>
      </c>
      <c r="J15" s="66">
        <v>13</v>
      </c>
      <c r="K15" s="66">
        <v>2007</v>
      </c>
      <c r="L15" s="67">
        <v>19</v>
      </c>
      <c r="M15" s="67">
        <v>7</v>
      </c>
      <c r="N15" s="88">
        <v>310</v>
      </c>
      <c r="O15" s="88">
        <v>323</v>
      </c>
      <c r="P15" s="77">
        <f t="shared" si="0"/>
        <v>316.5</v>
      </c>
      <c r="Q15" s="170"/>
    </row>
    <row r="16" spans="1:17" ht="15.75" thickBot="1" x14ac:dyDescent="0.3">
      <c r="A16" s="97" t="s">
        <v>227</v>
      </c>
      <c r="B16" s="69" t="s">
        <v>228</v>
      </c>
      <c r="C16" s="70">
        <v>2007</v>
      </c>
      <c r="D16" s="70">
        <v>14</v>
      </c>
      <c r="E16" s="70" t="s">
        <v>432</v>
      </c>
      <c r="F16" s="70" t="s">
        <v>433</v>
      </c>
      <c r="G16" s="70" t="s">
        <v>252</v>
      </c>
      <c r="H16" s="70" t="s">
        <v>418</v>
      </c>
      <c r="I16" s="70">
        <v>1</v>
      </c>
      <c r="J16" s="70">
        <v>14</v>
      </c>
      <c r="K16" s="70">
        <v>2007</v>
      </c>
      <c r="L16" s="71">
        <v>19</v>
      </c>
      <c r="M16" s="71">
        <v>7</v>
      </c>
      <c r="N16" s="91">
        <v>1</v>
      </c>
      <c r="O16" s="91">
        <v>5</v>
      </c>
      <c r="P16" s="86">
        <f t="shared" si="0"/>
        <v>3</v>
      </c>
      <c r="Q16" s="174">
        <f>SUM(P3:P16)</f>
        <v>13970.5</v>
      </c>
    </row>
    <row r="17" spans="1:18" x14ac:dyDescent="0.25">
      <c r="A17" s="158" t="s">
        <v>410</v>
      </c>
      <c r="B17" s="35" t="s">
        <v>411</v>
      </c>
      <c r="C17" s="37">
        <v>2007</v>
      </c>
      <c r="D17" s="37">
        <v>1</v>
      </c>
      <c r="E17" s="37" t="s">
        <v>435</v>
      </c>
      <c r="F17" s="37" t="s">
        <v>436</v>
      </c>
      <c r="G17" s="37" t="s">
        <v>252</v>
      </c>
      <c r="H17" s="37" t="s">
        <v>418</v>
      </c>
      <c r="I17" s="37">
        <v>1</v>
      </c>
      <c r="J17" s="37">
        <v>1</v>
      </c>
      <c r="K17" s="37">
        <v>2007</v>
      </c>
      <c r="L17" s="172">
        <v>19</v>
      </c>
      <c r="M17" s="172">
        <v>7</v>
      </c>
      <c r="N17" s="173">
        <v>415</v>
      </c>
      <c r="O17" s="173">
        <v>451</v>
      </c>
      <c r="P17" s="146">
        <f t="shared" si="0"/>
        <v>433</v>
      </c>
      <c r="Q17" s="170"/>
    </row>
    <row r="18" spans="1:18" x14ac:dyDescent="0.25">
      <c r="A18" s="59" t="s">
        <v>410</v>
      </c>
      <c r="B18" s="65" t="s">
        <v>411</v>
      </c>
      <c r="C18" s="66">
        <v>2007</v>
      </c>
      <c r="D18" s="66">
        <v>2</v>
      </c>
      <c r="E18" s="66" t="s">
        <v>437</v>
      </c>
      <c r="F18" s="66" t="s">
        <v>424</v>
      </c>
      <c r="G18" s="66" t="s">
        <v>312</v>
      </c>
      <c r="H18" s="66" t="s">
        <v>418</v>
      </c>
      <c r="I18" s="66">
        <v>1</v>
      </c>
      <c r="J18" s="66">
        <v>2</v>
      </c>
      <c r="K18" s="66">
        <v>2007</v>
      </c>
      <c r="L18" s="67">
        <v>19</v>
      </c>
      <c r="M18" s="67">
        <v>7</v>
      </c>
      <c r="N18" s="88">
        <v>119</v>
      </c>
      <c r="O18" s="88">
        <v>121</v>
      </c>
      <c r="P18" s="77">
        <f t="shared" si="0"/>
        <v>120</v>
      </c>
      <c r="Q18" s="170"/>
    </row>
    <row r="19" spans="1:18" x14ac:dyDescent="0.25">
      <c r="A19" s="59" t="s">
        <v>410</v>
      </c>
      <c r="B19" s="65" t="s">
        <v>411</v>
      </c>
      <c r="C19" s="66">
        <v>2007</v>
      </c>
      <c r="D19" s="66">
        <v>3</v>
      </c>
      <c r="E19" s="66" t="s">
        <v>360</v>
      </c>
      <c r="F19" s="66" t="s">
        <v>326</v>
      </c>
      <c r="G19" s="66" t="s">
        <v>312</v>
      </c>
      <c r="H19" s="66" t="s">
        <v>418</v>
      </c>
      <c r="I19" s="66">
        <v>1</v>
      </c>
      <c r="J19" s="66">
        <v>3</v>
      </c>
      <c r="K19" s="66">
        <v>2007</v>
      </c>
      <c r="L19" s="67">
        <v>19</v>
      </c>
      <c r="M19" s="67">
        <v>7</v>
      </c>
      <c r="N19" s="88">
        <v>18</v>
      </c>
      <c r="O19" s="88">
        <v>16</v>
      </c>
      <c r="P19" s="77">
        <f t="shared" si="0"/>
        <v>17</v>
      </c>
      <c r="Q19" s="170"/>
    </row>
    <row r="20" spans="1:18" x14ac:dyDescent="0.25">
      <c r="A20" s="59" t="s">
        <v>410</v>
      </c>
      <c r="B20" s="65" t="s">
        <v>411</v>
      </c>
      <c r="C20" s="66">
        <v>2007</v>
      </c>
      <c r="D20" s="66">
        <v>4</v>
      </c>
      <c r="E20" s="66" t="s">
        <v>438</v>
      </c>
      <c r="F20" s="66" t="s">
        <v>439</v>
      </c>
      <c r="G20" s="66" t="s">
        <v>252</v>
      </c>
      <c r="H20" s="66" t="s">
        <v>418</v>
      </c>
      <c r="I20" s="66">
        <v>1</v>
      </c>
      <c r="J20" s="66">
        <v>4</v>
      </c>
      <c r="K20" s="66">
        <v>2007</v>
      </c>
      <c r="L20" s="67">
        <v>19</v>
      </c>
      <c r="M20" s="67">
        <v>7</v>
      </c>
      <c r="N20" s="88">
        <v>609</v>
      </c>
      <c r="O20" s="88">
        <v>583</v>
      </c>
      <c r="P20" s="77">
        <f t="shared" si="0"/>
        <v>596</v>
      </c>
      <c r="Q20" s="170"/>
    </row>
    <row r="21" spans="1:18" x14ac:dyDescent="0.25">
      <c r="A21" s="59" t="s">
        <v>410</v>
      </c>
      <c r="B21" s="65" t="s">
        <v>411</v>
      </c>
      <c r="C21" s="66">
        <v>2007</v>
      </c>
      <c r="D21" s="66">
        <v>5</v>
      </c>
      <c r="E21" s="66" t="s">
        <v>440</v>
      </c>
      <c r="F21" s="66" t="s">
        <v>441</v>
      </c>
      <c r="G21" s="66" t="s">
        <v>252</v>
      </c>
      <c r="H21" s="66" t="s">
        <v>418</v>
      </c>
      <c r="I21" s="66">
        <v>1</v>
      </c>
      <c r="J21" s="66">
        <v>5</v>
      </c>
      <c r="K21" s="66">
        <v>2007</v>
      </c>
      <c r="L21" s="67">
        <v>19</v>
      </c>
      <c r="M21" s="67">
        <v>7</v>
      </c>
      <c r="N21" s="88">
        <v>1</v>
      </c>
      <c r="O21" s="88">
        <v>5</v>
      </c>
      <c r="P21" s="77">
        <f t="shared" si="0"/>
        <v>3</v>
      </c>
      <c r="Q21" s="170"/>
    </row>
    <row r="22" spans="1:18" x14ac:dyDescent="0.25">
      <c r="A22" s="59" t="s">
        <v>410</v>
      </c>
      <c r="B22" s="65" t="s">
        <v>411</v>
      </c>
      <c r="C22" s="66">
        <v>2007</v>
      </c>
      <c r="D22" s="66">
        <v>6</v>
      </c>
      <c r="E22" s="66" t="s">
        <v>440</v>
      </c>
      <c r="F22" s="66" t="s">
        <v>441</v>
      </c>
      <c r="G22" s="66" t="s">
        <v>252</v>
      </c>
      <c r="H22" s="66" t="s">
        <v>418</v>
      </c>
      <c r="I22" s="66">
        <v>1</v>
      </c>
      <c r="J22" s="66">
        <v>6</v>
      </c>
      <c r="K22" s="66">
        <v>2007</v>
      </c>
      <c r="L22" s="67">
        <v>19</v>
      </c>
      <c r="M22" s="67">
        <v>7</v>
      </c>
      <c r="N22" s="88">
        <v>5</v>
      </c>
      <c r="O22" s="88">
        <v>0</v>
      </c>
      <c r="P22" s="77">
        <f t="shared" si="0"/>
        <v>2.5</v>
      </c>
      <c r="Q22" s="170"/>
    </row>
    <row r="23" spans="1:18" x14ac:dyDescent="0.25">
      <c r="A23" s="59" t="s">
        <v>410</v>
      </c>
      <c r="B23" s="65" t="s">
        <v>411</v>
      </c>
      <c r="C23" s="66">
        <v>2007</v>
      </c>
      <c r="D23" s="66">
        <v>7</v>
      </c>
      <c r="E23" s="66" t="s">
        <v>443</v>
      </c>
      <c r="F23" s="66" t="s">
        <v>441</v>
      </c>
      <c r="G23" s="66" t="s">
        <v>252</v>
      </c>
      <c r="H23" s="66" t="s">
        <v>418</v>
      </c>
      <c r="I23" s="66">
        <v>1</v>
      </c>
      <c r="J23" s="66">
        <v>7</v>
      </c>
      <c r="K23" s="66">
        <v>2007</v>
      </c>
      <c r="L23" s="67">
        <v>19</v>
      </c>
      <c r="M23" s="67">
        <v>7</v>
      </c>
      <c r="N23" s="88">
        <v>11</v>
      </c>
      <c r="O23" s="88">
        <v>12</v>
      </c>
      <c r="P23" s="77">
        <f t="shared" si="0"/>
        <v>11.5</v>
      </c>
      <c r="Q23" s="170"/>
    </row>
    <row r="24" spans="1:18" x14ac:dyDescent="0.25">
      <c r="A24" s="59" t="s">
        <v>410</v>
      </c>
      <c r="B24" s="65" t="s">
        <v>411</v>
      </c>
      <c r="C24" s="66">
        <v>2007</v>
      </c>
      <c r="D24" s="66">
        <v>8</v>
      </c>
      <c r="E24" s="66" t="s">
        <v>444</v>
      </c>
      <c r="F24" s="66" t="s">
        <v>445</v>
      </c>
      <c r="G24" s="66" t="s">
        <v>290</v>
      </c>
      <c r="H24" s="66" t="s">
        <v>418</v>
      </c>
      <c r="I24" s="66">
        <v>1</v>
      </c>
      <c r="J24" s="66">
        <v>8</v>
      </c>
      <c r="K24" s="66">
        <v>2007</v>
      </c>
      <c r="L24" s="67">
        <v>19</v>
      </c>
      <c r="M24" s="67">
        <v>7</v>
      </c>
      <c r="N24" s="88">
        <v>23</v>
      </c>
      <c r="O24" s="88">
        <v>19</v>
      </c>
      <c r="P24" s="77">
        <f t="shared" si="0"/>
        <v>21</v>
      </c>
      <c r="Q24" s="170"/>
    </row>
    <row r="25" spans="1:18" x14ac:dyDescent="0.25">
      <c r="A25" s="59">
        <v>2275060011</v>
      </c>
      <c r="B25" s="65" t="s">
        <v>411</v>
      </c>
      <c r="C25" s="66">
        <v>2007</v>
      </c>
      <c r="D25" s="66">
        <v>9</v>
      </c>
      <c r="E25" s="66" t="s">
        <v>383</v>
      </c>
      <c r="F25" s="66" t="s">
        <v>382</v>
      </c>
      <c r="G25" s="66" t="s">
        <v>355</v>
      </c>
      <c r="H25" s="66" t="s">
        <v>418</v>
      </c>
      <c r="I25" s="66">
        <v>1</v>
      </c>
      <c r="J25" s="66">
        <v>9</v>
      </c>
      <c r="K25" s="66">
        <v>2007</v>
      </c>
      <c r="L25" s="67">
        <v>19</v>
      </c>
      <c r="M25" s="67">
        <v>7</v>
      </c>
      <c r="N25" s="88">
        <v>2492</v>
      </c>
      <c r="O25" s="88">
        <v>2407</v>
      </c>
      <c r="P25" s="77">
        <f t="shared" si="0"/>
        <v>2449.5</v>
      </c>
      <c r="Q25" s="170"/>
    </row>
    <row r="26" spans="1:18" x14ac:dyDescent="0.25">
      <c r="A26" s="59">
        <v>2275060011</v>
      </c>
      <c r="B26" s="65" t="s">
        <v>411</v>
      </c>
      <c r="C26" s="66">
        <v>2007</v>
      </c>
      <c r="D26" s="66">
        <v>10</v>
      </c>
      <c r="E26" s="66" t="s">
        <v>446</v>
      </c>
      <c r="F26" s="66" t="s">
        <v>382</v>
      </c>
      <c r="G26" s="66" t="s">
        <v>355</v>
      </c>
      <c r="H26" s="66" t="s">
        <v>418</v>
      </c>
      <c r="I26" s="66">
        <v>1</v>
      </c>
      <c r="J26" s="66">
        <v>10</v>
      </c>
      <c r="K26" s="66">
        <v>2007</v>
      </c>
      <c r="L26" s="67">
        <v>19</v>
      </c>
      <c r="M26" s="67">
        <v>7</v>
      </c>
      <c r="N26" s="88">
        <v>60</v>
      </c>
      <c r="O26" s="88">
        <v>59</v>
      </c>
      <c r="P26" s="77">
        <f t="shared" si="0"/>
        <v>59.5</v>
      </c>
      <c r="Q26" s="170"/>
    </row>
    <row r="27" spans="1:18" ht="15.75" thickBot="1" x14ac:dyDescent="0.3">
      <c r="A27" s="90">
        <v>2275060011</v>
      </c>
      <c r="B27" s="69" t="s">
        <v>411</v>
      </c>
      <c r="C27" s="70">
        <v>2007</v>
      </c>
      <c r="D27" s="70">
        <v>11</v>
      </c>
      <c r="E27" s="70" t="s">
        <v>447</v>
      </c>
      <c r="F27" s="70" t="s">
        <v>382</v>
      </c>
      <c r="G27" s="70" t="s">
        <v>355</v>
      </c>
      <c r="H27" s="70" t="s">
        <v>418</v>
      </c>
      <c r="I27" s="70">
        <v>1</v>
      </c>
      <c r="J27" s="70">
        <v>11</v>
      </c>
      <c r="K27" s="70">
        <v>2007</v>
      </c>
      <c r="L27" s="71">
        <v>19</v>
      </c>
      <c r="M27" s="71">
        <v>7</v>
      </c>
      <c r="N27" s="91">
        <v>0</v>
      </c>
      <c r="O27" s="91">
        <v>1</v>
      </c>
      <c r="P27" s="86">
        <f t="shared" si="0"/>
        <v>0.5</v>
      </c>
      <c r="Q27" s="174">
        <f>SUM(P17:P27)</f>
        <v>3713.5</v>
      </c>
    </row>
    <row r="28" spans="1:18" x14ac:dyDescent="0.25">
      <c r="A28" s="175" t="s">
        <v>400</v>
      </c>
      <c r="B28" s="35" t="s">
        <v>401</v>
      </c>
      <c r="C28" s="37">
        <v>2007</v>
      </c>
      <c r="D28" s="37">
        <v>1</v>
      </c>
      <c r="E28" s="37" t="s">
        <v>448</v>
      </c>
      <c r="F28" s="37" t="s">
        <v>449</v>
      </c>
      <c r="G28" s="37" t="s">
        <v>290</v>
      </c>
      <c r="H28" s="37" t="s">
        <v>418</v>
      </c>
      <c r="I28" s="37">
        <v>1</v>
      </c>
      <c r="J28" s="37">
        <v>1</v>
      </c>
      <c r="K28" s="37">
        <v>2007</v>
      </c>
      <c r="L28" s="172">
        <v>19</v>
      </c>
      <c r="M28" s="172">
        <v>7</v>
      </c>
      <c r="N28" s="173">
        <v>522</v>
      </c>
      <c r="O28" s="173">
        <v>523</v>
      </c>
      <c r="P28" s="146">
        <f t="shared" si="0"/>
        <v>522.5</v>
      </c>
      <c r="Q28" s="170"/>
      <c r="R28" s="7"/>
    </row>
    <row r="29" spans="1:18" x14ac:dyDescent="0.25">
      <c r="A29" s="64" t="s">
        <v>400</v>
      </c>
      <c r="B29" s="65" t="s">
        <v>401</v>
      </c>
      <c r="C29" s="66">
        <v>2007</v>
      </c>
      <c r="D29" s="66">
        <v>2</v>
      </c>
      <c r="E29" s="66" t="s">
        <v>402</v>
      </c>
      <c r="F29" s="66" t="s">
        <v>403</v>
      </c>
      <c r="G29" s="66" t="s">
        <v>396</v>
      </c>
      <c r="H29" s="66" t="s">
        <v>418</v>
      </c>
      <c r="I29" s="66">
        <v>1</v>
      </c>
      <c r="J29" s="66">
        <v>2</v>
      </c>
      <c r="K29" s="66">
        <v>2007</v>
      </c>
      <c r="L29" s="67">
        <v>19</v>
      </c>
      <c r="M29" s="67">
        <v>7</v>
      </c>
      <c r="N29" s="88">
        <v>6</v>
      </c>
      <c r="O29" s="88">
        <v>8</v>
      </c>
      <c r="P29" s="77">
        <f t="shared" si="0"/>
        <v>7</v>
      </c>
      <c r="Q29" s="170"/>
      <c r="R29" s="7"/>
    </row>
    <row r="30" spans="1:18" x14ac:dyDescent="0.25">
      <c r="A30" s="64" t="s">
        <v>400</v>
      </c>
      <c r="B30" s="65" t="s">
        <v>401</v>
      </c>
      <c r="C30" s="66">
        <v>2007</v>
      </c>
      <c r="D30" s="66">
        <v>3</v>
      </c>
      <c r="E30" s="66" t="s">
        <v>450</v>
      </c>
      <c r="F30" s="66" t="s">
        <v>451</v>
      </c>
      <c r="G30" s="66" t="s">
        <v>312</v>
      </c>
      <c r="H30" s="66" t="s">
        <v>418</v>
      </c>
      <c r="I30" s="66">
        <v>1</v>
      </c>
      <c r="J30" s="66">
        <v>3</v>
      </c>
      <c r="K30" s="66">
        <v>2007</v>
      </c>
      <c r="L30" s="67">
        <v>19</v>
      </c>
      <c r="M30" s="67">
        <v>7</v>
      </c>
      <c r="N30" s="88">
        <v>1817</v>
      </c>
      <c r="O30" s="88">
        <v>1787</v>
      </c>
      <c r="P30" s="77">
        <f t="shared" si="0"/>
        <v>1802</v>
      </c>
      <c r="Q30" s="170"/>
      <c r="R30" s="7"/>
    </row>
    <row r="31" spans="1:18" x14ac:dyDescent="0.25">
      <c r="A31" s="64" t="s">
        <v>400</v>
      </c>
      <c r="B31" s="65" t="s">
        <v>401</v>
      </c>
      <c r="C31" s="66">
        <v>2007</v>
      </c>
      <c r="D31" s="66">
        <v>4</v>
      </c>
      <c r="E31" s="66" t="s">
        <v>452</v>
      </c>
      <c r="F31" s="66" t="s">
        <v>427</v>
      </c>
      <c r="G31" s="66" t="s">
        <v>312</v>
      </c>
      <c r="H31" s="66" t="s">
        <v>418</v>
      </c>
      <c r="I31" s="66">
        <v>1</v>
      </c>
      <c r="J31" s="66">
        <v>4</v>
      </c>
      <c r="K31" s="66">
        <v>2007</v>
      </c>
      <c r="L31" s="67">
        <v>19</v>
      </c>
      <c r="M31" s="67">
        <v>7</v>
      </c>
      <c r="N31" s="88">
        <v>1204</v>
      </c>
      <c r="O31" s="88">
        <v>1210</v>
      </c>
      <c r="P31" s="77">
        <f t="shared" si="0"/>
        <v>1207</v>
      </c>
      <c r="Q31" s="170"/>
      <c r="R31" s="7"/>
    </row>
    <row r="32" spans="1:18" x14ac:dyDescent="0.25">
      <c r="A32" s="64" t="s">
        <v>400</v>
      </c>
      <c r="B32" s="65" t="s">
        <v>401</v>
      </c>
      <c r="C32" s="66">
        <v>2007</v>
      </c>
      <c r="D32" s="66">
        <v>5</v>
      </c>
      <c r="E32" s="66" t="s">
        <v>453</v>
      </c>
      <c r="F32" s="66" t="s">
        <v>454</v>
      </c>
      <c r="G32" s="66" t="s">
        <v>290</v>
      </c>
      <c r="H32" s="66" t="s">
        <v>418</v>
      </c>
      <c r="I32" s="66">
        <v>1</v>
      </c>
      <c r="J32" s="66">
        <v>5</v>
      </c>
      <c r="K32" s="66">
        <v>2007</v>
      </c>
      <c r="L32" s="67">
        <v>19</v>
      </c>
      <c r="M32" s="67">
        <v>7</v>
      </c>
      <c r="N32" s="88">
        <v>0</v>
      </c>
      <c r="O32" s="88">
        <v>0</v>
      </c>
      <c r="P32" s="77">
        <f t="shared" si="0"/>
        <v>0</v>
      </c>
      <c r="Q32" s="170"/>
      <c r="R32" s="7"/>
    </row>
    <row r="33" spans="1:25" x14ac:dyDescent="0.25">
      <c r="A33" s="64" t="s">
        <v>400</v>
      </c>
      <c r="B33" s="65" t="s">
        <v>401</v>
      </c>
      <c r="C33" s="66">
        <v>2007</v>
      </c>
      <c r="D33" s="66">
        <v>6</v>
      </c>
      <c r="E33" s="66" t="s">
        <v>455</v>
      </c>
      <c r="F33" s="66" t="s">
        <v>456</v>
      </c>
      <c r="G33" s="66" t="s">
        <v>290</v>
      </c>
      <c r="H33" s="66" t="s">
        <v>418</v>
      </c>
      <c r="I33" s="66">
        <v>1</v>
      </c>
      <c r="J33" s="66">
        <v>6</v>
      </c>
      <c r="K33" s="66">
        <v>2007</v>
      </c>
      <c r="L33" s="67">
        <v>19</v>
      </c>
      <c r="M33" s="67">
        <v>7</v>
      </c>
      <c r="N33" s="88">
        <v>0</v>
      </c>
      <c r="O33" s="88">
        <v>0</v>
      </c>
      <c r="P33" s="77">
        <f t="shared" si="0"/>
        <v>0</v>
      </c>
      <c r="Q33" s="170"/>
      <c r="R33" s="7"/>
    </row>
    <row r="34" spans="1:25" x14ac:dyDescent="0.25">
      <c r="A34" s="64" t="s">
        <v>400</v>
      </c>
      <c r="B34" s="65" t="s">
        <v>401</v>
      </c>
      <c r="C34" s="66">
        <v>2007</v>
      </c>
      <c r="D34" s="66">
        <v>7</v>
      </c>
      <c r="E34" s="66" t="s">
        <v>455</v>
      </c>
      <c r="F34" s="66" t="s">
        <v>456</v>
      </c>
      <c r="G34" s="66" t="s">
        <v>290</v>
      </c>
      <c r="H34" s="66" t="s">
        <v>418</v>
      </c>
      <c r="I34" s="66">
        <v>1</v>
      </c>
      <c r="J34" s="66">
        <v>7</v>
      </c>
      <c r="K34" s="66">
        <v>2007</v>
      </c>
      <c r="L34" s="67">
        <v>19</v>
      </c>
      <c r="M34" s="67">
        <v>7</v>
      </c>
      <c r="N34" s="88">
        <v>22</v>
      </c>
      <c r="O34" s="88">
        <v>20</v>
      </c>
      <c r="P34" s="77">
        <f t="shared" si="0"/>
        <v>21</v>
      </c>
      <c r="Q34" s="170"/>
      <c r="R34" s="7"/>
    </row>
    <row r="35" spans="1:25" x14ac:dyDescent="0.25">
      <c r="A35" s="64" t="s">
        <v>400</v>
      </c>
      <c r="B35" s="65" t="s">
        <v>401</v>
      </c>
      <c r="C35" s="66">
        <v>2007</v>
      </c>
      <c r="D35" s="66">
        <v>8</v>
      </c>
      <c r="E35" s="66" t="s">
        <v>457</v>
      </c>
      <c r="F35" s="66" t="s">
        <v>382</v>
      </c>
      <c r="G35" s="66" t="s">
        <v>397</v>
      </c>
      <c r="H35" s="66" t="s">
        <v>418</v>
      </c>
      <c r="I35" s="66">
        <v>1</v>
      </c>
      <c r="J35" s="66">
        <v>8</v>
      </c>
      <c r="K35" s="66">
        <v>2007</v>
      </c>
      <c r="L35" s="67">
        <v>19</v>
      </c>
      <c r="M35" s="67">
        <v>7</v>
      </c>
      <c r="N35" s="88">
        <v>3</v>
      </c>
      <c r="O35" s="88">
        <v>3</v>
      </c>
      <c r="P35" s="77">
        <f t="shared" si="0"/>
        <v>3</v>
      </c>
      <c r="Q35" s="170"/>
      <c r="R35" s="7"/>
    </row>
    <row r="36" spans="1:25" ht="15.75" thickBot="1" x14ac:dyDescent="0.3">
      <c r="A36" s="178" t="s">
        <v>400</v>
      </c>
      <c r="B36" s="76" t="s">
        <v>401</v>
      </c>
      <c r="C36" s="106">
        <v>2007</v>
      </c>
      <c r="D36" s="106">
        <v>9</v>
      </c>
      <c r="E36" s="106" t="s">
        <v>458</v>
      </c>
      <c r="F36" s="106" t="s">
        <v>399</v>
      </c>
      <c r="G36" s="106" t="s">
        <v>396</v>
      </c>
      <c r="H36" s="106" t="s">
        <v>418</v>
      </c>
      <c r="I36" s="106">
        <v>1</v>
      </c>
      <c r="J36" s="106">
        <v>9</v>
      </c>
      <c r="K36" s="106">
        <v>2007</v>
      </c>
      <c r="L36" s="179">
        <v>19</v>
      </c>
      <c r="M36" s="179">
        <v>7</v>
      </c>
      <c r="N36" s="180">
        <v>3</v>
      </c>
      <c r="O36" s="180">
        <v>5</v>
      </c>
      <c r="P36" s="162">
        <f t="shared" si="0"/>
        <v>4</v>
      </c>
      <c r="Q36" s="181">
        <f>SUM(P28:P36)</f>
        <v>3566.5</v>
      </c>
      <c r="R36" s="7"/>
    </row>
    <row r="37" spans="1:25" x14ac:dyDescent="0.25">
      <c r="A37" s="16" t="s">
        <v>340</v>
      </c>
      <c r="B37" s="17" t="s">
        <v>341</v>
      </c>
      <c r="C37" s="61">
        <v>2007</v>
      </c>
      <c r="D37" s="61">
        <v>1</v>
      </c>
      <c r="E37" s="61" t="s">
        <v>394</v>
      </c>
      <c r="F37" s="61" t="s">
        <v>395</v>
      </c>
      <c r="G37" s="61" t="s">
        <v>396</v>
      </c>
      <c r="H37" s="61" t="s">
        <v>418</v>
      </c>
      <c r="I37" s="61">
        <v>1</v>
      </c>
      <c r="J37" s="61">
        <v>1</v>
      </c>
      <c r="K37" s="61">
        <v>2007</v>
      </c>
      <c r="L37" s="62">
        <v>19</v>
      </c>
      <c r="M37" s="62">
        <v>7</v>
      </c>
      <c r="N37" s="63">
        <v>265</v>
      </c>
      <c r="O37" s="63">
        <v>285</v>
      </c>
      <c r="P37" s="18">
        <f t="shared" si="0"/>
        <v>275</v>
      </c>
      <c r="Q37" s="169"/>
      <c r="U37" s="7"/>
      <c r="V37" s="7"/>
      <c r="X37" s="7"/>
      <c r="Y37" s="7"/>
    </row>
    <row r="38" spans="1:25" x14ac:dyDescent="0.25">
      <c r="A38" s="59" t="s">
        <v>340</v>
      </c>
      <c r="B38" s="65" t="s">
        <v>341</v>
      </c>
      <c r="C38" s="66">
        <v>2007</v>
      </c>
      <c r="D38" s="66">
        <v>2</v>
      </c>
      <c r="E38" s="66" t="s">
        <v>394</v>
      </c>
      <c r="F38" s="66" t="s">
        <v>395</v>
      </c>
      <c r="G38" s="66" t="s">
        <v>396</v>
      </c>
      <c r="H38" s="66" t="s">
        <v>418</v>
      </c>
      <c r="I38" s="66">
        <v>1</v>
      </c>
      <c r="J38" s="66">
        <v>2</v>
      </c>
      <c r="K38" s="66">
        <v>2007</v>
      </c>
      <c r="L38" s="67">
        <v>19</v>
      </c>
      <c r="M38" s="67">
        <v>7</v>
      </c>
      <c r="N38" s="88">
        <v>8</v>
      </c>
      <c r="O38" s="88">
        <v>9</v>
      </c>
      <c r="P38" s="77">
        <f t="shared" si="0"/>
        <v>8.5</v>
      </c>
      <c r="Q38" s="170"/>
      <c r="U38" s="7"/>
      <c r="V38" s="7"/>
      <c r="X38" s="7"/>
      <c r="Y38" s="7"/>
    </row>
    <row r="39" spans="1:25" x14ac:dyDescent="0.25">
      <c r="A39" s="59" t="s">
        <v>340</v>
      </c>
      <c r="B39" s="65" t="s">
        <v>341</v>
      </c>
      <c r="C39" s="66">
        <v>2007</v>
      </c>
      <c r="D39" s="66">
        <v>3</v>
      </c>
      <c r="E39" s="66" t="s">
        <v>394</v>
      </c>
      <c r="F39" s="66" t="s">
        <v>395</v>
      </c>
      <c r="G39" s="66" t="s">
        <v>396</v>
      </c>
      <c r="H39" s="66" t="s">
        <v>418</v>
      </c>
      <c r="I39" s="66">
        <v>1</v>
      </c>
      <c r="J39" s="66">
        <v>3</v>
      </c>
      <c r="K39" s="66">
        <v>2007</v>
      </c>
      <c r="L39" s="67">
        <v>19</v>
      </c>
      <c r="M39" s="67">
        <v>7</v>
      </c>
      <c r="N39" s="88">
        <v>294</v>
      </c>
      <c r="O39" s="88">
        <v>346</v>
      </c>
      <c r="P39" s="77">
        <f t="shared" si="0"/>
        <v>320</v>
      </c>
      <c r="Q39" s="170"/>
      <c r="U39" s="7"/>
      <c r="V39" s="7"/>
      <c r="X39" s="7"/>
      <c r="Y39" s="7"/>
    </row>
    <row r="40" spans="1:25" x14ac:dyDescent="0.25">
      <c r="A40" s="59" t="s">
        <v>340</v>
      </c>
      <c r="B40" s="65" t="s">
        <v>341</v>
      </c>
      <c r="C40" s="66">
        <v>2007</v>
      </c>
      <c r="D40" s="66">
        <v>4</v>
      </c>
      <c r="E40" s="66" t="s">
        <v>459</v>
      </c>
      <c r="F40" s="66" t="s">
        <v>395</v>
      </c>
      <c r="G40" s="66" t="s">
        <v>397</v>
      </c>
      <c r="H40" s="66" t="s">
        <v>418</v>
      </c>
      <c r="I40" s="66">
        <v>1</v>
      </c>
      <c r="J40" s="66">
        <v>4</v>
      </c>
      <c r="K40" s="66">
        <v>2007</v>
      </c>
      <c r="L40" s="67">
        <v>19</v>
      </c>
      <c r="M40" s="67">
        <v>7</v>
      </c>
      <c r="N40" s="88">
        <v>583</v>
      </c>
      <c r="O40" s="88">
        <v>620</v>
      </c>
      <c r="P40" s="77">
        <f t="shared" si="0"/>
        <v>601.5</v>
      </c>
      <c r="Q40" s="170"/>
      <c r="U40" s="7"/>
      <c r="V40" s="7"/>
      <c r="X40" s="7"/>
      <c r="Y40" s="7"/>
    </row>
    <row r="41" spans="1:25" x14ac:dyDescent="0.25">
      <c r="A41" s="59" t="s">
        <v>340</v>
      </c>
      <c r="B41" s="65" t="s">
        <v>341</v>
      </c>
      <c r="C41" s="66">
        <v>2007</v>
      </c>
      <c r="D41" s="66">
        <v>5</v>
      </c>
      <c r="E41" s="66" t="s">
        <v>20</v>
      </c>
      <c r="F41" s="66" t="s">
        <v>395</v>
      </c>
      <c r="G41" s="66" t="s">
        <v>397</v>
      </c>
      <c r="H41" s="66" t="s">
        <v>418</v>
      </c>
      <c r="I41" s="66">
        <v>1</v>
      </c>
      <c r="J41" s="66">
        <v>5</v>
      </c>
      <c r="K41" s="66">
        <v>2007</v>
      </c>
      <c r="L41" s="67">
        <v>19</v>
      </c>
      <c r="M41" s="67">
        <v>7</v>
      </c>
      <c r="N41" s="88">
        <v>315</v>
      </c>
      <c r="O41" s="88">
        <v>332</v>
      </c>
      <c r="P41" s="77">
        <f t="shared" si="0"/>
        <v>323.5</v>
      </c>
      <c r="Q41" s="170"/>
      <c r="U41" s="7"/>
      <c r="V41" s="7"/>
      <c r="X41" s="7"/>
      <c r="Y41" s="7"/>
    </row>
    <row r="42" spans="1:25" x14ac:dyDescent="0.25">
      <c r="A42" s="59" t="s">
        <v>340</v>
      </c>
      <c r="B42" s="65" t="s">
        <v>341</v>
      </c>
      <c r="C42" s="66">
        <v>2007</v>
      </c>
      <c r="D42" s="66">
        <v>6</v>
      </c>
      <c r="E42" s="66" t="s">
        <v>20</v>
      </c>
      <c r="F42" s="66" t="s">
        <v>395</v>
      </c>
      <c r="G42" s="66" t="s">
        <v>397</v>
      </c>
      <c r="H42" s="66" t="s">
        <v>418</v>
      </c>
      <c r="I42" s="66">
        <v>1</v>
      </c>
      <c r="J42" s="66">
        <v>6</v>
      </c>
      <c r="K42" s="66">
        <v>2007</v>
      </c>
      <c r="L42" s="67">
        <v>19</v>
      </c>
      <c r="M42" s="67">
        <v>7</v>
      </c>
      <c r="N42" s="88">
        <v>176</v>
      </c>
      <c r="O42" s="88">
        <v>176</v>
      </c>
      <c r="P42" s="77">
        <f t="shared" si="0"/>
        <v>176</v>
      </c>
      <c r="Q42" s="170"/>
      <c r="U42" s="7"/>
      <c r="V42" s="7"/>
      <c r="X42" s="7"/>
      <c r="Y42" s="7"/>
    </row>
    <row r="43" spans="1:25" x14ac:dyDescent="0.25">
      <c r="A43" s="59" t="s">
        <v>340</v>
      </c>
      <c r="B43" s="65" t="s">
        <v>341</v>
      </c>
      <c r="C43" s="66">
        <v>2007</v>
      </c>
      <c r="D43" s="66">
        <v>7</v>
      </c>
      <c r="E43" s="66" t="s">
        <v>460</v>
      </c>
      <c r="F43" s="66" t="s">
        <v>379</v>
      </c>
      <c r="G43" s="66" t="s">
        <v>397</v>
      </c>
      <c r="H43" s="66" t="s">
        <v>418</v>
      </c>
      <c r="I43" s="66">
        <v>1</v>
      </c>
      <c r="J43" s="66">
        <v>7</v>
      </c>
      <c r="K43" s="66">
        <v>2007</v>
      </c>
      <c r="L43" s="67">
        <v>19</v>
      </c>
      <c r="M43" s="67">
        <v>7</v>
      </c>
      <c r="N43" s="88">
        <v>1</v>
      </c>
      <c r="O43" s="88">
        <v>1</v>
      </c>
      <c r="P43" s="77">
        <f t="shared" si="0"/>
        <v>1</v>
      </c>
      <c r="Q43" s="170"/>
      <c r="U43" s="7"/>
      <c r="V43" s="7"/>
      <c r="X43" s="7"/>
      <c r="Y43" s="7"/>
    </row>
    <row r="44" spans="1:25" x14ac:dyDescent="0.25">
      <c r="A44" s="59" t="s">
        <v>340</v>
      </c>
      <c r="B44" s="65" t="s">
        <v>341</v>
      </c>
      <c r="C44" s="66">
        <v>2007</v>
      </c>
      <c r="D44" s="66">
        <v>8</v>
      </c>
      <c r="E44" s="66" t="s">
        <v>398</v>
      </c>
      <c r="F44" s="66" t="s">
        <v>399</v>
      </c>
      <c r="G44" s="66" t="s">
        <v>396</v>
      </c>
      <c r="H44" s="66" t="s">
        <v>418</v>
      </c>
      <c r="I44" s="66">
        <v>1</v>
      </c>
      <c r="J44" s="66">
        <v>8</v>
      </c>
      <c r="K44" s="66">
        <v>2007</v>
      </c>
      <c r="L44" s="67">
        <v>19</v>
      </c>
      <c r="M44" s="67">
        <v>7</v>
      </c>
      <c r="N44" s="88">
        <v>1087</v>
      </c>
      <c r="O44" s="88">
        <v>1148</v>
      </c>
      <c r="P44" s="77">
        <f t="shared" si="0"/>
        <v>1117.5</v>
      </c>
      <c r="Q44" s="170"/>
      <c r="U44" s="7"/>
      <c r="V44" s="7"/>
      <c r="X44" s="7"/>
      <c r="Y44" s="7"/>
    </row>
    <row r="45" spans="1:25" x14ac:dyDescent="0.25">
      <c r="A45" s="59" t="s">
        <v>340</v>
      </c>
      <c r="B45" s="65" t="s">
        <v>341</v>
      </c>
      <c r="C45" s="66">
        <v>2007</v>
      </c>
      <c r="D45" s="66">
        <v>9</v>
      </c>
      <c r="E45" s="66" t="s">
        <v>398</v>
      </c>
      <c r="F45" s="66" t="s">
        <v>399</v>
      </c>
      <c r="G45" s="66" t="s">
        <v>396</v>
      </c>
      <c r="H45" s="66" t="s">
        <v>418</v>
      </c>
      <c r="I45" s="66">
        <v>1</v>
      </c>
      <c r="J45" s="66">
        <v>9</v>
      </c>
      <c r="K45" s="66">
        <v>2007</v>
      </c>
      <c r="L45" s="67">
        <v>19</v>
      </c>
      <c r="M45" s="67">
        <v>7</v>
      </c>
      <c r="N45" s="88">
        <v>884</v>
      </c>
      <c r="O45" s="88">
        <v>947</v>
      </c>
      <c r="P45" s="77">
        <f t="shared" si="0"/>
        <v>915.5</v>
      </c>
      <c r="Q45" s="170"/>
      <c r="U45" s="7"/>
      <c r="V45" s="7"/>
      <c r="X45" s="7"/>
      <c r="Y45" s="7"/>
    </row>
    <row r="46" spans="1:25" x14ac:dyDescent="0.25">
      <c r="A46" s="59" t="s">
        <v>340</v>
      </c>
      <c r="B46" s="65" t="s">
        <v>341</v>
      </c>
      <c r="C46" s="66">
        <v>2007</v>
      </c>
      <c r="D46" s="66">
        <v>10</v>
      </c>
      <c r="E46" s="66" t="s">
        <v>461</v>
      </c>
      <c r="F46" s="66" t="s">
        <v>462</v>
      </c>
      <c r="G46" s="66" t="s">
        <v>396</v>
      </c>
      <c r="H46" s="66" t="s">
        <v>418</v>
      </c>
      <c r="I46" s="66">
        <v>1</v>
      </c>
      <c r="J46" s="66">
        <v>10</v>
      </c>
      <c r="K46" s="66">
        <v>2007</v>
      </c>
      <c r="L46" s="67">
        <v>19</v>
      </c>
      <c r="M46" s="67">
        <v>7</v>
      </c>
      <c r="N46" s="88">
        <v>1</v>
      </c>
      <c r="O46" s="88">
        <v>0</v>
      </c>
      <c r="P46" s="77">
        <f t="shared" si="0"/>
        <v>0.5</v>
      </c>
      <c r="Q46" s="170"/>
      <c r="U46" s="7"/>
      <c r="V46" s="7"/>
      <c r="X46" s="7"/>
      <c r="Y46" s="7"/>
    </row>
    <row r="47" spans="1:25" x14ac:dyDescent="0.25">
      <c r="A47" s="59" t="s">
        <v>351</v>
      </c>
      <c r="B47" s="65" t="s">
        <v>341</v>
      </c>
      <c r="C47" s="66">
        <v>2007</v>
      </c>
      <c r="D47" s="66">
        <v>1</v>
      </c>
      <c r="E47" s="66" t="s">
        <v>463</v>
      </c>
      <c r="F47" s="66" t="s">
        <v>382</v>
      </c>
      <c r="G47" s="66" t="s">
        <v>355</v>
      </c>
      <c r="H47" s="66" t="s">
        <v>418</v>
      </c>
      <c r="I47" s="66">
        <v>1</v>
      </c>
      <c r="J47" s="66">
        <v>1</v>
      </c>
      <c r="K47" s="66">
        <v>2007</v>
      </c>
      <c r="L47" s="67">
        <v>19</v>
      </c>
      <c r="M47" s="67">
        <v>7</v>
      </c>
      <c r="N47" s="88">
        <v>282</v>
      </c>
      <c r="O47" s="88">
        <v>274</v>
      </c>
      <c r="P47" s="77">
        <f t="shared" si="0"/>
        <v>278</v>
      </c>
      <c r="Q47" s="171"/>
    </row>
    <row r="48" spans="1:25" x14ac:dyDescent="0.25">
      <c r="A48" s="59" t="s">
        <v>340</v>
      </c>
      <c r="B48" s="65" t="s">
        <v>341</v>
      </c>
      <c r="C48" s="66">
        <v>2007</v>
      </c>
      <c r="D48" s="66">
        <v>2</v>
      </c>
      <c r="E48" s="66" t="s">
        <v>394</v>
      </c>
      <c r="F48" s="66" t="s">
        <v>395</v>
      </c>
      <c r="G48" s="66" t="s">
        <v>396</v>
      </c>
      <c r="H48" s="66" t="s">
        <v>418</v>
      </c>
      <c r="I48" s="66">
        <v>1</v>
      </c>
      <c r="J48" s="66">
        <v>2</v>
      </c>
      <c r="K48" s="66">
        <v>2007</v>
      </c>
      <c r="L48" s="67">
        <v>19</v>
      </c>
      <c r="M48" s="67">
        <v>7</v>
      </c>
      <c r="N48" s="88">
        <v>16</v>
      </c>
      <c r="O48" s="88">
        <v>14</v>
      </c>
      <c r="P48" s="77">
        <f t="shared" si="0"/>
        <v>15</v>
      </c>
      <c r="Q48" s="171"/>
    </row>
    <row r="49" spans="1:17" x14ac:dyDescent="0.25">
      <c r="A49" s="59" t="s">
        <v>340</v>
      </c>
      <c r="B49" s="65" t="s">
        <v>341</v>
      </c>
      <c r="C49" s="66">
        <v>2007</v>
      </c>
      <c r="D49" s="66">
        <v>3</v>
      </c>
      <c r="E49" s="66" t="s">
        <v>394</v>
      </c>
      <c r="F49" s="66" t="s">
        <v>395</v>
      </c>
      <c r="G49" s="66" t="s">
        <v>396</v>
      </c>
      <c r="H49" s="66" t="s">
        <v>418</v>
      </c>
      <c r="I49" s="66">
        <v>1</v>
      </c>
      <c r="J49" s="66">
        <v>3</v>
      </c>
      <c r="K49" s="66">
        <v>2007</v>
      </c>
      <c r="L49" s="67">
        <v>19</v>
      </c>
      <c r="M49" s="67">
        <v>7</v>
      </c>
      <c r="N49" s="88">
        <v>3</v>
      </c>
      <c r="O49" s="88">
        <v>3</v>
      </c>
      <c r="P49" s="77">
        <f t="shared" si="0"/>
        <v>3</v>
      </c>
      <c r="Q49" s="171"/>
    </row>
    <row r="50" spans="1:17" x14ac:dyDescent="0.25">
      <c r="A50" s="59" t="s">
        <v>340</v>
      </c>
      <c r="B50" s="65" t="s">
        <v>341</v>
      </c>
      <c r="C50" s="66">
        <v>2007</v>
      </c>
      <c r="D50" s="66">
        <v>4</v>
      </c>
      <c r="E50" s="66" t="s">
        <v>394</v>
      </c>
      <c r="F50" s="66" t="s">
        <v>395</v>
      </c>
      <c r="G50" s="66" t="s">
        <v>396</v>
      </c>
      <c r="H50" s="66" t="s">
        <v>418</v>
      </c>
      <c r="I50" s="66">
        <v>1</v>
      </c>
      <c r="J50" s="66">
        <v>4</v>
      </c>
      <c r="K50" s="66">
        <v>2007</v>
      </c>
      <c r="L50" s="67">
        <v>19</v>
      </c>
      <c r="M50" s="67">
        <v>7</v>
      </c>
      <c r="N50" s="88">
        <v>695</v>
      </c>
      <c r="O50" s="88">
        <v>718</v>
      </c>
      <c r="P50" s="77">
        <f t="shared" si="0"/>
        <v>706.5</v>
      </c>
      <c r="Q50" s="171"/>
    </row>
    <row r="51" spans="1:17" x14ac:dyDescent="0.25">
      <c r="A51" s="59" t="s">
        <v>340</v>
      </c>
      <c r="B51" s="65" t="s">
        <v>341</v>
      </c>
      <c r="C51" s="66">
        <v>2007</v>
      </c>
      <c r="D51" s="66">
        <v>5</v>
      </c>
      <c r="E51" s="66" t="s">
        <v>394</v>
      </c>
      <c r="F51" s="66" t="s">
        <v>395</v>
      </c>
      <c r="G51" s="66" t="s">
        <v>396</v>
      </c>
      <c r="H51" s="66" t="s">
        <v>418</v>
      </c>
      <c r="I51" s="66">
        <v>1</v>
      </c>
      <c r="J51" s="66">
        <v>5</v>
      </c>
      <c r="K51" s="66">
        <v>2007</v>
      </c>
      <c r="L51" s="67">
        <v>19</v>
      </c>
      <c r="M51" s="67">
        <v>7</v>
      </c>
      <c r="N51" s="88">
        <v>407</v>
      </c>
      <c r="O51" s="88">
        <v>422</v>
      </c>
      <c r="P51" s="77">
        <f t="shared" si="0"/>
        <v>414.5</v>
      </c>
      <c r="Q51" s="171"/>
    </row>
    <row r="52" spans="1:17" x14ac:dyDescent="0.25">
      <c r="A52" s="59" t="s">
        <v>340</v>
      </c>
      <c r="B52" s="65" t="s">
        <v>341</v>
      </c>
      <c r="C52" s="66">
        <v>2007</v>
      </c>
      <c r="D52" s="66">
        <v>6</v>
      </c>
      <c r="E52" s="66" t="s">
        <v>394</v>
      </c>
      <c r="F52" s="66" t="s">
        <v>395</v>
      </c>
      <c r="G52" s="66" t="s">
        <v>396</v>
      </c>
      <c r="H52" s="66" t="s">
        <v>418</v>
      </c>
      <c r="I52" s="66">
        <v>1</v>
      </c>
      <c r="J52" s="66">
        <v>6</v>
      </c>
      <c r="K52" s="66">
        <v>2007</v>
      </c>
      <c r="L52" s="67">
        <v>19</v>
      </c>
      <c r="M52" s="67">
        <v>7</v>
      </c>
      <c r="N52" s="88">
        <v>88</v>
      </c>
      <c r="O52" s="88">
        <v>88</v>
      </c>
      <c r="P52" s="77">
        <f t="shared" si="0"/>
        <v>88</v>
      </c>
      <c r="Q52" s="171"/>
    </row>
    <row r="53" spans="1:17" x14ac:dyDescent="0.25">
      <c r="A53" s="59" t="s">
        <v>340</v>
      </c>
      <c r="B53" s="65" t="s">
        <v>341</v>
      </c>
      <c r="C53" s="66">
        <v>2007</v>
      </c>
      <c r="D53" s="66">
        <v>7</v>
      </c>
      <c r="E53" s="66" t="s">
        <v>288</v>
      </c>
      <c r="F53" s="66" t="s">
        <v>289</v>
      </c>
      <c r="G53" s="66" t="s">
        <v>290</v>
      </c>
      <c r="H53" s="66" t="s">
        <v>418</v>
      </c>
      <c r="I53" s="66">
        <v>1</v>
      </c>
      <c r="J53" s="66">
        <v>7</v>
      </c>
      <c r="K53" s="66">
        <v>2007</v>
      </c>
      <c r="L53" s="67">
        <v>19</v>
      </c>
      <c r="M53" s="67">
        <v>7</v>
      </c>
      <c r="N53" s="88">
        <v>30</v>
      </c>
      <c r="O53" s="88">
        <v>26</v>
      </c>
      <c r="P53" s="77">
        <f t="shared" si="0"/>
        <v>28</v>
      </c>
      <c r="Q53" s="171"/>
    </row>
    <row r="54" spans="1:17" x14ac:dyDescent="0.25">
      <c r="A54" s="59" t="s">
        <v>351</v>
      </c>
      <c r="B54" s="65" t="s">
        <v>341</v>
      </c>
      <c r="C54" s="66">
        <v>2007</v>
      </c>
      <c r="D54" s="66">
        <v>8</v>
      </c>
      <c r="E54" s="66" t="s">
        <v>353</v>
      </c>
      <c r="F54" s="66" t="s">
        <v>354</v>
      </c>
      <c r="G54" s="66" t="s">
        <v>355</v>
      </c>
      <c r="H54" s="66" t="s">
        <v>418</v>
      </c>
      <c r="I54" s="66">
        <v>1</v>
      </c>
      <c r="J54" s="66">
        <v>8</v>
      </c>
      <c r="K54" s="66">
        <v>2007</v>
      </c>
      <c r="L54" s="67">
        <v>19</v>
      </c>
      <c r="M54" s="67">
        <v>7</v>
      </c>
      <c r="N54" s="88">
        <v>17</v>
      </c>
      <c r="O54" s="88">
        <v>18</v>
      </c>
      <c r="P54" s="77">
        <f t="shared" si="0"/>
        <v>17.5</v>
      </c>
      <c r="Q54" s="171"/>
    </row>
    <row r="55" spans="1:17" x14ac:dyDescent="0.25">
      <c r="A55" s="59" t="s">
        <v>351</v>
      </c>
      <c r="B55" s="65" t="s">
        <v>341</v>
      </c>
      <c r="C55" s="66">
        <v>2007</v>
      </c>
      <c r="D55" s="66">
        <v>9</v>
      </c>
      <c r="E55" s="66" t="s">
        <v>385</v>
      </c>
      <c r="F55" s="66" t="s">
        <v>379</v>
      </c>
      <c r="G55" s="66" t="s">
        <v>355</v>
      </c>
      <c r="H55" s="66" t="s">
        <v>418</v>
      </c>
      <c r="I55" s="66">
        <v>1</v>
      </c>
      <c r="J55" s="66">
        <v>9</v>
      </c>
      <c r="K55" s="66">
        <v>2007</v>
      </c>
      <c r="L55" s="67">
        <v>19</v>
      </c>
      <c r="M55" s="67">
        <v>7</v>
      </c>
      <c r="N55" s="88">
        <v>116</v>
      </c>
      <c r="O55" s="88">
        <v>99</v>
      </c>
      <c r="P55" s="77">
        <f t="shared" si="0"/>
        <v>107.5</v>
      </c>
      <c r="Q55" s="171"/>
    </row>
    <row r="56" spans="1:17" x14ac:dyDescent="0.25">
      <c r="A56" s="59" t="s">
        <v>351</v>
      </c>
      <c r="B56" s="65" t="s">
        <v>341</v>
      </c>
      <c r="C56" s="66">
        <v>2007</v>
      </c>
      <c r="D56" s="66">
        <v>10</v>
      </c>
      <c r="E56" s="66" t="s">
        <v>12</v>
      </c>
      <c r="F56" s="66" t="s">
        <v>356</v>
      </c>
      <c r="G56" s="66" t="s">
        <v>355</v>
      </c>
      <c r="H56" s="66" t="s">
        <v>418</v>
      </c>
      <c r="I56" s="66">
        <v>1</v>
      </c>
      <c r="J56" s="66">
        <v>10</v>
      </c>
      <c r="K56" s="66">
        <v>2007</v>
      </c>
      <c r="L56" s="67">
        <v>19</v>
      </c>
      <c r="M56" s="67">
        <v>7</v>
      </c>
      <c r="N56" s="88">
        <v>130</v>
      </c>
      <c r="O56" s="88">
        <v>120</v>
      </c>
      <c r="P56" s="77">
        <f t="shared" si="0"/>
        <v>125</v>
      </c>
      <c r="Q56" s="171"/>
    </row>
    <row r="57" spans="1:17" x14ac:dyDescent="0.25">
      <c r="A57" s="59" t="s">
        <v>340</v>
      </c>
      <c r="B57" s="65" t="s">
        <v>341</v>
      </c>
      <c r="C57" s="66">
        <v>2007</v>
      </c>
      <c r="D57" s="66">
        <v>11</v>
      </c>
      <c r="E57" s="66" t="s">
        <v>13</v>
      </c>
      <c r="F57" s="66" t="s">
        <v>356</v>
      </c>
      <c r="G57" s="66" t="s">
        <v>355</v>
      </c>
      <c r="H57" s="66" t="s">
        <v>418</v>
      </c>
      <c r="I57" s="66">
        <v>1</v>
      </c>
      <c r="J57" s="66">
        <v>11</v>
      </c>
      <c r="K57" s="66">
        <v>2007</v>
      </c>
      <c r="L57" s="67">
        <v>19</v>
      </c>
      <c r="M57" s="67">
        <v>7</v>
      </c>
      <c r="N57" s="88">
        <v>21</v>
      </c>
      <c r="O57" s="88">
        <v>23</v>
      </c>
      <c r="P57" s="77">
        <f t="shared" si="0"/>
        <v>22</v>
      </c>
      <c r="Q57" s="171"/>
    </row>
    <row r="58" spans="1:17" x14ac:dyDescent="0.25">
      <c r="A58" s="59" t="s">
        <v>340</v>
      </c>
      <c r="B58" s="65" t="s">
        <v>341</v>
      </c>
      <c r="C58" s="66">
        <v>2007</v>
      </c>
      <c r="D58" s="66">
        <v>12</v>
      </c>
      <c r="E58" s="66" t="s">
        <v>465</v>
      </c>
      <c r="F58" s="66" t="s">
        <v>466</v>
      </c>
      <c r="G58" s="66" t="s">
        <v>290</v>
      </c>
      <c r="H58" s="66" t="s">
        <v>418</v>
      </c>
      <c r="I58" s="66">
        <v>1</v>
      </c>
      <c r="J58" s="66">
        <v>12</v>
      </c>
      <c r="K58" s="66">
        <v>2007</v>
      </c>
      <c r="L58" s="67">
        <v>19</v>
      </c>
      <c r="M58" s="67">
        <v>7</v>
      </c>
      <c r="N58" s="88">
        <v>1937</v>
      </c>
      <c r="O58" s="88">
        <v>1890</v>
      </c>
      <c r="P58" s="77">
        <f t="shared" si="0"/>
        <v>1913.5</v>
      </c>
      <c r="Q58" s="171"/>
    </row>
    <row r="59" spans="1:17" x14ac:dyDescent="0.25">
      <c r="A59" s="59" t="s">
        <v>351</v>
      </c>
      <c r="B59" s="65" t="s">
        <v>341</v>
      </c>
      <c r="C59" s="66">
        <v>2007</v>
      </c>
      <c r="D59" s="66">
        <v>13</v>
      </c>
      <c r="E59" s="66" t="s">
        <v>467</v>
      </c>
      <c r="F59" s="66" t="s">
        <v>382</v>
      </c>
      <c r="G59" s="66" t="s">
        <v>355</v>
      </c>
      <c r="H59" s="66" t="s">
        <v>418</v>
      </c>
      <c r="I59" s="66">
        <v>1</v>
      </c>
      <c r="J59" s="66">
        <v>13</v>
      </c>
      <c r="K59" s="66">
        <v>2007</v>
      </c>
      <c r="L59" s="67">
        <v>19</v>
      </c>
      <c r="M59" s="67">
        <v>7</v>
      </c>
      <c r="N59" s="88">
        <v>33</v>
      </c>
      <c r="O59" s="88">
        <v>36</v>
      </c>
      <c r="P59" s="77">
        <f t="shared" si="0"/>
        <v>34.5</v>
      </c>
      <c r="Q59" s="171"/>
    </row>
    <row r="60" spans="1:17" x14ac:dyDescent="0.25">
      <c r="A60" s="59" t="s">
        <v>351</v>
      </c>
      <c r="B60" s="65" t="s">
        <v>341</v>
      </c>
      <c r="C60" s="66">
        <v>2007</v>
      </c>
      <c r="D60" s="66">
        <v>14</v>
      </c>
      <c r="E60" s="66" t="s">
        <v>14</v>
      </c>
      <c r="F60" s="66" t="s">
        <v>382</v>
      </c>
      <c r="G60" s="66" t="s">
        <v>355</v>
      </c>
      <c r="H60" s="66" t="s">
        <v>418</v>
      </c>
      <c r="I60" s="66">
        <v>1</v>
      </c>
      <c r="J60" s="66">
        <v>14</v>
      </c>
      <c r="K60" s="66">
        <v>2007</v>
      </c>
      <c r="L60" s="67">
        <v>19</v>
      </c>
      <c r="M60" s="67">
        <v>7</v>
      </c>
      <c r="N60" s="88">
        <v>98</v>
      </c>
      <c r="O60" s="88">
        <v>98</v>
      </c>
      <c r="P60" s="77">
        <f t="shared" si="0"/>
        <v>98</v>
      </c>
      <c r="Q60" s="171"/>
    </row>
    <row r="61" spans="1:17" x14ac:dyDescent="0.25">
      <c r="A61" s="59" t="s">
        <v>351</v>
      </c>
      <c r="B61" s="65" t="s">
        <v>341</v>
      </c>
      <c r="C61" s="66">
        <v>2007</v>
      </c>
      <c r="D61" s="66">
        <v>15</v>
      </c>
      <c r="E61" s="66" t="s">
        <v>468</v>
      </c>
      <c r="F61" s="66" t="s">
        <v>356</v>
      </c>
      <c r="G61" s="66" t="s">
        <v>355</v>
      </c>
      <c r="H61" s="66" t="s">
        <v>418</v>
      </c>
      <c r="I61" s="66">
        <v>1</v>
      </c>
      <c r="J61" s="66">
        <v>15</v>
      </c>
      <c r="K61" s="66">
        <v>2007</v>
      </c>
      <c r="L61" s="67">
        <v>19</v>
      </c>
      <c r="M61" s="67">
        <v>7</v>
      </c>
      <c r="N61" s="88">
        <v>4</v>
      </c>
      <c r="O61" s="88">
        <v>3</v>
      </c>
      <c r="P61" s="77">
        <f t="shared" si="0"/>
        <v>3.5</v>
      </c>
      <c r="Q61" s="171"/>
    </row>
    <row r="62" spans="1:17" x14ac:dyDescent="0.25">
      <c r="A62" s="59" t="s">
        <v>351</v>
      </c>
      <c r="B62" s="65" t="s">
        <v>341</v>
      </c>
      <c r="C62" s="66">
        <v>2007</v>
      </c>
      <c r="D62" s="66">
        <v>16</v>
      </c>
      <c r="E62" s="66" t="s">
        <v>15</v>
      </c>
      <c r="F62" s="66" t="s">
        <v>382</v>
      </c>
      <c r="G62" s="66" t="s">
        <v>355</v>
      </c>
      <c r="H62" s="66" t="s">
        <v>418</v>
      </c>
      <c r="I62" s="66">
        <v>1</v>
      </c>
      <c r="J62" s="66">
        <v>16</v>
      </c>
      <c r="K62" s="66">
        <v>2007</v>
      </c>
      <c r="L62" s="67">
        <v>19</v>
      </c>
      <c r="M62" s="67">
        <v>7</v>
      </c>
      <c r="N62" s="88">
        <v>89</v>
      </c>
      <c r="O62" s="88">
        <v>91</v>
      </c>
      <c r="P62" s="77">
        <f t="shared" si="0"/>
        <v>90</v>
      </c>
      <c r="Q62" s="171"/>
    </row>
    <row r="63" spans="1:17" x14ac:dyDescent="0.25">
      <c r="A63" s="59" t="s">
        <v>351</v>
      </c>
      <c r="B63" s="65" t="s">
        <v>341</v>
      </c>
      <c r="C63" s="66">
        <v>2007</v>
      </c>
      <c r="D63" s="66">
        <v>17</v>
      </c>
      <c r="E63" s="66" t="s">
        <v>16</v>
      </c>
      <c r="F63" s="66" t="s">
        <v>382</v>
      </c>
      <c r="G63" s="66" t="s">
        <v>355</v>
      </c>
      <c r="H63" s="66" t="s">
        <v>418</v>
      </c>
      <c r="I63" s="66">
        <v>1</v>
      </c>
      <c r="J63" s="66">
        <v>17</v>
      </c>
      <c r="K63" s="66">
        <v>2007</v>
      </c>
      <c r="L63" s="67">
        <v>19</v>
      </c>
      <c r="M63" s="67">
        <v>7</v>
      </c>
      <c r="N63" s="88">
        <v>120</v>
      </c>
      <c r="O63" s="88">
        <v>131</v>
      </c>
      <c r="P63" s="77">
        <f t="shared" si="0"/>
        <v>125.5</v>
      </c>
      <c r="Q63" s="171"/>
    </row>
    <row r="64" spans="1:17" x14ac:dyDescent="0.25">
      <c r="A64" s="59" t="s">
        <v>351</v>
      </c>
      <c r="B64" s="65" t="s">
        <v>341</v>
      </c>
      <c r="C64" s="66">
        <v>2007</v>
      </c>
      <c r="D64" s="66">
        <v>18</v>
      </c>
      <c r="E64" s="66" t="s">
        <v>17</v>
      </c>
      <c r="F64" s="66" t="s">
        <v>382</v>
      </c>
      <c r="G64" s="66" t="s">
        <v>355</v>
      </c>
      <c r="H64" s="66" t="s">
        <v>418</v>
      </c>
      <c r="I64" s="66">
        <v>1</v>
      </c>
      <c r="J64" s="66">
        <v>18</v>
      </c>
      <c r="K64" s="66">
        <v>2007</v>
      </c>
      <c r="L64" s="67">
        <v>19</v>
      </c>
      <c r="M64" s="67">
        <v>7</v>
      </c>
      <c r="N64" s="88">
        <v>119</v>
      </c>
      <c r="O64" s="88">
        <v>107</v>
      </c>
      <c r="P64" s="77">
        <f t="shared" si="0"/>
        <v>113</v>
      </c>
      <c r="Q64" s="171"/>
    </row>
    <row r="65" spans="1:17" x14ac:dyDescent="0.25">
      <c r="A65" s="59" t="s">
        <v>351</v>
      </c>
      <c r="B65" s="65" t="s">
        <v>341</v>
      </c>
      <c r="C65" s="66">
        <v>2007</v>
      </c>
      <c r="D65" s="66">
        <v>19</v>
      </c>
      <c r="E65" s="66" t="s">
        <v>469</v>
      </c>
      <c r="F65" s="66" t="s">
        <v>382</v>
      </c>
      <c r="G65" s="66" t="s">
        <v>355</v>
      </c>
      <c r="H65" s="66" t="s">
        <v>418</v>
      </c>
      <c r="I65" s="66">
        <v>1</v>
      </c>
      <c r="J65" s="66">
        <v>19</v>
      </c>
      <c r="K65" s="66">
        <v>2007</v>
      </c>
      <c r="L65" s="67">
        <v>19</v>
      </c>
      <c r="M65" s="67">
        <v>7</v>
      </c>
      <c r="N65" s="88">
        <v>82</v>
      </c>
      <c r="O65" s="88">
        <v>73</v>
      </c>
      <c r="P65" s="77">
        <f t="shared" si="0"/>
        <v>77.5</v>
      </c>
      <c r="Q65" s="171"/>
    </row>
    <row r="66" spans="1:17" x14ac:dyDescent="0.25">
      <c r="A66" s="59" t="s">
        <v>340</v>
      </c>
      <c r="B66" s="65" t="s">
        <v>341</v>
      </c>
      <c r="C66" s="66">
        <v>2007</v>
      </c>
      <c r="D66" s="66">
        <v>20</v>
      </c>
      <c r="E66" s="66" t="s">
        <v>470</v>
      </c>
      <c r="F66" s="66" t="s">
        <v>471</v>
      </c>
      <c r="G66" s="66" t="s">
        <v>290</v>
      </c>
      <c r="H66" s="66" t="s">
        <v>418</v>
      </c>
      <c r="I66" s="66">
        <v>1</v>
      </c>
      <c r="J66" s="66">
        <v>20</v>
      </c>
      <c r="K66" s="66">
        <v>2007</v>
      </c>
      <c r="L66" s="67">
        <v>19</v>
      </c>
      <c r="M66" s="67">
        <v>7</v>
      </c>
      <c r="N66" s="88">
        <v>18</v>
      </c>
      <c r="O66" s="88">
        <v>20</v>
      </c>
      <c r="P66" s="77">
        <f t="shared" si="0"/>
        <v>19</v>
      </c>
      <c r="Q66" s="171"/>
    </row>
    <row r="67" spans="1:17" x14ac:dyDescent="0.25">
      <c r="A67" s="59" t="s">
        <v>340</v>
      </c>
      <c r="B67" s="65" t="s">
        <v>341</v>
      </c>
      <c r="C67" s="66">
        <v>2007</v>
      </c>
      <c r="D67" s="66">
        <v>21</v>
      </c>
      <c r="E67" s="66" t="s">
        <v>319</v>
      </c>
      <c r="F67" s="66" t="s">
        <v>472</v>
      </c>
      <c r="G67" s="66" t="s">
        <v>290</v>
      </c>
      <c r="H67" s="66" t="s">
        <v>418</v>
      </c>
      <c r="I67" s="66">
        <v>1</v>
      </c>
      <c r="J67" s="66">
        <v>21</v>
      </c>
      <c r="K67" s="66">
        <v>2007</v>
      </c>
      <c r="L67" s="67">
        <v>19</v>
      </c>
      <c r="M67" s="67">
        <v>7</v>
      </c>
      <c r="N67" s="88">
        <v>112</v>
      </c>
      <c r="O67" s="88">
        <v>111</v>
      </c>
      <c r="P67" s="77">
        <f t="shared" si="0"/>
        <v>111.5</v>
      </c>
      <c r="Q67" s="171"/>
    </row>
    <row r="68" spans="1:17" x14ac:dyDescent="0.25">
      <c r="A68" s="59" t="s">
        <v>351</v>
      </c>
      <c r="B68" s="65" t="s">
        <v>341</v>
      </c>
      <c r="C68" s="66">
        <v>2007</v>
      </c>
      <c r="D68" s="66">
        <v>22</v>
      </c>
      <c r="E68" s="66" t="s">
        <v>21</v>
      </c>
      <c r="F68" s="66" t="s">
        <v>356</v>
      </c>
      <c r="G68" s="66" t="s">
        <v>355</v>
      </c>
      <c r="H68" s="66" t="s">
        <v>418</v>
      </c>
      <c r="I68" s="66">
        <v>1</v>
      </c>
      <c r="J68" s="66">
        <v>22</v>
      </c>
      <c r="K68" s="66">
        <v>2007</v>
      </c>
      <c r="L68" s="67">
        <v>19</v>
      </c>
      <c r="M68" s="67">
        <v>7</v>
      </c>
      <c r="N68" s="88">
        <v>18</v>
      </c>
      <c r="O68" s="88">
        <v>18</v>
      </c>
      <c r="P68" s="77">
        <f t="shared" ref="P68:P131" si="1">SUM(N68:O68)/2</f>
        <v>18</v>
      </c>
      <c r="Q68" s="171"/>
    </row>
    <row r="69" spans="1:17" x14ac:dyDescent="0.25">
      <c r="A69" s="59" t="s">
        <v>351</v>
      </c>
      <c r="B69" s="65" t="s">
        <v>341</v>
      </c>
      <c r="C69" s="66">
        <v>2007</v>
      </c>
      <c r="D69" s="66">
        <v>23</v>
      </c>
      <c r="E69" s="66" t="s">
        <v>19</v>
      </c>
      <c r="F69" s="66" t="s">
        <v>382</v>
      </c>
      <c r="G69" s="66" t="s">
        <v>355</v>
      </c>
      <c r="H69" s="66" t="s">
        <v>418</v>
      </c>
      <c r="I69" s="66">
        <v>1</v>
      </c>
      <c r="J69" s="66">
        <v>23</v>
      </c>
      <c r="K69" s="66">
        <v>2007</v>
      </c>
      <c r="L69" s="67">
        <v>19</v>
      </c>
      <c r="M69" s="67">
        <v>7</v>
      </c>
      <c r="N69" s="88">
        <v>189</v>
      </c>
      <c r="O69" s="88">
        <v>175</v>
      </c>
      <c r="P69" s="77">
        <f t="shared" si="1"/>
        <v>182</v>
      </c>
      <c r="Q69" s="171"/>
    </row>
    <row r="70" spans="1:17" x14ac:dyDescent="0.25">
      <c r="A70" s="59" t="s">
        <v>351</v>
      </c>
      <c r="B70" s="65" t="s">
        <v>341</v>
      </c>
      <c r="C70" s="66">
        <v>2007</v>
      </c>
      <c r="D70" s="66">
        <v>24</v>
      </c>
      <c r="E70" s="66" t="s">
        <v>447</v>
      </c>
      <c r="F70" s="66" t="s">
        <v>382</v>
      </c>
      <c r="G70" s="66" t="s">
        <v>355</v>
      </c>
      <c r="H70" s="66" t="s">
        <v>418</v>
      </c>
      <c r="I70" s="66">
        <v>1</v>
      </c>
      <c r="J70" s="66">
        <v>24</v>
      </c>
      <c r="K70" s="66">
        <v>2007</v>
      </c>
      <c r="L70" s="67">
        <v>19</v>
      </c>
      <c r="M70" s="67">
        <v>7</v>
      </c>
      <c r="N70" s="88">
        <v>16</v>
      </c>
      <c r="O70" s="88">
        <v>12</v>
      </c>
      <c r="P70" s="77">
        <f t="shared" si="1"/>
        <v>14</v>
      </c>
      <c r="Q70" s="171"/>
    </row>
    <row r="71" spans="1:17" x14ac:dyDescent="0.25">
      <c r="A71" s="59" t="s">
        <v>340</v>
      </c>
      <c r="B71" s="65" t="s">
        <v>341</v>
      </c>
      <c r="C71" s="66">
        <v>2007</v>
      </c>
      <c r="D71" s="66">
        <v>25</v>
      </c>
      <c r="E71" s="66" t="s">
        <v>473</v>
      </c>
      <c r="F71" s="66" t="s">
        <v>471</v>
      </c>
      <c r="G71" s="66" t="s">
        <v>290</v>
      </c>
      <c r="H71" s="66" t="s">
        <v>418</v>
      </c>
      <c r="I71" s="66">
        <v>1</v>
      </c>
      <c r="J71" s="66">
        <v>25</v>
      </c>
      <c r="K71" s="66">
        <v>2007</v>
      </c>
      <c r="L71" s="67">
        <v>19</v>
      </c>
      <c r="M71" s="67">
        <v>7</v>
      </c>
      <c r="N71" s="88">
        <v>128</v>
      </c>
      <c r="O71" s="88">
        <v>114</v>
      </c>
      <c r="P71" s="77">
        <f t="shared" si="1"/>
        <v>121</v>
      </c>
      <c r="Q71" s="171"/>
    </row>
    <row r="72" spans="1:17" x14ac:dyDescent="0.25">
      <c r="A72" s="59" t="s">
        <v>340</v>
      </c>
      <c r="B72" s="65" t="s">
        <v>341</v>
      </c>
      <c r="C72" s="66">
        <v>2007</v>
      </c>
      <c r="D72" s="66">
        <v>26</v>
      </c>
      <c r="E72" s="66" t="s">
        <v>455</v>
      </c>
      <c r="F72" s="66" t="s">
        <v>456</v>
      </c>
      <c r="G72" s="66" t="s">
        <v>290</v>
      </c>
      <c r="H72" s="66" t="s">
        <v>418</v>
      </c>
      <c r="I72" s="66">
        <v>1</v>
      </c>
      <c r="J72" s="66">
        <v>26</v>
      </c>
      <c r="K72" s="66">
        <v>2007</v>
      </c>
      <c r="L72" s="67">
        <v>19</v>
      </c>
      <c r="M72" s="67">
        <v>7</v>
      </c>
      <c r="N72" s="88">
        <v>15</v>
      </c>
      <c r="O72" s="88">
        <v>14</v>
      </c>
      <c r="P72" s="77">
        <f t="shared" si="1"/>
        <v>14.5</v>
      </c>
      <c r="Q72" s="171"/>
    </row>
    <row r="73" spans="1:17" x14ac:dyDescent="0.25">
      <c r="A73" s="59" t="s">
        <v>340</v>
      </c>
      <c r="B73" s="65" t="s">
        <v>341</v>
      </c>
      <c r="C73" s="66">
        <v>2007</v>
      </c>
      <c r="D73" s="66">
        <v>27</v>
      </c>
      <c r="E73" s="66" t="s">
        <v>474</v>
      </c>
      <c r="F73" s="66" t="s">
        <v>456</v>
      </c>
      <c r="G73" s="66" t="s">
        <v>290</v>
      </c>
      <c r="H73" s="66" t="s">
        <v>418</v>
      </c>
      <c r="I73" s="66">
        <v>1</v>
      </c>
      <c r="J73" s="66">
        <v>27</v>
      </c>
      <c r="K73" s="66">
        <v>2007</v>
      </c>
      <c r="L73" s="67">
        <v>19</v>
      </c>
      <c r="M73" s="67">
        <v>7</v>
      </c>
      <c r="N73" s="88">
        <v>1</v>
      </c>
      <c r="O73" s="88">
        <v>0</v>
      </c>
      <c r="P73" s="77">
        <f t="shared" si="1"/>
        <v>0.5</v>
      </c>
      <c r="Q73" s="171"/>
    </row>
    <row r="74" spans="1:17" x14ac:dyDescent="0.25">
      <c r="A74" s="59" t="s">
        <v>340</v>
      </c>
      <c r="B74" s="65" t="s">
        <v>341</v>
      </c>
      <c r="C74" s="66">
        <v>2007</v>
      </c>
      <c r="D74" s="66">
        <v>28</v>
      </c>
      <c r="E74" s="66" t="s">
        <v>475</v>
      </c>
      <c r="F74" s="66" t="s">
        <v>324</v>
      </c>
      <c r="G74" s="66" t="s">
        <v>312</v>
      </c>
      <c r="H74" s="66" t="s">
        <v>418</v>
      </c>
      <c r="I74" s="66">
        <v>1</v>
      </c>
      <c r="J74" s="66">
        <v>28</v>
      </c>
      <c r="K74" s="66">
        <v>2007</v>
      </c>
      <c r="L74" s="67">
        <v>19</v>
      </c>
      <c r="M74" s="67">
        <v>7</v>
      </c>
      <c r="N74" s="88">
        <v>97</v>
      </c>
      <c r="O74" s="88">
        <v>96</v>
      </c>
      <c r="P74" s="77">
        <f t="shared" si="1"/>
        <v>96.5</v>
      </c>
      <c r="Q74" s="171"/>
    </row>
    <row r="75" spans="1:17" x14ac:dyDescent="0.25">
      <c r="A75" s="59" t="s">
        <v>340</v>
      </c>
      <c r="B75" s="65" t="s">
        <v>341</v>
      </c>
      <c r="C75" s="66">
        <v>2007</v>
      </c>
      <c r="D75" s="66">
        <v>29</v>
      </c>
      <c r="E75" s="66" t="s">
        <v>476</v>
      </c>
      <c r="F75" s="66" t="s">
        <v>477</v>
      </c>
      <c r="G75" s="66" t="s">
        <v>290</v>
      </c>
      <c r="H75" s="66" t="s">
        <v>418</v>
      </c>
      <c r="I75" s="66">
        <v>1</v>
      </c>
      <c r="J75" s="66">
        <v>29</v>
      </c>
      <c r="K75" s="66">
        <v>2007</v>
      </c>
      <c r="L75" s="67">
        <v>19</v>
      </c>
      <c r="M75" s="67">
        <v>7</v>
      </c>
      <c r="N75" s="88">
        <v>1</v>
      </c>
      <c r="O75" s="88">
        <v>2</v>
      </c>
      <c r="P75" s="77">
        <f t="shared" si="1"/>
        <v>1.5</v>
      </c>
      <c r="Q75" s="171"/>
    </row>
    <row r="76" spans="1:17" x14ac:dyDescent="0.25">
      <c r="A76" s="59" t="s">
        <v>351</v>
      </c>
      <c r="B76" s="65" t="s">
        <v>341</v>
      </c>
      <c r="C76" s="66">
        <v>2007</v>
      </c>
      <c r="D76" s="66">
        <v>30</v>
      </c>
      <c r="E76" s="66" t="s">
        <v>478</v>
      </c>
      <c r="F76" s="66" t="s">
        <v>356</v>
      </c>
      <c r="G76" s="66" t="s">
        <v>355</v>
      </c>
      <c r="H76" s="66" t="s">
        <v>418</v>
      </c>
      <c r="I76" s="66">
        <v>1</v>
      </c>
      <c r="J76" s="66">
        <v>30</v>
      </c>
      <c r="K76" s="66">
        <v>2007</v>
      </c>
      <c r="L76" s="67">
        <v>19</v>
      </c>
      <c r="M76" s="67">
        <v>7</v>
      </c>
      <c r="N76" s="88">
        <v>15</v>
      </c>
      <c r="O76" s="88">
        <v>15</v>
      </c>
      <c r="P76" s="77">
        <f t="shared" si="1"/>
        <v>15</v>
      </c>
      <c r="Q76" s="171"/>
    </row>
    <row r="77" spans="1:17" x14ac:dyDescent="0.25">
      <c r="A77" s="59" t="s">
        <v>340</v>
      </c>
      <c r="B77" s="65" t="s">
        <v>341</v>
      </c>
      <c r="C77" s="66">
        <v>2007</v>
      </c>
      <c r="D77" s="66">
        <v>31</v>
      </c>
      <c r="E77" s="66" t="s">
        <v>376</v>
      </c>
      <c r="F77" s="66" t="s">
        <v>377</v>
      </c>
      <c r="G77" s="66" t="s">
        <v>290</v>
      </c>
      <c r="H77" s="66" t="s">
        <v>418</v>
      </c>
      <c r="I77" s="66">
        <v>1</v>
      </c>
      <c r="J77" s="66">
        <v>31</v>
      </c>
      <c r="K77" s="66">
        <v>2007</v>
      </c>
      <c r="L77" s="67">
        <v>19</v>
      </c>
      <c r="M77" s="67">
        <v>7</v>
      </c>
      <c r="N77" s="88">
        <v>9</v>
      </c>
      <c r="O77" s="88">
        <v>10</v>
      </c>
      <c r="P77" s="77">
        <f t="shared" si="1"/>
        <v>9.5</v>
      </c>
      <c r="Q77" s="171"/>
    </row>
    <row r="78" spans="1:17" x14ac:dyDescent="0.25">
      <c r="A78" s="59" t="s">
        <v>340</v>
      </c>
      <c r="B78" s="65" t="s">
        <v>341</v>
      </c>
      <c r="C78" s="66">
        <v>2007</v>
      </c>
      <c r="D78" s="66">
        <v>32</v>
      </c>
      <c r="E78" s="66" t="s">
        <v>332</v>
      </c>
      <c r="F78" s="66" t="s">
        <v>322</v>
      </c>
      <c r="G78" s="66" t="s">
        <v>312</v>
      </c>
      <c r="H78" s="66" t="s">
        <v>418</v>
      </c>
      <c r="I78" s="66">
        <v>1</v>
      </c>
      <c r="J78" s="66">
        <v>32</v>
      </c>
      <c r="K78" s="66">
        <v>2007</v>
      </c>
      <c r="L78" s="67">
        <v>19</v>
      </c>
      <c r="M78" s="67">
        <v>7</v>
      </c>
      <c r="N78" s="88">
        <v>103</v>
      </c>
      <c r="O78" s="88">
        <v>100</v>
      </c>
      <c r="P78" s="77">
        <f t="shared" si="1"/>
        <v>101.5</v>
      </c>
      <c r="Q78" s="171"/>
    </row>
    <row r="79" spans="1:17" x14ac:dyDescent="0.25">
      <c r="A79" s="59" t="s">
        <v>351</v>
      </c>
      <c r="B79" s="65" t="s">
        <v>341</v>
      </c>
      <c r="C79" s="66">
        <v>2007</v>
      </c>
      <c r="D79" s="66">
        <v>33</v>
      </c>
      <c r="E79" s="66" t="s">
        <v>479</v>
      </c>
      <c r="F79" s="66" t="s">
        <v>480</v>
      </c>
      <c r="G79" s="66" t="s">
        <v>355</v>
      </c>
      <c r="H79" s="66" t="s">
        <v>418</v>
      </c>
      <c r="I79" s="66">
        <v>1</v>
      </c>
      <c r="J79" s="66">
        <v>33</v>
      </c>
      <c r="K79" s="66">
        <v>2007</v>
      </c>
      <c r="L79" s="67">
        <v>19</v>
      </c>
      <c r="M79" s="67">
        <v>7</v>
      </c>
      <c r="N79" s="88">
        <v>164</v>
      </c>
      <c r="O79" s="88">
        <v>162</v>
      </c>
      <c r="P79" s="77">
        <f t="shared" si="1"/>
        <v>163</v>
      </c>
      <c r="Q79" s="171"/>
    </row>
    <row r="80" spans="1:17" x14ac:dyDescent="0.25">
      <c r="A80" s="59" t="s">
        <v>340</v>
      </c>
      <c r="B80" s="65" t="s">
        <v>341</v>
      </c>
      <c r="C80" s="66">
        <v>2007</v>
      </c>
      <c r="D80" s="66">
        <v>34</v>
      </c>
      <c r="E80" s="66" t="s">
        <v>481</v>
      </c>
      <c r="F80" s="66" t="s">
        <v>482</v>
      </c>
      <c r="G80" s="66" t="s">
        <v>290</v>
      </c>
      <c r="H80" s="66" t="s">
        <v>418</v>
      </c>
      <c r="I80" s="66">
        <v>1</v>
      </c>
      <c r="J80" s="66">
        <v>34</v>
      </c>
      <c r="K80" s="66">
        <v>2007</v>
      </c>
      <c r="L80" s="67">
        <v>19</v>
      </c>
      <c r="M80" s="67">
        <v>7</v>
      </c>
      <c r="N80" s="88">
        <v>1113</v>
      </c>
      <c r="O80" s="88">
        <v>1100</v>
      </c>
      <c r="P80" s="77">
        <f t="shared" si="1"/>
        <v>1106.5</v>
      </c>
      <c r="Q80" s="171"/>
    </row>
    <row r="81" spans="1:17" x14ac:dyDescent="0.25">
      <c r="A81" s="59" t="s">
        <v>351</v>
      </c>
      <c r="B81" s="65" t="s">
        <v>341</v>
      </c>
      <c r="C81" s="66">
        <v>2007</v>
      </c>
      <c r="D81" s="66">
        <v>35</v>
      </c>
      <c r="E81" s="66" t="s">
        <v>378</v>
      </c>
      <c r="F81" s="66" t="s">
        <v>379</v>
      </c>
      <c r="G81" s="66" t="s">
        <v>355</v>
      </c>
      <c r="H81" s="66" t="s">
        <v>418</v>
      </c>
      <c r="I81" s="66">
        <v>1</v>
      </c>
      <c r="J81" s="66">
        <v>35</v>
      </c>
      <c r="K81" s="66">
        <v>2007</v>
      </c>
      <c r="L81" s="67">
        <v>19</v>
      </c>
      <c r="M81" s="67">
        <v>7</v>
      </c>
      <c r="N81" s="88">
        <v>111</v>
      </c>
      <c r="O81" s="88">
        <v>110</v>
      </c>
      <c r="P81" s="77">
        <f t="shared" si="1"/>
        <v>110.5</v>
      </c>
      <c r="Q81" s="171"/>
    </row>
    <row r="82" spans="1:17" x14ac:dyDescent="0.25">
      <c r="A82" s="59" t="s">
        <v>351</v>
      </c>
      <c r="B82" s="65" t="s">
        <v>341</v>
      </c>
      <c r="C82" s="66">
        <v>2007</v>
      </c>
      <c r="D82" s="66">
        <v>36</v>
      </c>
      <c r="E82" s="66" t="s">
        <v>380</v>
      </c>
      <c r="F82" s="66" t="s">
        <v>379</v>
      </c>
      <c r="G82" s="66" t="s">
        <v>355</v>
      </c>
      <c r="H82" s="66" t="s">
        <v>418</v>
      </c>
      <c r="I82" s="66">
        <v>1</v>
      </c>
      <c r="J82" s="66">
        <v>36</v>
      </c>
      <c r="K82" s="66">
        <v>2007</v>
      </c>
      <c r="L82" s="67">
        <v>19</v>
      </c>
      <c r="M82" s="67">
        <v>7</v>
      </c>
      <c r="N82" s="88">
        <v>0</v>
      </c>
      <c r="O82" s="88">
        <v>1</v>
      </c>
      <c r="P82" s="77">
        <f t="shared" si="1"/>
        <v>0.5</v>
      </c>
      <c r="Q82" s="171"/>
    </row>
    <row r="83" spans="1:17" x14ac:dyDescent="0.25">
      <c r="A83" s="59" t="s">
        <v>351</v>
      </c>
      <c r="B83" s="65" t="s">
        <v>341</v>
      </c>
      <c r="C83" s="66">
        <v>2007</v>
      </c>
      <c r="D83" s="66">
        <v>37</v>
      </c>
      <c r="E83" s="66" t="s">
        <v>381</v>
      </c>
      <c r="F83" s="66" t="s">
        <v>382</v>
      </c>
      <c r="G83" s="66" t="s">
        <v>355</v>
      </c>
      <c r="H83" s="66" t="s">
        <v>418</v>
      </c>
      <c r="I83" s="66">
        <v>1</v>
      </c>
      <c r="J83" s="66">
        <v>37</v>
      </c>
      <c r="K83" s="66">
        <v>2007</v>
      </c>
      <c r="L83" s="67">
        <v>19</v>
      </c>
      <c r="M83" s="67">
        <v>7</v>
      </c>
      <c r="N83" s="88">
        <v>1310</v>
      </c>
      <c r="O83" s="88">
        <v>1305</v>
      </c>
      <c r="P83" s="77">
        <f t="shared" si="1"/>
        <v>1307.5</v>
      </c>
      <c r="Q83" s="171"/>
    </row>
    <row r="84" spans="1:17" x14ac:dyDescent="0.25">
      <c r="A84" s="59" t="s">
        <v>340</v>
      </c>
      <c r="B84" s="65" t="s">
        <v>341</v>
      </c>
      <c r="C84" s="66">
        <v>2007</v>
      </c>
      <c r="D84" s="66">
        <v>38</v>
      </c>
      <c r="E84" s="66" t="s">
        <v>18</v>
      </c>
      <c r="F84" s="66" t="s">
        <v>483</v>
      </c>
      <c r="G84" s="66" t="s">
        <v>290</v>
      </c>
      <c r="H84" s="66" t="s">
        <v>418</v>
      </c>
      <c r="I84" s="66">
        <v>1</v>
      </c>
      <c r="J84" s="66">
        <v>38</v>
      </c>
      <c r="K84" s="66">
        <v>2007</v>
      </c>
      <c r="L84" s="67">
        <v>19</v>
      </c>
      <c r="M84" s="67">
        <v>7</v>
      </c>
      <c r="N84" s="88">
        <v>151</v>
      </c>
      <c r="O84" s="88">
        <v>136</v>
      </c>
      <c r="P84" s="77">
        <f t="shared" si="1"/>
        <v>143.5</v>
      </c>
      <c r="Q84" s="171"/>
    </row>
    <row r="85" spans="1:17" x14ac:dyDescent="0.25">
      <c r="A85" s="59" t="s">
        <v>351</v>
      </c>
      <c r="B85" s="65" t="s">
        <v>341</v>
      </c>
      <c r="C85" s="66">
        <v>2007</v>
      </c>
      <c r="D85" s="66">
        <v>39</v>
      </c>
      <c r="E85" s="66" t="s">
        <v>484</v>
      </c>
      <c r="F85" s="66" t="s">
        <v>382</v>
      </c>
      <c r="G85" s="66" t="s">
        <v>355</v>
      </c>
      <c r="H85" s="66" t="s">
        <v>418</v>
      </c>
      <c r="I85" s="66">
        <v>1</v>
      </c>
      <c r="J85" s="66">
        <v>39</v>
      </c>
      <c r="K85" s="66">
        <v>2007</v>
      </c>
      <c r="L85" s="67">
        <v>19</v>
      </c>
      <c r="M85" s="67">
        <v>7</v>
      </c>
      <c r="N85" s="88">
        <v>83</v>
      </c>
      <c r="O85" s="88">
        <v>81</v>
      </c>
      <c r="P85" s="77">
        <f t="shared" si="1"/>
        <v>82</v>
      </c>
      <c r="Q85" s="171"/>
    </row>
    <row r="86" spans="1:17" x14ac:dyDescent="0.25">
      <c r="A86" s="59" t="s">
        <v>351</v>
      </c>
      <c r="B86" s="65" t="s">
        <v>341</v>
      </c>
      <c r="C86" s="66">
        <v>2007</v>
      </c>
      <c r="D86" s="66">
        <v>40</v>
      </c>
      <c r="E86" s="66" t="s">
        <v>485</v>
      </c>
      <c r="F86" s="66" t="s">
        <v>356</v>
      </c>
      <c r="G86" s="66" t="s">
        <v>355</v>
      </c>
      <c r="H86" s="66" t="s">
        <v>418</v>
      </c>
      <c r="I86" s="66">
        <v>1</v>
      </c>
      <c r="J86" s="66">
        <v>40</v>
      </c>
      <c r="K86" s="66">
        <v>2007</v>
      </c>
      <c r="L86" s="67">
        <v>19</v>
      </c>
      <c r="M86" s="67">
        <v>7</v>
      </c>
      <c r="N86" s="88">
        <v>45</v>
      </c>
      <c r="O86" s="88">
        <v>53</v>
      </c>
      <c r="P86" s="77">
        <f t="shared" si="1"/>
        <v>49</v>
      </c>
      <c r="Q86" s="171"/>
    </row>
    <row r="87" spans="1:17" x14ac:dyDescent="0.25">
      <c r="A87" s="59" t="s">
        <v>340</v>
      </c>
      <c r="B87" s="65" t="s">
        <v>341</v>
      </c>
      <c r="C87" s="66">
        <v>2007</v>
      </c>
      <c r="D87" s="66">
        <v>41</v>
      </c>
      <c r="E87" s="66" t="s">
        <v>444</v>
      </c>
      <c r="F87" s="66" t="s">
        <v>445</v>
      </c>
      <c r="G87" s="66" t="s">
        <v>290</v>
      </c>
      <c r="H87" s="66" t="s">
        <v>418</v>
      </c>
      <c r="I87" s="66">
        <v>1</v>
      </c>
      <c r="J87" s="66">
        <v>41</v>
      </c>
      <c r="K87" s="66">
        <v>2007</v>
      </c>
      <c r="L87" s="67">
        <v>19</v>
      </c>
      <c r="M87" s="67">
        <v>7</v>
      </c>
      <c r="N87" s="88">
        <v>91</v>
      </c>
      <c r="O87" s="88">
        <v>94</v>
      </c>
      <c r="P87" s="77">
        <f t="shared" si="1"/>
        <v>92.5</v>
      </c>
      <c r="Q87" s="171"/>
    </row>
    <row r="88" spans="1:17" x14ac:dyDescent="0.25">
      <c r="A88" s="59" t="s">
        <v>340</v>
      </c>
      <c r="B88" s="65" t="s">
        <v>341</v>
      </c>
      <c r="C88" s="66">
        <v>2007</v>
      </c>
      <c r="D88" s="66">
        <v>42</v>
      </c>
      <c r="E88" s="66" t="s">
        <v>486</v>
      </c>
      <c r="F88" s="66" t="s">
        <v>487</v>
      </c>
      <c r="G88" s="66" t="s">
        <v>290</v>
      </c>
      <c r="H88" s="66" t="s">
        <v>418</v>
      </c>
      <c r="I88" s="66">
        <v>1</v>
      </c>
      <c r="J88" s="66">
        <v>42</v>
      </c>
      <c r="K88" s="66">
        <v>2007</v>
      </c>
      <c r="L88" s="67">
        <v>19</v>
      </c>
      <c r="M88" s="67">
        <v>7</v>
      </c>
      <c r="N88" s="88">
        <v>8</v>
      </c>
      <c r="O88" s="88">
        <v>5</v>
      </c>
      <c r="P88" s="77">
        <f t="shared" si="1"/>
        <v>6.5</v>
      </c>
      <c r="Q88" s="171"/>
    </row>
    <row r="89" spans="1:17" x14ac:dyDescent="0.25">
      <c r="A89" s="59" t="s">
        <v>340</v>
      </c>
      <c r="B89" s="65" t="s">
        <v>341</v>
      </c>
      <c r="C89" s="66">
        <v>2007</v>
      </c>
      <c r="D89" s="66">
        <v>43</v>
      </c>
      <c r="E89" s="66" t="s">
        <v>488</v>
      </c>
      <c r="F89" s="66" t="s">
        <v>489</v>
      </c>
      <c r="G89" s="66" t="s">
        <v>290</v>
      </c>
      <c r="H89" s="66" t="s">
        <v>418</v>
      </c>
      <c r="I89" s="66">
        <v>1</v>
      </c>
      <c r="J89" s="66">
        <v>43</v>
      </c>
      <c r="K89" s="66">
        <v>2007</v>
      </c>
      <c r="L89" s="67">
        <v>19</v>
      </c>
      <c r="M89" s="67">
        <v>7</v>
      </c>
      <c r="N89" s="88">
        <v>21</v>
      </c>
      <c r="O89" s="88">
        <v>16</v>
      </c>
      <c r="P89" s="77">
        <f t="shared" si="1"/>
        <v>18.5</v>
      </c>
      <c r="Q89" s="171"/>
    </row>
    <row r="90" spans="1:17" x14ac:dyDescent="0.25">
      <c r="A90" s="59" t="s">
        <v>340</v>
      </c>
      <c r="B90" s="65" t="s">
        <v>341</v>
      </c>
      <c r="C90" s="66">
        <v>2007</v>
      </c>
      <c r="D90" s="66">
        <v>44</v>
      </c>
      <c r="E90" s="66" t="s">
        <v>488</v>
      </c>
      <c r="F90" s="66" t="s">
        <v>489</v>
      </c>
      <c r="G90" s="66" t="s">
        <v>290</v>
      </c>
      <c r="H90" s="66" t="s">
        <v>418</v>
      </c>
      <c r="I90" s="66">
        <v>1</v>
      </c>
      <c r="J90" s="66">
        <v>44</v>
      </c>
      <c r="K90" s="66">
        <v>2007</v>
      </c>
      <c r="L90" s="67">
        <v>19</v>
      </c>
      <c r="M90" s="67">
        <v>7</v>
      </c>
      <c r="N90" s="88">
        <v>69</v>
      </c>
      <c r="O90" s="88">
        <v>61</v>
      </c>
      <c r="P90" s="77">
        <f t="shared" si="1"/>
        <v>65</v>
      </c>
      <c r="Q90" s="171"/>
    </row>
    <row r="91" spans="1:17" x14ac:dyDescent="0.25">
      <c r="A91" s="59" t="s">
        <v>340</v>
      </c>
      <c r="B91" s="65" t="s">
        <v>341</v>
      </c>
      <c r="C91" s="66">
        <v>2007</v>
      </c>
      <c r="D91" s="66">
        <v>45</v>
      </c>
      <c r="E91" s="66" t="s">
        <v>490</v>
      </c>
      <c r="F91" s="66" t="s">
        <v>377</v>
      </c>
      <c r="G91" s="66" t="s">
        <v>290</v>
      </c>
      <c r="H91" s="66" t="s">
        <v>418</v>
      </c>
      <c r="I91" s="66">
        <v>1</v>
      </c>
      <c r="J91" s="66">
        <v>45</v>
      </c>
      <c r="K91" s="66">
        <v>2007</v>
      </c>
      <c r="L91" s="67">
        <v>19</v>
      </c>
      <c r="M91" s="67">
        <v>7</v>
      </c>
      <c r="N91" s="88">
        <v>1</v>
      </c>
      <c r="O91" s="88">
        <v>1</v>
      </c>
      <c r="P91" s="77">
        <f t="shared" si="1"/>
        <v>1</v>
      </c>
      <c r="Q91" s="171"/>
    </row>
    <row r="92" spans="1:17" x14ac:dyDescent="0.25">
      <c r="A92" s="59" t="s">
        <v>351</v>
      </c>
      <c r="B92" s="65" t="s">
        <v>341</v>
      </c>
      <c r="C92" s="66">
        <v>2007</v>
      </c>
      <c r="D92" s="66">
        <v>46</v>
      </c>
      <c r="E92" s="66" t="s">
        <v>491</v>
      </c>
      <c r="F92" s="66" t="s">
        <v>382</v>
      </c>
      <c r="G92" s="66" t="s">
        <v>355</v>
      </c>
      <c r="H92" s="66" t="s">
        <v>418</v>
      </c>
      <c r="I92" s="66">
        <v>1</v>
      </c>
      <c r="J92" s="66">
        <v>46</v>
      </c>
      <c r="K92" s="66">
        <v>2007</v>
      </c>
      <c r="L92" s="67">
        <v>19</v>
      </c>
      <c r="M92" s="67">
        <v>7</v>
      </c>
      <c r="N92" s="88">
        <v>491</v>
      </c>
      <c r="O92" s="88">
        <v>474</v>
      </c>
      <c r="P92" s="77">
        <f t="shared" si="1"/>
        <v>482.5</v>
      </c>
      <c r="Q92" s="171"/>
    </row>
    <row r="93" spans="1:17" x14ac:dyDescent="0.25">
      <c r="A93" s="59" t="s">
        <v>351</v>
      </c>
      <c r="B93" s="65" t="s">
        <v>341</v>
      </c>
      <c r="C93" s="66">
        <v>2007</v>
      </c>
      <c r="D93" s="66">
        <v>47</v>
      </c>
      <c r="E93" s="66" t="s">
        <v>492</v>
      </c>
      <c r="F93" s="66" t="s">
        <v>382</v>
      </c>
      <c r="G93" s="66" t="s">
        <v>355</v>
      </c>
      <c r="H93" s="66" t="s">
        <v>418</v>
      </c>
      <c r="I93" s="66">
        <v>1</v>
      </c>
      <c r="J93" s="66">
        <v>47</v>
      </c>
      <c r="K93" s="66">
        <v>2007</v>
      </c>
      <c r="L93" s="67">
        <v>19</v>
      </c>
      <c r="M93" s="67">
        <v>7</v>
      </c>
      <c r="N93" s="88">
        <v>1</v>
      </c>
      <c r="O93" s="88">
        <v>2</v>
      </c>
      <c r="P93" s="77">
        <f t="shared" si="1"/>
        <v>1.5</v>
      </c>
      <c r="Q93" s="171"/>
    </row>
    <row r="94" spans="1:17" x14ac:dyDescent="0.25">
      <c r="A94" s="59" t="s">
        <v>351</v>
      </c>
      <c r="B94" s="65" t="s">
        <v>341</v>
      </c>
      <c r="C94" s="66">
        <v>2007</v>
      </c>
      <c r="D94" s="66">
        <v>48</v>
      </c>
      <c r="E94" s="66" t="s">
        <v>383</v>
      </c>
      <c r="F94" s="66" t="s">
        <v>382</v>
      </c>
      <c r="G94" s="66" t="s">
        <v>355</v>
      </c>
      <c r="H94" s="66" t="s">
        <v>418</v>
      </c>
      <c r="I94" s="66">
        <v>1</v>
      </c>
      <c r="J94" s="66">
        <v>48</v>
      </c>
      <c r="K94" s="66">
        <v>2007</v>
      </c>
      <c r="L94" s="67">
        <v>19</v>
      </c>
      <c r="M94" s="67">
        <v>7</v>
      </c>
      <c r="N94" s="88">
        <v>2</v>
      </c>
      <c r="O94" s="88">
        <v>2</v>
      </c>
      <c r="P94" s="77">
        <f t="shared" si="1"/>
        <v>2</v>
      </c>
      <c r="Q94" s="171"/>
    </row>
    <row r="95" spans="1:17" x14ac:dyDescent="0.25">
      <c r="A95" s="59" t="s">
        <v>351</v>
      </c>
      <c r="B95" s="65" t="s">
        <v>341</v>
      </c>
      <c r="C95" s="66">
        <v>2007</v>
      </c>
      <c r="D95" s="66">
        <v>49</v>
      </c>
      <c r="E95" s="66" t="s">
        <v>446</v>
      </c>
      <c r="F95" s="66" t="s">
        <v>382</v>
      </c>
      <c r="G95" s="66" t="s">
        <v>355</v>
      </c>
      <c r="H95" s="66" t="s">
        <v>418</v>
      </c>
      <c r="I95" s="66">
        <v>1</v>
      </c>
      <c r="J95" s="66">
        <v>49</v>
      </c>
      <c r="K95" s="66">
        <v>2007</v>
      </c>
      <c r="L95" s="67">
        <v>19</v>
      </c>
      <c r="M95" s="67">
        <v>7</v>
      </c>
      <c r="N95" s="88">
        <v>213</v>
      </c>
      <c r="O95" s="88">
        <v>201</v>
      </c>
      <c r="P95" s="77">
        <f t="shared" si="1"/>
        <v>207</v>
      </c>
      <c r="Q95" s="171"/>
    </row>
    <row r="96" spans="1:17" x14ac:dyDescent="0.25">
      <c r="A96" s="59" t="s">
        <v>351</v>
      </c>
      <c r="B96" s="65" t="s">
        <v>341</v>
      </c>
      <c r="C96" s="66">
        <v>2007</v>
      </c>
      <c r="D96" s="66">
        <v>50</v>
      </c>
      <c r="E96" s="66" t="s">
        <v>446</v>
      </c>
      <c r="F96" s="66" t="s">
        <v>382</v>
      </c>
      <c r="G96" s="66" t="s">
        <v>355</v>
      </c>
      <c r="H96" s="66" t="s">
        <v>418</v>
      </c>
      <c r="I96" s="66">
        <v>1</v>
      </c>
      <c r="J96" s="66">
        <v>50</v>
      </c>
      <c r="K96" s="66">
        <v>2007</v>
      </c>
      <c r="L96" s="67">
        <v>19</v>
      </c>
      <c r="M96" s="67">
        <v>7</v>
      </c>
      <c r="N96" s="88">
        <v>51</v>
      </c>
      <c r="O96" s="88">
        <v>52</v>
      </c>
      <c r="P96" s="77">
        <f t="shared" si="1"/>
        <v>51.5</v>
      </c>
      <c r="Q96" s="171"/>
    </row>
    <row r="97" spans="1:17" x14ac:dyDescent="0.25">
      <c r="A97" s="59" t="s">
        <v>351</v>
      </c>
      <c r="B97" s="65" t="s">
        <v>341</v>
      </c>
      <c r="C97" s="66">
        <v>2007</v>
      </c>
      <c r="D97" s="66">
        <v>51</v>
      </c>
      <c r="E97" s="66" t="s">
        <v>446</v>
      </c>
      <c r="F97" s="66" t="s">
        <v>382</v>
      </c>
      <c r="G97" s="66" t="s">
        <v>355</v>
      </c>
      <c r="H97" s="66" t="s">
        <v>418</v>
      </c>
      <c r="I97" s="66">
        <v>1</v>
      </c>
      <c r="J97" s="66">
        <v>51</v>
      </c>
      <c r="K97" s="66">
        <v>2007</v>
      </c>
      <c r="L97" s="67">
        <v>19</v>
      </c>
      <c r="M97" s="67">
        <v>7</v>
      </c>
      <c r="N97" s="88">
        <v>1</v>
      </c>
      <c r="O97" s="88">
        <v>2</v>
      </c>
      <c r="P97" s="77">
        <f t="shared" si="1"/>
        <v>1.5</v>
      </c>
      <c r="Q97" s="171"/>
    </row>
    <row r="98" spans="1:17" x14ac:dyDescent="0.25">
      <c r="A98" s="59" t="s">
        <v>351</v>
      </c>
      <c r="B98" s="65" t="s">
        <v>341</v>
      </c>
      <c r="C98" s="66">
        <v>2007</v>
      </c>
      <c r="D98" s="66">
        <v>52</v>
      </c>
      <c r="E98" s="66" t="s">
        <v>446</v>
      </c>
      <c r="F98" s="66" t="s">
        <v>382</v>
      </c>
      <c r="G98" s="66" t="s">
        <v>355</v>
      </c>
      <c r="H98" s="66" t="s">
        <v>418</v>
      </c>
      <c r="I98" s="66">
        <v>1</v>
      </c>
      <c r="J98" s="66">
        <v>52</v>
      </c>
      <c r="K98" s="66">
        <v>2007</v>
      </c>
      <c r="L98" s="67">
        <v>19</v>
      </c>
      <c r="M98" s="67">
        <v>7</v>
      </c>
      <c r="N98" s="88">
        <v>4</v>
      </c>
      <c r="O98" s="88">
        <v>1</v>
      </c>
      <c r="P98" s="77">
        <f t="shared" si="1"/>
        <v>2.5</v>
      </c>
      <c r="Q98" s="171"/>
    </row>
    <row r="99" spans="1:17" x14ac:dyDescent="0.25">
      <c r="A99" s="59" t="s">
        <v>351</v>
      </c>
      <c r="B99" s="65" t="s">
        <v>341</v>
      </c>
      <c r="C99" s="66">
        <v>2007</v>
      </c>
      <c r="D99" s="66">
        <v>53</v>
      </c>
      <c r="E99" s="66" t="s">
        <v>446</v>
      </c>
      <c r="F99" s="66" t="s">
        <v>382</v>
      </c>
      <c r="G99" s="66" t="s">
        <v>355</v>
      </c>
      <c r="H99" s="66" t="s">
        <v>418</v>
      </c>
      <c r="I99" s="66">
        <v>1</v>
      </c>
      <c r="J99" s="66">
        <v>53</v>
      </c>
      <c r="K99" s="66">
        <v>2007</v>
      </c>
      <c r="L99" s="67">
        <v>19</v>
      </c>
      <c r="M99" s="67">
        <v>7</v>
      </c>
      <c r="N99" s="88">
        <v>10</v>
      </c>
      <c r="O99" s="88">
        <v>10</v>
      </c>
      <c r="P99" s="77">
        <f t="shared" si="1"/>
        <v>10</v>
      </c>
      <c r="Q99" s="171"/>
    </row>
    <row r="100" spans="1:17" x14ac:dyDescent="0.25">
      <c r="A100" s="59" t="s">
        <v>340</v>
      </c>
      <c r="B100" s="65" t="s">
        <v>341</v>
      </c>
      <c r="C100" s="66">
        <v>2007</v>
      </c>
      <c r="D100" s="66">
        <v>54</v>
      </c>
      <c r="E100" s="66" t="s">
        <v>493</v>
      </c>
      <c r="F100" s="66" t="s">
        <v>483</v>
      </c>
      <c r="G100" s="66" t="s">
        <v>290</v>
      </c>
      <c r="H100" s="66" t="s">
        <v>418</v>
      </c>
      <c r="I100" s="66">
        <v>1</v>
      </c>
      <c r="J100" s="66">
        <v>54</v>
      </c>
      <c r="K100" s="66">
        <v>2007</v>
      </c>
      <c r="L100" s="67">
        <v>19</v>
      </c>
      <c r="M100" s="67">
        <v>7</v>
      </c>
      <c r="N100" s="88">
        <v>322</v>
      </c>
      <c r="O100" s="88">
        <v>342</v>
      </c>
      <c r="P100" s="77">
        <f t="shared" si="1"/>
        <v>332</v>
      </c>
      <c r="Q100" s="171"/>
    </row>
    <row r="101" spans="1:17" x14ac:dyDescent="0.25">
      <c r="A101" s="59" t="s">
        <v>340</v>
      </c>
      <c r="B101" s="65" t="s">
        <v>341</v>
      </c>
      <c r="C101" s="66">
        <v>2007</v>
      </c>
      <c r="D101" s="66">
        <v>55</v>
      </c>
      <c r="E101" s="66" t="s">
        <v>494</v>
      </c>
      <c r="F101" s="66" t="s">
        <v>495</v>
      </c>
      <c r="G101" s="66" t="s">
        <v>290</v>
      </c>
      <c r="H101" s="66" t="s">
        <v>418</v>
      </c>
      <c r="I101" s="66">
        <v>1</v>
      </c>
      <c r="J101" s="66">
        <v>55</v>
      </c>
      <c r="K101" s="66">
        <v>2007</v>
      </c>
      <c r="L101" s="67">
        <v>19</v>
      </c>
      <c r="M101" s="67">
        <v>7</v>
      </c>
      <c r="N101" s="88">
        <v>6</v>
      </c>
      <c r="O101" s="88">
        <v>4</v>
      </c>
      <c r="P101" s="77">
        <f t="shared" si="1"/>
        <v>5</v>
      </c>
      <c r="Q101" s="171"/>
    </row>
    <row r="102" spans="1:17" x14ac:dyDescent="0.25">
      <c r="A102" s="59" t="s">
        <v>340</v>
      </c>
      <c r="B102" s="65" t="s">
        <v>341</v>
      </c>
      <c r="C102" s="66">
        <v>2007</v>
      </c>
      <c r="D102" s="66">
        <v>56</v>
      </c>
      <c r="E102" s="66" t="s">
        <v>494</v>
      </c>
      <c r="F102" s="66" t="s">
        <v>495</v>
      </c>
      <c r="G102" s="66" t="s">
        <v>290</v>
      </c>
      <c r="H102" s="66" t="s">
        <v>418</v>
      </c>
      <c r="I102" s="66">
        <v>1</v>
      </c>
      <c r="J102" s="66">
        <v>56</v>
      </c>
      <c r="K102" s="66">
        <v>2007</v>
      </c>
      <c r="L102" s="67">
        <v>19</v>
      </c>
      <c r="M102" s="67">
        <v>7</v>
      </c>
      <c r="N102" s="88">
        <v>522</v>
      </c>
      <c r="O102" s="88">
        <v>506</v>
      </c>
      <c r="P102" s="77">
        <f t="shared" si="1"/>
        <v>514</v>
      </c>
      <c r="Q102" s="171"/>
    </row>
    <row r="103" spans="1:17" x14ac:dyDescent="0.25">
      <c r="A103" s="59" t="s">
        <v>340</v>
      </c>
      <c r="B103" s="65" t="s">
        <v>341</v>
      </c>
      <c r="C103" s="66">
        <v>2007</v>
      </c>
      <c r="D103" s="66">
        <v>57</v>
      </c>
      <c r="E103" s="66" t="s">
        <v>496</v>
      </c>
      <c r="F103" s="66" t="s">
        <v>489</v>
      </c>
      <c r="G103" s="66" t="s">
        <v>290</v>
      </c>
      <c r="H103" s="66" t="s">
        <v>418</v>
      </c>
      <c r="I103" s="66">
        <v>1</v>
      </c>
      <c r="J103" s="66">
        <v>57</v>
      </c>
      <c r="K103" s="66">
        <v>2007</v>
      </c>
      <c r="L103" s="67">
        <v>19</v>
      </c>
      <c r="M103" s="67">
        <v>7</v>
      </c>
      <c r="N103" s="88">
        <v>987</v>
      </c>
      <c r="O103" s="88">
        <v>977</v>
      </c>
      <c r="P103" s="77">
        <f t="shared" si="1"/>
        <v>982</v>
      </c>
      <c r="Q103" s="171"/>
    </row>
    <row r="104" spans="1:17" x14ac:dyDescent="0.25">
      <c r="A104" s="59" t="s">
        <v>340</v>
      </c>
      <c r="B104" s="65" t="s">
        <v>341</v>
      </c>
      <c r="C104" s="66">
        <v>2007</v>
      </c>
      <c r="D104" s="66">
        <v>58</v>
      </c>
      <c r="E104" s="66" t="s">
        <v>448</v>
      </c>
      <c r="F104" s="66" t="s">
        <v>449</v>
      </c>
      <c r="G104" s="66" t="s">
        <v>290</v>
      </c>
      <c r="H104" s="66" t="s">
        <v>418</v>
      </c>
      <c r="I104" s="66">
        <v>1</v>
      </c>
      <c r="J104" s="66">
        <v>58</v>
      </c>
      <c r="K104" s="66">
        <v>2007</v>
      </c>
      <c r="L104" s="67">
        <v>19</v>
      </c>
      <c r="M104" s="67">
        <v>7</v>
      </c>
      <c r="N104" s="88">
        <v>155</v>
      </c>
      <c r="O104" s="88">
        <v>166</v>
      </c>
      <c r="P104" s="77">
        <f t="shared" si="1"/>
        <v>160.5</v>
      </c>
      <c r="Q104" s="171"/>
    </row>
    <row r="105" spans="1:17" x14ac:dyDescent="0.25">
      <c r="A105" s="59" t="s">
        <v>340</v>
      </c>
      <c r="B105" s="65" t="s">
        <v>341</v>
      </c>
      <c r="C105" s="66">
        <v>2007</v>
      </c>
      <c r="D105" s="66">
        <v>59</v>
      </c>
      <c r="E105" s="66" t="s">
        <v>460</v>
      </c>
      <c r="F105" s="66" t="s">
        <v>379</v>
      </c>
      <c r="G105" s="66" t="s">
        <v>397</v>
      </c>
      <c r="H105" s="66" t="s">
        <v>418</v>
      </c>
      <c r="I105" s="66">
        <v>1</v>
      </c>
      <c r="J105" s="66">
        <v>59</v>
      </c>
      <c r="K105" s="66">
        <v>2007</v>
      </c>
      <c r="L105" s="67">
        <v>19</v>
      </c>
      <c r="M105" s="67">
        <v>7</v>
      </c>
      <c r="N105" s="88">
        <v>0</v>
      </c>
      <c r="O105" s="88">
        <v>2</v>
      </c>
      <c r="P105" s="77">
        <f t="shared" si="1"/>
        <v>1</v>
      </c>
      <c r="Q105" s="171"/>
    </row>
    <row r="106" spans="1:17" x14ac:dyDescent="0.25">
      <c r="A106" s="59" t="s">
        <v>340</v>
      </c>
      <c r="B106" s="65" t="s">
        <v>341</v>
      </c>
      <c r="C106" s="66">
        <v>2007</v>
      </c>
      <c r="D106" s="66">
        <v>60</v>
      </c>
      <c r="E106" s="66" t="s">
        <v>457</v>
      </c>
      <c r="F106" s="66" t="s">
        <v>382</v>
      </c>
      <c r="G106" s="66" t="s">
        <v>397</v>
      </c>
      <c r="H106" s="66" t="s">
        <v>418</v>
      </c>
      <c r="I106" s="66">
        <v>1</v>
      </c>
      <c r="J106" s="66">
        <v>60</v>
      </c>
      <c r="K106" s="66">
        <v>2007</v>
      </c>
      <c r="L106" s="67">
        <v>19</v>
      </c>
      <c r="M106" s="67">
        <v>7</v>
      </c>
      <c r="N106" s="88">
        <v>2</v>
      </c>
      <c r="O106" s="88">
        <v>2</v>
      </c>
      <c r="P106" s="77">
        <f t="shared" si="1"/>
        <v>2</v>
      </c>
      <c r="Q106" s="171"/>
    </row>
    <row r="107" spans="1:17" x14ac:dyDescent="0.25">
      <c r="A107" s="59" t="s">
        <v>351</v>
      </c>
      <c r="B107" s="65" t="s">
        <v>341</v>
      </c>
      <c r="C107" s="66">
        <v>2007</v>
      </c>
      <c r="D107" s="66">
        <v>61</v>
      </c>
      <c r="E107" s="66" t="s">
        <v>497</v>
      </c>
      <c r="F107" s="66" t="s">
        <v>382</v>
      </c>
      <c r="G107" s="66" t="s">
        <v>355</v>
      </c>
      <c r="H107" s="66" t="s">
        <v>418</v>
      </c>
      <c r="I107" s="66">
        <v>1</v>
      </c>
      <c r="J107" s="66">
        <v>61</v>
      </c>
      <c r="K107" s="66">
        <v>2007</v>
      </c>
      <c r="L107" s="67">
        <v>19</v>
      </c>
      <c r="M107" s="67">
        <v>7</v>
      </c>
      <c r="N107" s="88">
        <v>3</v>
      </c>
      <c r="O107" s="88">
        <v>3</v>
      </c>
      <c r="P107" s="77">
        <f t="shared" si="1"/>
        <v>3</v>
      </c>
      <c r="Q107" s="171"/>
    </row>
    <row r="108" spans="1:17" x14ac:dyDescent="0.25">
      <c r="A108" s="59" t="s">
        <v>351</v>
      </c>
      <c r="B108" s="65" t="s">
        <v>341</v>
      </c>
      <c r="C108" s="66">
        <v>2007</v>
      </c>
      <c r="D108" s="66">
        <v>62</v>
      </c>
      <c r="E108" s="66" t="s">
        <v>497</v>
      </c>
      <c r="F108" s="66" t="s">
        <v>382</v>
      </c>
      <c r="G108" s="66" t="s">
        <v>355</v>
      </c>
      <c r="H108" s="66" t="s">
        <v>418</v>
      </c>
      <c r="I108" s="66">
        <v>1</v>
      </c>
      <c r="J108" s="66">
        <v>62</v>
      </c>
      <c r="K108" s="66">
        <v>2007</v>
      </c>
      <c r="L108" s="67">
        <v>19</v>
      </c>
      <c r="M108" s="67">
        <v>7</v>
      </c>
      <c r="N108" s="88">
        <v>4</v>
      </c>
      <c r="O108" s="88">
        <v>3</v>
      </c>
      <c r="P108" s="77">
        <f t="shared" si="1"/>
        <v>3.5</v>
      </c>
      <c r="Q108" s="171"/>
    </row>
    <row r="109" spans="1:17" x14ac:dyDescent="0.25">
      <c r="A109" s="59" t="s">
        <v>351</v>
      </c>
      <c r="B109" s="65" t="s">
        <v>341</v>
      </c>
      <c r="C109" s="66">
        <v>2007</v>
      </c>
      <c r="D109" s="66">
        <v>63</v>
      </c>
      <c r="E109" s="66" t="s">
        <v>497</v>
      </c>
      <c r="F109" s="66" t="s">
        <v>382</v>
      </c>
      <c r="G109" s="66" t="s">
        <v>355</v>
      </c>
      <c r="H109" s="66" t="s">
        <v>418</v>
      </c>
      <c r="I109" s="66">
        <v>1</v>
      </c>
      <c r="J109" s="66">
        <v>63</v>
      </c>
      <c r="K109" s="66">
        <v>2007</v>
      </c>
      <c r="L109" s="67">
        <v>19</v>
      </c>
      <c r="M109" s="67">
        <v>7</v>
      </c>
      <c r="N109" s="88">
        <v>4</v>
      </c>
      <c r="O109" s="88">
        <v>4</v>
      </c>
      <c r="P109" s="77">
        <f t="shared" si="1"/>
        <v>4</v>
      </c>
      <c r="Q109" s="171"/>
    </row>
    <row r="110" spans="1:17" x14ac:dyDescent="0.25">
      <c r="A110" s="59" t="s">
        <v>340</v>
      </c>
      <c r="B110" s="65" t="s">
        <v>341</v>
      </c>
      <c r="C110" s="66">
        <v>2007</v>
      </c>
      <c r="D110" s="66">
        <v>64</v>
      </c>
      <c r="E110" s="66" t="s">
        <v>498</v>
      </c>
      <c r="F110" s="66" t="s">
        <v>382</v>
      </c>
      <c r="G110" s="66" t="s">
        <v>290</v>
      </c>
      <c r="H110" s="66" t="s">
        <v>418</v>
      </c>
      <c r="I110" s="66">
        <v>1</v>
      </c>
      <c r="J110" s="66">
        <v>64</v>
      </c>
      <c r="K110" s="66">
        <v>2007</v>
      </c>
      <c r="L110" s="67">
        <v>19</v>
      </c>
      <c r="M110" s="67">
        <v>7</v>
      </c>
      <c r="N110" s="88">
        <v>1</v>
      </c>
      <c r="O110" s="88">
        <v>1</v>
      </c>
      <c r="P110" s="77">
        <f t="shared" si="1"/>
        <v>1</v>
      </c>
      <c r="Q110" s="171"/>
    </row>
    <row r="111" spans="1:17" x14ac:dyDescent="0.25">
      <c r="A111" s="59" t="s">
        <v>340</v>
      </c>
      <c r="B111" s="65" t="s">
        <v>341</v>
      </c>
      <c r="C111" s="66">
        <v>2007</v>
      </c>
      <c r="D111" s="66">
        <v>65</v>
      </c>
      <c r="E111" s="66" t="s">
        <v>498</v>
      </c>
      <c r="F111" s="66" t="s">
        <v>382</v>
      </c>
      <c r="G111" s="66" t="s">
        <v>290</v>
      </c>
      <c r="H111" s="66" t="s">
        <v>418</v>
      </c>
      <c r="I111" s="66">
        <v>1</v>
      </c>
      <c r="J111" s="66">
        <v>65</v>
      </c>
      <c r="K111" s="66">
        <v>2007</v>
      </c>
      <c r="L111" s="67">
        <v>19</v>
      </c>
      <c r="M111" s="67">
        <v>7</v>
      </c>
      <c r="N111" s="88">
        <v>3</v>
      </c>
      <c r="O111" s="88">
        <v>2</v>
      </c>
      <c r="P111" s="77">
        <f t="shared" si="1"/>
        <v>2.5</v>
      </c>
      <c r="Q111" s="171"/>
    </row>
    <row r="112" spans="1:17" x14ac:dyDescent="0.25">
      <c r="A112" s="59" t="s">
        <v>340</v>
      </c>
      <c r="B112" s="65" t="s">
        <v>341</v>
      </c>
      <c r="C112" s="66">
        <v>2007</v>
      </c>
      <c r="D112" s="66">
        <v>66</v>
      </c>
      <c r="E112" s="66" t="s">
        <v>499</v>
      </c>
      <c r="F112" s="66" t="s">
        <v>500</v>
      </c>
      <c r="G112" s="66" t="s">
        <v>290</v>
      </c>
      <c r="H112" s="66" t="s">
        <v>418</v>
      </c>
      <c r="I112" s="66">
        <v>1</v>
      </c>
      <c r="J112" s="66">
        <v>66</v>
      </c>
      <c r="K112" s="66">
        <v>2007</v>
      </c>
      <c r="L112" s="67">
        <v>19</v>
      </c>
      <c r="M112" s="67">
        <v>7</v>
      </c>
      <c r="N112" s="88">
        <v>25</v>
      </c>
      <c r="O112" s="88">
        <v>24</v>
      </c>
      <c r="P112" s="77">
        <f t="shared" si="1"/>
        <v>24.5</v>
      </c>
      <c r="Q112" s="171"/>
    </row>
    <row r="113" spans="1:19" x14ac:dyDescent="0.25">
      <c r="A113" s="59" t="s">
        <v>340</v>
      </c>
      <c r="B113" s="65" t="s">
        <v>341</v>
      </c>
      <c r="C113" s="66">
        <v>2007</v>
      </c>
      <c r="D113" s="66">
        <v>67</v>
      </c>
      <c r="E113" s="66" t="s">
        <v>499</v>
      </c>
      <c r="F113" s="66" t="s">
        <v>500</v>
      </c>
      <c r="G113" s="66" t="s">
        <v>290</v>
      </c>
      <c r="H113" s="66" t="s">
        <v>418</v>
      </c>
      <c r="I113" s="66">
        <v>1</v>
      </c>
      <c r="J113" s="66">
        <v>67</v>
      </c>
      <c r="K113" s="66">
        <v>2007</v>
      </c>
      <c r="L113" s="67">
        <v>19</v>
      </c>
      <c r="M113" s="67">
        <v>7</v>
      </c>
      <c r="N113" s="88">
        <v>2</v>
      </c>
      <c r="O113" s="88">
        <v>1</v>
      </c>
      <c r="P113" s="77">
        <f t="shared" si="1"/>
        <v>1.5</v>
      </c>
      <c r="Q113" s="171"/>
    </row>
    <row r="114" spans="1:19" x14ac:dyDescent="0.25">
      <c r="A114" s="59" t="s">
        <v>340</v>
      </c>
      <c r="B114" s="65" t="s">
        <v>341</v>
      </c>
      <c r="C114" s="66">
        <v>2007</v>
      </c>
      <c r="D114" s="66">
        <v>68</v>
      </c>
      <c r="E114" s="66" t="s">
        <v>501</v>
      </c>
      <c r="F114" s="66" t="s">
        <v>502</v>
      </c>
      <c r="G114" s="66" t="s">
        <v>290</v>
      </c>
      <c r="H114" s="66" t="s">
        <v>418</v>
      </c>
      <c r="I114" s="66">
        <v>1</v>
      </c>
      <c r="J114" s="66">
        <v>68</v>
      </c>
      <c r="K114" s="66">
        <v>2007</v>
      </c>
      <c r="L114" s="67">
        <v>19</v>
      </c>
      <c r="M114" s="67">
        <v>7</v>
      </c>
      <c r="N114" s="88">
        <v>8</v>
      </c>
      <c r="O114" s="88">
        <v>8</v>
      </c>
      <c r="P114" s="77">
        <f t="shared" si="1"/>
        <v>8</v>
      </c>
      <c r="Q114" s="171"/>
    </row>
    <row r="115" spans="1:19" x14ac:dyDescent="0.25">
      <c r="A115" s="59" t="s">
        <v>340</v>
      </c>
      <c r="B115" s="65" t="s">
        <v>341</v>
      </c>
      <c r="C115" s="66">
        <v>2007</v>
      </c>
      <c r="D115" s="66">
        <v>69</v>
      </c>
      <c r="E115" s="66" t="s">
        <v>398</v>
      </c>
      <c r="F115" s="66" t="s">
        <v>399</v>
      </c>
      <c r="G115" s="66" t="s">
        <v>396</v>
      </c>
      <c r="H115" s="66" t="s">
        <v>418</v>
      </c>
      <c r="I115" s="66">
        <v>1</v>
      </c>
      <c r="J115" s="66">
        <v>69</v>
      </c>
      <c r="K115" s="66">
        <v>2007</v>
      </c>
      <c r="L115" s="67">
        <v>19</v>
      </c>
      <c r="M115" s="67">
        <v>7</v>
      </c>
      <c r="N115" s="88">
        <v>1</v>
      </c>
      <c r="O115" s="88">
        <v>3</v>
      </c>
      <c r="P115" s="77">
        <f t="shared" si="1"/>
        <v>2</v>
      </c>
      <c r="Q115" s="171"/>
    </row>
    <row r="116" spans="1:19" x14ac:dyDescent="0.25">
      <c r="A116" s="59" t="s">
        <v>340</v>
      </c>
      <c r="B116" s="65" t="s">
        <v>341</v>
      </c>
      <c r="C116" s="66">
        <v>2007</v>
      </c>
      <c r="D116" s="66">
        <v>70</v>
      </c>
      <c r="E116" s="66" t="s">
        <v>503</v>
      </c>
      <c r="F116" s="66" t="s">
        <v>504</v>
      </c>
      <c r="G116" s="66" t="s">
        <v>312</v>
      </c>
      <c r="H116" s="66" t="s">
        <v>418</v>
      </c>
      <c r="I116" s="66">
        <v>1</v>
      </c>
      <c r="J116" s="66">
        <v>70</v>
      </c>
      <c r="K116" s="66">
        <v>2007</v>
      </c>
      <c r="L116" s="67">
        <v>19</v>
      </c>
      <c r="M116" s="67">
        <v>7</v>
      </c>
      <c r="N116" s="88">
        <v>0</v>
      </c>
      <c r="O116" s="88">
        <v>1</v>
      </c>
      <c r="P116" s="77">
        <f t="shared" si="1"/>
        <v>0.5</v>
      </c>
      <c r="Q116" s="171"/>
    </row>
    <row r="117" spans="1:19" x14ac:dyDescent="0.25">
      <c r="A117" s="59" t="s">
        <v>340</v>
      </c>
      <c r="B117" s="65" t="s">
        <v>341</v>
      </c>
      <c r="C117" s="66">
        <v>2007</v>
      </c>
      <c r="D117" s="66">
        <v>71</v>
      </c>
      <c r="E117" s="66" t="s">
        <v>394</v>
      </c>
      <c r="F117" s="66" t="s">
        <v>395</v>
      </c>
      <c r="G117" s="66" t="s">
        <v>396</v>
      </c>
      <c r="H117" s="66" t="s">
        <v>418</v>
      </c>
      <c r="I117" s="66">
        <v>1</v>
      </c>
      <c r="J117" s="66">
        <v>71</v>
      </c>
      <c r="K117" s="66">
        <v>2007</v>
      </c>
      <c r="L117" s="67">
        <v>19</v>
      </c>
      <c r="M117" s="67">
        <v>7</v>
      </c>
      <c r="N117" s="88">
        <v>187</v>
      </c>
      <c r="O117" s="88">
        <v>198</v>
      </c>
      <c r="P117" s="77">
        <f t="shared" si="1"/>
        <v>192.5</v>
      </c>
      <c r="Q117" s="171"/>
    </row>
    <row r="118" spans="1:19" x14ac:dyDescent="0.25">
      <c r="A118" s="59" t="s">
        <v>340</v>
      </c>
      <c r="B118" s="65" t="s">
        <v>341</v>
      </c>
      <c r="C118" s="66">
        <v>2007</v>
      </c>
      <c r="D118" s="66">
        <v>72</v>
      </c>
      <c r="E118" s="66" t="s">
        <v>369</v>
      </c>
      <c r="F118" s="66" t="s">
        <v>370</v>
      </c>
      <c r="G118" s="66" t="s">
        <v>312</v>
      </c>
      <c r="H118" s="66" t="s">
        <v>418</v>
      </c>
      <c r="I118" s="66">
        <v>1</v>
      </c>
      <c r="J118" s="66">
        <v>72</v>
      </c>
      <c r="K118" s="66">
        <v>2007</v>
      </c>
      <c r="L118" s="67">
        <v>19</v>
      </c>
      <c r="M118" s="67">
        <v>7</v>
      </c>
      <c r="N118" s="88">
        <v>115</v>
      </c>
      <c r="O118" s="88">
        <v>120</v>
      </c>
      <c r="P118" s="77">
        <f t="shared" si="1"/>
        <v>117.5</v>
      </c>
      <c r="Q118" s="171"/>
    </row>
    <row r="119" spans="1:19" x14ac:dyDescent="0.25">
      <c r="A119" s="59" t="s">
        <v>351</v>
      </c>
      <c r="B119" s="65" t="s">
        <v>341</v>
      </c>
      <c r="C119" s="66">
        <v>2007</v>
      </c>
      <c r="D119" s="66">
        <v>73</v>
      </c>
      <c r="E119" s="66" t="s">
        <v>446</v>
      </c>
      <c r="F119" s="66" t="s">
        <v>382</v>
      </c>
      <c r="G119" s="66" t="s">
        <v>355</v>
      </c>
      <c r="H119" s="66" t="s">
        <v>418</v>
      </c>
      <c r="I119" s="66">
        <v>1</v>
      </c>
      <c r="J119" s="66">
        <v>73</v>
      </c>
      <c r="K119" s="66">
        <v>2007</v>
      </c>
      <c r="L119" s="67">
        <v>19</v>
      </c>
      <c r="M119" s="67">
        <v>7</v>
      </c>
      <c r="N119" s="88">
        <v>77</v>
      </c>
      <c r="O119" s="88">
        <v>97</v>
      </c>
      <c r="P119" s="77">
        <f t="shared" si="1"/>
        <v>87</v>
      </c>
      <c r="Q119" s="171"/>
    </row>
    <row r="120" spans="1:19" x14ac:dyDescent="0.25">
      <c r="A120" s="59" t="s">
        <v>351</v>
      </c>
      <c r="B120" s="65" t="s">
        <v>341</v>
      </c>
      <c r="C120" s="66">
        <v>2007</v>
      </c>
      <c r="D120" s="66">
        <v>74</v>
      </c>
      <c r="E120" s="66" t="s">
        <v>484</v>
      </c>
      <c r="F120" s="66" t="s">
        <v>382</v>
      </c>
      <c r="G120" s="66" t="s">
        <v>355</v>
      </c>
      <c r="H120" s="66" t="s">
        <v>418</v>
      </c>
      <c r="I120" s="66">
        <v>1</v>
      </c>
      <c r="J120" s="66">
        <v>74</v>
      </c>
      <c r="K120" s="66">
        <v>2007</v>
      </c>
      <c r="L120" s="67">
        <v>19</v>
      </c>
      <c r="M120" s="67">
        <v>7</v>
      </c>
      <c r="N120" s="88">
        <v>39</v>
      </c>
      <c r="O120" s="88">
        <v>35</v>
      </c>
      <c r="P120" s="77">
        <f t="shared" si="1"/>
        <v>37</v>
      </c>
      <c r="Q120" s="171"/>
    </row>
    <row r="121" spans="1:19" x14ac:dyDescent="0.25">
      <c r="A121" s="59" t="s">
        <v>340</v>
      </c>
      <c r="B121" s="65" t="s">
        <v>341</v>
      </c>
      <c r="C121" s="66">
        <v>2007</v>
      </c>
      <c r="D121" s="66">
        <v>75</v>
      </c>
      <c r="E121" s="66" t="s">
        <v>506</v>
      </c>
      <c r="F121" s="66" t="s">
        <v>487</v>
      </c>
      <c r="G121" s="66" t="s">
        <v>290</v>
      </c>
      <c r="H121" s="66" t="s">
        <v>418</v>
      </c>
      <c r="I121" s="66">
        <v>1</v>
      </c>
      <c r="J121" s="66">
        <v>75</v>
      </c>
      <c r="K121" s="66">
        <v>2007</v>
      </c>
      <c r="L121" s="67">
        <v>19</v>
      </c>
      <c r="M121" s="67">
        <v>7</v>
      </c>
      <c r="N121" s="88">
        <v>768</v>
      </c>
      <c r="O121" s="88">
        <v>755</v>
      </c>
      <c r="P121" s="77">
        <f t="shared" si="1"/>
        <v>761.5</v>
      </c>
      <c r="Q121" s="171"/>
    </row>
    <row r="122" spans="1:19" x14ac:dyDescent="0.25">
      <c r="A122" s="59" t="s">
        <v>351</v>
      </c>
      <c r="B122" s="65" t="s">
        <v>341</v>
      </c>
      <c r="C122" s="66">
        <v>2007</v>
      </c>
      <c r="D122" s="66">
        <v>76</v>
      </c>
      <c r="E122" s="66" t="s">
        <v>507</v>
      </c>
      <c r="F122" s="66" t="s">
        <v>382</v>
      </c>
      <c r="G122" s="66" t="s">
        <v>355</v>
      </c>
      <c r="H122" s="66" t="s">
        <v>418</v>
      </c>
      <c r="I122" s="66">
        <v>1</v>
      </c>
      <c r="J122" s="66">
        <v>76</v>
      </c>
      <c r="K122" s="66">
        <v>2007</v>
      </c>
      <c r="L122" s="67">
        <v>19</v>
      </c>
      <c r="M122" s="67">
        <v>7</v>
      </c>
      <c r="N122" s="88">
        <v>9</v>
      </c>
      <c r="O122" s="88">
        <v>12</v>
      </c>
      <c r="P122" s="77">
        <f t="shared" si="1"/>
        <v>10.5</v>
      </c>
      <c r="Q122" s="171"/>
    </row>
    <row r="123" spans="1:19" x14ac:dyDescent="0.25">
      <c r="A123" s="59" t="s">
        <v>351</v>
      </c>
      <c r="B123" s="65" t="s">
        <v>341</v>
      </c>
      <c r="C123" s="66">
        <v>2007</v>
      </c>
      <c r="D123" s="66">
        <v>77</v>
      </c>
      <c r="E123" s="66" t="s">
        <v>378</v>
      </c>
      <c r="F123" s="66" t="s">
        <v>379</v>
      </c>
      <c r="G123" s="66" t="s">
        <v>355</v>
      </c>
      <c r="H123" s="66" t="s">
        <v>418</v>
      </c>
      <c r="I123" s="66">
        <v>1</v>
      </c>
      <c r="J123" s="66">
        <v>77</v>
      </c>
      <c r="K123" s="66">
        <v>2007</v>
      </c>
      <c r="L123" s="67">
        <v>19</v>
      </c>
      <c r="M123" s="67">
        <v>7</v>
      </c>
      <c r="N123" s="88">
        <v>13</v>
      </c>
      <c r="O123" s="88">
        <v>8</v>
      </c>
      <c r="P123" s="77">
        <f t="shared" si="1"/>
        <v>10.5</v>
      </c>
      <c r="Q123" s="171"/>
    </row>
    <row r="124" spans="1:19" x14ac:dyDescent="0.25">
      <c r="A124" s="59" t="s">
        <v>351</v>
      </c>
      <c r="B124" s="65" t="s">
        <v>341</v>
      </c>
      <c r="C124" s="66">
        <v>2007</v>
      </c>
      <c r="D124" s="66">
        <v>78</v>
      </c>
      <c r="E124" s="66" t="s">
        <v>378</v>
      </c>
      <c r="F124" s="66" t="s">
        <v>379</v>
      </c>
      <c r="G124" s="66" t="s">
        <v>355</v>
      </c>
      <c r="H124" s="66" t="s">
        <v>418</v>
      </c>
      <c r="I124" s="66">
        <v>1</v>
      </c>
      <c r="J124" s="66">
        <v>78</v>
      </c>
      <c r="K124" s="66">
        <v>2007</v>
      </c>
      <c r="L124" s="67">
        <v>19</v>
      </c>
      <c r="M124" s="67">
        <v>7</v>
      </c>
      <c r="N124" s="88">
        <v>41</v>
      </c>
      <c r="O124" s="88">
        <v>47</v>
      </c>
      <c r="P124" s="77">
        <f t="shared" si="1"/>
        <v>44</v>
      </c>
      <c r="Q124" s="171"/>
    </row>
    <row r="125" spans="1:19" x14ac:dyDescent="0.25">
      <c r="A125" s="59" t="s">
        <v>340</v>
      </c>
      <c r="B125" s="65" t="s">
        <v>341</v>
      </c>
      <c r="C125" s="66">
        <v>2007</v>
      </c>
      <c r="D125" s="66">
        <v>1</v>
      </c>
      <c r="E125" s="66" t="s">
        <v>508</v>
      </c>
      <c r="F125" s="66" t="s">
        <v>509</v>
      </c>
      <c r="G125" s="66" t="s">
        <v>290</v>
      </c>
      <c r="H125" s="66" t="s">
        <v>418</v>
      </c>
      <c r="I125" s="66">
        <v>1</v>
      </c>
      <c r="J125" s="66">
        <v>1</v>
      </c>
      <c r="K125" s="66">
        <v>2007</v>
      </c>
      <c r="L125" s="67">
        <v>19</v>
      </c>
      <c r="M125" s="67">
        <v>7</v>
      </c>
      <c r="N125" s="88">
        <v>31</v>
      </c>
      <c r="O125" s="88">
        <v>32</v>
      </c>
      <c r="P125" s="77">
        <f t="shared" si="1"/>
        <v>31.5</v>
      </c>
      <c r="Q125" s="171"/>
      <c r="S125" s="7"/>
    </row>
    <row r="126" spans="1:19" x14ac:dyDescent="0.25">
      <c r="A126" s="59" t="s">
        <v>340</v>
      </c>
      <c r="B126" s="65" t="s">
        <v>341</v>
      </c>
      <c r="C126" s="66">
        <v>2007</v>
      </c>
      <c r="D126" s="66">
        <v>2</v>
      </c>
      <c r="E126" s="66" t="s">
        <v>297</v>
      </c>
      <c r="F126" s="66" t="s">
        <v>254</v>
      </c>
      <c r="G126" s="66" t="s">
        <v>252</v>
      </c>
      <c r="H126" s="66" t="s">
        <v>418</v>
      </c>
      <c r="I126" s="66">
        <v>1</v>
      </c>
      <c r="J126" s="66">
        <v>2</v>
      </c>
      <c r="K126" s="66">
        <v>2007</v>
      </c>
      <c r="L126" s="67">
        <v>19</v>
      </c>
      <c r="M126" s="67">
        <v>7</v>
      </c>
      <c r="N126" s="88">
        <v>15</v>
      </c>
      <c r="O126" s="88">
        <v>16</v>
      </c>
      <c r="P126" s="77">
        <f t="shared" si="1"/>
        <v>15.5</v>
      </c>
      <c r="Q126" s="171"/>
      <c r="S126" s="7"/>
    </row>
    <row r="127" spans="1:19" x14ac:dyDescent="0.25">
      <c r="A127" s="59" t="s">
        <v>340</v>
      </c>
      <c r="B127" s="65" t="s">
        <v>341</v>
      </c>
      <c r="C127" s="66">
        <v>2007</v>
      </c>
      <c r="D127" s="66">
        <v>3</v>
      </c>
      <c r="E127" s="66" t="s">
        <v>510</v>
      </c>
      <c r="F127" s="66" t="s">
        <v>511</v>
      </c>
      <c r="G127" s="66" t="s">
        <v>329</v>
      </c>
      <c r="H127" s="66" t="s">
        <v>418</v>
      </c>
      <c r="I127" s="66">
        <v>1</v>
      </c>
      <c r="J127" s="66">
        <v>3</v>
      </c>
      <c r="K127" s="66">
        <v>2007</v>
      </c>
      <c r="L127" s="67">
        <v>19</v>
      </c>
      <c r="M127" s="67">
        <v>7</v>
      </c>
      <c r="N127" s="88">
        <v>0</v>
      </c>
      <c r="O127" s="88">
        <v>1</v>
      </c>
      <c r="P127" s="77">
        <f t="shared" si="1"/>
        <v>0.5</v>
      </c>
      <c r="Q127" s="171"/>
      <c r="S127" s="7"/>
    </row>
    <row r="128" spans="1:19" x14ac:dyDescent="0.25">
      <c r="A128" s="59" t="s">
        <v>340</v>
      </c>
      <c r="B128" s="65" t="s">
        <v>341</v>
      </c>
      <c r="C128" s="66">
        <v>2007</v>
      </c>
      <c r="D128" s="66">
        <v>4</v>
      </c>
      <c r="E128" s="66" t="s">
        <v>349</v>
      </c>
      <c r="F128" s="66" t="s">
        <v>420</v>
      </c>
      <c r="G128" s="66" t="s">
        <v>252</v>
      </c>
      <c r="H128" s="66" t="s">
        <v>418</v>
      </c>
      <c r="I128" s="66">
        <v>1</v>
      </c>
      <c r="J128" s="66">
        <v>4</v>
      </c>
      <c r="K128" s="66">
        <v>2007</v>
      </c>
      <c r="L128" s="67">
        <v>19</v>
      </c>
      <c r="M128" s="67">
        <v>7</v>
      </c>
      <c r="N128" s="88">
        <v>374</v>
      </c>
      <c r="O128" s="88">
        <v>386</v>
      </c>
      <c r="P128" s="77">
        <f t="shared" si="1"/>
        <v>380</v>
      </c>
      <c r="Q128" s="171"/>
      <c r="S128" s="7"/>
    </row>
    <row r="129" spans="1:19" x14ac:dyDescent="0.25">
      <c r="A129" s="59" t="s">
        <v>340</v>
      </c>
      <c r="B129" s="65" t="s">
        <v>341</v>
      </c>
      <c r="C129" s="66">
        <v>2007</v>
      </c>
      <c r="D129" s="66">
        <v>5</v>
      </c>
      <c r="E129" s="66" t="s">
        <v>308</v>
      </c>
      <c r="F129" s="66" t="s">
        <v>309</v>
      </c>
      <c r="G129" s="66" t="s">
        <v>252</v>
      </c>
      <c r="H129" s="66" t="s">
        <v>418</v>
      </c>
      <c r="I129" s="66">
        <v>1</v>
      </c>
      <c r="J129" s="66">
        <v>5</v>
      </c>
      <c r="K129" s="66">
        <v>2007</v>
      </c>
      <c r="L129" s="67">
        <v>19</v>
      </c>
      <c r="M129" s="67">
        <v>7</v>
      </c>
      <c r="N129" s="88">
        <v>506</v>
      </c>
      <c r="O129" s="88">
        <v>504</v>
      </c>
      <c r="P129" s="77">
        <f t="shared" si="1"/>
        <v>505</v>
      </c>
      <c r="Q129" s="171"/>
      <c r="S129" s="7"/>
    </row>
    <row r="130" spans="1:19" x14ac:dyDescent="0.25">
      <c r="A130" s="59" t="s">
        <v>340</v>
      </c>
      <c r="B130" s="65" t="s">
        <v>341</v>
      </c>
      <c r="C130" s="66">
        <v>2007</v>
      </c>
      <c r="D130" s="66">
        <v>6</v>
      </c>
      <c r="E130" s="66" t="s">
        <v>512</v>
      </c>
      <c r="F130" s="66" t="s">
        <v>513</v>
      </c>
      <c r="G130" s="66" t="s">
        <v>249</v>
      </c>
      <c r="H130" s="66" t="s">
        <v>418</v>
      </c>
      <c r="I130" s="66">
        <v>1</v>
      </c>
      <c r="J130" s="66">
        <v>6</v>
      </c>
      <c r="K130" s="66">
        <v>2007</v>
      </c>
      <c r="L130" s="67">
        <v>19</v>
      </c>
      <c r="M130" s="67">
        <v>7</v>
      </c>
      <c r="N130" s="88">
        <v>1582</v>
      </c>
      <c r="O130" s="88">
        <v>1584</v>
      </c>
      <c r="P130" s="77">
        <f t="shared" si="1"/>
        <v>1583</v>
      </c>
      <c r="Q130" s="171"/>
      <c r="S130" s="7"/>
    </row>
    <row r="131" spans="1:19" x14ac:dyDescent="0.25">
      <c r="A131" s="59" t="s">
        <v>340</v>
      </c>
      <c r="B131" s="65" t="s">
        <v>341</v>
      </c>
      <c r="C131" s="66">
        <v>2007</v>
      </c>
      <c r="D131" s="66">
        <v>7</v>
      </c>
      <c r="E131" s="66" t="s">
        <v>514</v>
      </c>
      <c r="F131" s="66" t="s">
        <v>513</v>
      </c>
      <c r="G131" s="66" t="s">
        <v>249</v>
      </c>
      <c r="H131" s="66" t="s">
        <v>418</v>
      </c>
      <c r="I131" s="66">
        <v>1</v>
      </c>
      <c r="J131" s="66">
        <v>7</v>
      </c>
      <c r="K131" s="66">
        <v>2007</v>
      </c>
      <c r="L131" s="67">
        <v>19</v>
      </c>
      <c r="M131" s="67">
        <v>7</v>
      </c>
      <c r="N131" s="88">
        <v>60</v>
      </c>
      <c r="O131" s="88">
        <v>62</v>
      </c>
      <c r="P131" s="77">
        <f t="shared" si="1"/>
        <v>61</v>
      </c>
      <c r="Q131" s="171"/>
      <c r="S131" s="7"/>
    </row>
    <row r="132" spans="1:19" x14ac:dyDescent="0.25">
      <c r="A132" s="59" t="s">
        <v>340</v>
      </c>
      <c r="B132" s="65" t="s">
        <v>341</v>
      </c>
      <c r="C132" s="66">
        <v>2007</v>
      </c>
      <c r="D132" s="66">
        <v>8</v>
      </c>
      <c r="E132" s="66" t="s">
        <v>310</v>
      </c>
      <c r="F132" s="66" t="s">
        <v>311</v>
      </c>
      <c r="G132" s="66" t="s">
        <v>312</v>
      </c>
      <c r="H132" s="66" t="s">
        <v>418</v>
      </c>
      <c r="I132" s="66">
        <v>1</v>
      </c>
      <c r="J132" s="66">
        <v>8</v>
      </c>
      <c r="K132" s="66">
        <v>2007</v>
      </c>
      <c r="L132" s="67">
        <v>19</v>
      </c>
      <c r="M132" s="67">
        <v>7</v>
      </c>
      <c r="N132" s="88">
        <v>225</v>
      </c>
      <c r="O132" s="88">
        <v>226</v>
      </c>
      <c r="P132" s="77">
        <f t="shared" ref="P132:P168" si="2">SUM(N132:O132)/2</f>
        <v>225.5</v>
      </c>
      <c r="Q132" s="171"/>
      <c r="S132" s="7"/>
    </row>
    <row r="133" spans="1:19" x14ac:dyDescent="0.25">
      <c r="A133" s="59" t="s">
        <v>340</v>
      </c>
      <c r="B133" s="65" t="s">
        <v>341</v>
      </c>
      <c r="C133" s="66">
        <v>2007</v>
      </c>
      <c r="D133" s="66">
        <v>9</v>
      </c>
      <c r="E133" s="66" t="s">
        <v>515</v>
      </c>
      <c r="F133" s="66" t="s">
        <v>314</v>
      </c>
      <c r="G133" s="66" t="s">
        <v>312</v>
      </c>
      <c r="H133" s="66" t="s">
        <v>418</v>
      </c>
      <c r="I133" s="66">
        <v>1</v>
      </c>
      <c r="J133" s="66">
        <v>9</v>
      </c>
      <c r="K133" s="66">
        <v>2007</v>
      </c>
      <c r="L133" s="67">
        <v>19</v>
      </c>
      <c r="M133" s="67">
        <v>7</v>
      </c>
      <c r="N133" s="88">
        <v>761</v>
      </c>
      <c r="O133" s="88">
        <v>736</v>
      </c>
      <c r="P133" s="77">
        <f t="shared" si="2"/>
        <v>748.5</v>
      </c>
      <c r="Q133" s="171"/>
      <c r="S133" s="7"/>
    </row>
    <row r="134" spans="1:19" x14ac:dyDescent="0.25">
      <c r="A134" s="59" t="s">
        <v>340</v>
      </c>
      <c r="B134" s="65" t="s">
        <v>341</v>
      </c>
      <c r="C134" s="66">
        <v>2007</v>
      </c>
      <c r="D134" s="66">
        <v>10</v>
      </c>
      <c r="E134" s="66" t="s">
        <v>516</v>
      </c>
      <c r="F134" s="66" t="s">
        <v>314</v>
      </c>
      <c r="G134" s="66" t="s">
        <v>312</v>
      </c>
      <c r="H134" s="66" t="s">
        <v>418</v>
      </c>
      <c r="I134" s="66">
        <v>1</v>
      </c>
      <c r="J134" s="66">
        <v>10</v>
      </c>
      <c r="K134" s="66">
        <v>2007</v>
      </c>
      <c r="L134" s="67">
        <v>19</v>
      </c>
      <c r="M134" s="67">
        <v>7</v>
      </c>
      <c r="N134" s="88">
        <v>3158</v>
      </c>
      <c r="O134" s="88">
        <v>3188</v>
      </c>
      <c r="P134" s="77">
        <f t="shared" si="2"/>
        <v>3173</v>
      </c>
      <c r="Q134" s="171"/>
      <c r="S134" s="7"/>
    </row>
    <row r="135" spans="1:19" x14ac:dyDescent="0.25">
      <c r="A135" s="59" t="s">
        <v>340</v>
      </c>
      <c r="B135" s="65" t="s">
        <v>341</v>
      </c>
      <c r="C135" s="66">
        <v>2007</v>
      </c>
      <c r="D135" s="66">
        <v>11</v>
      </c>
      <c r="E135" s="66" t="s">
        <v>517</v>
      </c>
      <c r="F135" s="66" t="s">
        <v>314</v>
      </c>
      <c r="G135" s="66" t="s">
        <v>312</v>
      </c>
      <c r="H135" s="66" t="s">
        <v>418</v>
      </c>
      <c r="I135" s="66">
        <v>1</v>
      </c>
      <c r="J135" s="66">
        <v>11</v>
      </c>
      <c r="K135" s="66">
        <v>2007</v>
      </c>
      <c r="L135" s="67">
        <v>19</v>
      </c>
      <c r="M135" s="67">
        <v>7</v>
      </c>
      <c r="N135" s="88">
        <v>3</v>
      </c>
      <c r="O135" s="88">
        <v>1</v>
      </c>
      <c r="P135" s="77">
        <f t="shared" si="2"/>
        <v>2</v>
      </c>
      <c r="Q135" s="171"/>
      <c r="S135" s="7"/>
    </row>
    <row r="136" spans="1:19" x14ac:dyDescent="0.25">
      <c r="A136" s="59" t="s">
        <v>340</v>
      </c>
      <c r="B136" s="65" t="s">
        <v>341</v>
      </c>
      <c r="C136" s="66">
        <v>2007</v>
      </c>
      <c r="D136" s="66">
        <v>12</v>
      </c>
      <c r="E136" s="66" t="s">
        <v>518</v>
      </c>
      <c r="F136" s="66" t="s">
        <v>314</v>
      </c>
      <c r="G136" s="66" t="s">
        <v>312</v>
      </c>
      <c r="H136" s="66" t="s">
        <v>418</v>
      </c>
      <c r="I136" s="66">
        <v>1</v>
      </c>
      <c r="J136" s="66">
        <v>12</v>
      </c>
      <c r="K136" s="66">
        <v>2007</v>
      </c>
      <c r="L136" s="67">
        <v>19</v>
      </c>
      <c r="M136" s="67">
        <v>7</v>
      </c>
      <c r="N136" s="88">
        <v>2107</v>
      </c>
      <c r="O136" s="88">
        <v>2080</v>
      </c>
      <c r="P136" s="77">
        <f t="shared" si="2"/>
        <v>2093.5</v>
      </c>
      <c r="Q136" s="171"/>
      <c r="S136" s="7"/>
    </row>
    <row r="137" spans="1:19" x14ac:dyDescent="0.25">
      <c r="A137" s="59" t="s">
        <v>340</v>
      </c>
      <c r="B137" s="65" t="s">
        <v>341</v>
      </c>
      <c r="C137" s="66">
        <v>2007</v>
      </c>
      <c r="D137" s="66">
        <v>13</v>
      </c>
      <c r="E137" s="66" t="s">
        <v>519</v>
      </c>
      <c r="F137" s="66" t="s">
        <v>324</v>
      </c>
      <c r="G137" s="66" t="s">
        <v>312</v>
      </c>
      <c r="H137" s="66" t="s">
        <v>418</v>
      </c>
      <c r="I137" s="66">
        <v>1</v>
      </c>
      <c r="J137" s="66">
        <v>13</v>
      </c>
      <c r="K137" s="66">
        <v>2007</v>
      </c>
      <c r="L137" s="67">
        <v>19</v>
      </c>
      <c r="M137" s="67">
        <v>7</v>
      </c>
      <c r="N137" s="88">
        <v>842</v>
      </c>
      <c r="O137" s="88">
        <v>852</v>
      </c>
      <c r="P137" s="77">
        <f t="shared" si="2"/>
        <v>847</v>
      </c>
      <c r="Q137" s="171"/>
      <c r="S137" s="7"/>
    </row>
    <row r="138" spans="1:19" x14ac:dyDescent="0.25">
      <c r="A138" s="59" t="s">
        <v>340</v>
      </c>
      <c r="B138" s="65" t="s">
        <v>341</v>
      </c>
      <c r="C138" s="66">
        <v>2007</v>
      </c>
      <c r="D138" s="66">
        <v>14</v>
      </c>
      <c r="E138" s="66" t="s">
        <v>321</v>
      </c>
      <c r="F138" s="66" t="s">
        <v>424</v>
      </c>
      <c r="G138" s="66" t="s">
        <v>312</v>
      </c>
      <c r="H138" s="66" t="s">
        <v>418</v>
      </c>
      <c r="I138" s="66">
        <v>1</v>
      </c>
      <c r="J138" s="66">
        <v>14</v>
      </c>
      <c r="K138" s="66">
        <v>2007</v>
      </c>
      <c r="L138" s="67">
        <v>19</v>
      </c>
      <c r="M138" s="67">
        <v>7</v>
      </c>
      <c r="N138" s="88">
        <v>79</v>
      </c>
      <c r="O138" s="88">
        <v>68</v>
      </c>
      <c r="P138" s="77">
        <f t="shared" si="2"/>
        <v>73.5</v>
      </c>
      <c r="Q138" s="171"/>
      <c r="S138" s="7"/>
    </row>
    <row r="139" spans="1:19" x14ac:dyDescent="0.25">
      <c r="A139" s="59" t="s">
        <v>340</v>
      </c>
      <c r="B139" s="65" t="s">
        <v>341</v>
      </c>
      <c r="C139" s="66">
        <v>2007</v>
      </c>
      <c r="D139" s="66">
        <v>15</v>
      </c>
      <c r="E139" s="66" t="s">
        <v>430</v>
      </c>
      <c r="F139" s="66" t="s">
        <v>322</v>
      </c>
      <c r="G139" s="66" t="s">
        <v>312</v>
      </c>
      <c r="H139" s="66" t="s">
        <v>418</v>
      </c>
      <c r="I139" s="66">
        <v>1</v>
      </c>
      <c r="J139" s="66">
        <v>15</v>
      </c>
      <c r="K139" s="66">
        <v>2007</v>
      </c>
      <c r="L139" s="67">
        <v>19</v>
      </c>
      <c r="M139" s="67">
        <v>7</v>
      </c>
      <c r="N139" s="88">
        <v>4</v>
      </c>
      <c r="O139" s="88">
        <v>6</v>
      </c>
      <c r="P139" s="77">
        <f t="shared" si="2"/>
        <v>5</v>
      </c>
      <c r="Q139" s="171"/>
      <c r="S139" s="7"/>
    </row>
    <row r="140" spans="1:19" x14ac:dyDescent="0.25">
      <c r="A140" s="59" t="s">
        <v>340</v>
      </c>
      <c r="B140" s="65" t="s">
        <v>341</v>
      </c>
      <c r="C140" s="66">
        <v>2007</v>
      </c>
      <c r="D140" s="66">
        <v>16</v>
      </c>
      <c r="E140" s="66" t="s">
        <v>520</v>
      </c>
      <c r="F140" s="66" t="s">
        <v>333</v>
      </c>
      <c r="G140" s="66" t="s">
        <v>312</v>
      </c>
      <c r="H140" s="66" t="s">
        <v>418</v>
      </c>
      <c r="I140" s="66">
        <v>1</v>
      </c>
      <c r="J140" s="66">
        <v>16</v>
      </c>
      <c r="K140" s="66">
        <v>2007</v>
      </c>
      <c r="L140" s="67">
        <v>19</v>
      </c>
      <c r="M140" s="67">
        <v>7</v>
      </c>
      <c r="N140" s="88">
        <v>3842</v>
      </c>
      <c r="O140" s="88">
        <v>3804</v>
      </c>
      <c r="P140" s="77">
        <f t="shared" si="2"/>
        <v>3823</v>
      </c>
      <c r="Q140" s="171"/>
      <c r="S140" s="7"/>
    </row>
    <row r="141" spans="1:19" x14ac:dyDescent="0.25">
      <c r="A141" s="59" t="s">
        <v>340</v>
      </c>
      <c r="B141" s="65" t="s">
        <v>341</v>
      </c>
      <c r="C141" s="66">
        <v>2007</v>
      </c>
      <c r="D141" s="66">
        <v>17</v>
      </c>
      <c r="E141" s="66" t="s">
        <v>323</v>
      </c>
      <c r="F141" s="66" t="s">
        <v>324</v>
      </c>
      <c r="G141" s="66" t="s">
        <v>312</v>
      </c>
      <c r="H141" s="66" t="s">
        <v>418</v>
      </c>
      <c r="I141" s="66">
        <v>1</v>
      </c>
      <c r="J141" s="66">
        <v>17</v>
      </c>
      <c r="K141" s="66">
        <v>2007</v>
      </c>
      <c r="L141" s="67">
        <v>19</v>
      </c>
      <c r="M141" s="67">
        <v>7</v>
      </c>
      <c r="N141" s="88">
        <v>966</v>
      </c>
      <c r="O141" s="88">
        <v>937</v>
      </c>
      <c r="P141" s="77">
        <f t="shared" si="2"/>
        <v>951.5</v>
      </c>
      <c r="Q141" s="171"/>
      <c r="S141" s="7"/>
    </row>
    <row r="142" spans="1:19" x14ac:dyDescent="0.25">
      <c r="A142" s="59" t="s">
        <v>340</v>
      </c>
      <c r="B142" s="65" t="s">
        <v>341</v>
      </c>
      <c r="C142" s="66">
        <v>2007</v>
      </c>
      <c r="D142" s="66">
        <v>18</v>
      </c>
      <c r="E142" s="66" t="s">
        <v>358</v>
      </c>
      <c r="F142" s="66" t="s">
        <v>521</v>
      </c>
      <c r="G142" s="66" t="s">
        <v>312</v>
      </c>
      <c r="H142" s="66" t="s">
        <v>418</v>
      </c>
      <c r="I142" s="66">
        <v>1</v>
      </c>
      <c r="J142" s="66">
        <v>18</v>
      </c>
      <c r="K142" s="66">
        <v>2007</v>
      </c>
      <c r="L142" s="67">
        <v>19</v>
      </c>
      <c r="M142" s="67">
        <v>7</v>
      </c>
      <c r="N142" s="88">
        <v>4127</v>
      </c>
      <c r="O142" s="88">
        <v>4125</v>
      </c>
      <c r="P142" s="77">
        <f t="shared" si="2"/>
        <v>4126</v>
      </c>
      <c r="Q142" s="171"/>
      <c r="S142" s="7"/>
    </row>
    <row r="143" spans="1:19" x14ac:dyDescent="0.25">
      <c r="A143" s="59" t="s">
        <v>340</v>
      </c>
      <c r="B143" s="65" t="s">
        <v>341</v>
      </c>
      <c r="C143" s="66">
        <v>2007</v>
      </c>
      <c r="D143" s="66">
        <v>19</v>
      </c>
      <c r="E143" s="66" t="s">
        <v>360</v>
      </c>
      <c r="F143" s="66" t="s">
        <v>326</v>
      </c>
      <c r="G143" s="66" t="s">
        <v>312</v>
      </c>
      <c r="H143" s="66" t="s">
        <v>418</v>
      </c>
      <c r="I143" s="66">
        <v>1</v>
      </c>
      <c r="J143" s="66">
        <v>19</v>
      </c>
      <c r="K143" s="66">
        <v>2007</v>
      </c>
      <c r="L143" s="67">
        <v>19</v>
      </c>
      <c r="M143" s="67">
        <v>7</v>
      </c>
      <c r="N143" s="88">
        <v>181</v>
      </c>
      <c r="O143" s="88">
        <v>179</v>
      </c>
      <c r="P143" s="77">
        <f t="shared" si="2"/>
        <v>180</v>
      </c>
      <c r="Q143" s="171"/>
      <c r="S143" s="7"/>
    </row>
    <row r="144" spans="1:19" x14ac:dyDescent="0.25">
      <c r="A144" s="59" t="s">
        <v>340</v>
      </c>
      <c r="B144" s="65" t="s">
        <v>341</v>
      </c>
      <c r="C144" s="66">
        <v>2007</v>
      </c>
      <c r="D144" s="66">
        <v>20</v>
      </c>
      <c r="E144" s="66" t="s">
        <v>360</v>
      </c>
      <c r="F144" s="66" t="s">
        <v>326</v>
      </c>
      <c r="G144" s="66" t="s">
        <v>312</v>
      </c>
      <c r="H144" s="66" t="s">
        <v>418</v>
      </c>
      <c r="I144" s="66">
        <v>1</v>
      </c>
      <c r="J144" s="66">
        <v>20</v>
      </c>
      <c r="K144" s="66">
        <v>2007</v>
      </c>
      <c r="L144" s="67">
        <v>19</v>
      </c>
      <c r="M144" s="67">
        <v>7</v>
      </c>
      <c r="N144" s="88">
        <v>302</v>
      </c>
      <c r="O144" s="88">
        <v>307</v>
      </c>
      <c r="P144" s="77">
        <f t="shared" si="2"/>
        <v>304.5</v>
      </c>
      <c r="Q144" s="171"/>
      <c r="S144" s="7"/>
    </row>
    <row r="145" spans="1:19" x14ac:dyDescent="0.25">
      <c r="A145" s="59" t="s">
        <v>340</v>
      </c>
      <c r="B145" s="65" t="s">
        <v>341</v>
      </c>
      <c r="C145" s="66">
        <v>2007</v>
      </c>
      <c r="D145" s="66">
        <v>21</v>
      </c>
      <c r="E145" s="66" t="s">
        <v>522</v>
      </c>
      <c r="F145" s="66" t="s">
        <v>523</v>
      </c>
      <c r="G145" s="66" t="s">
        <v>312</v>
      </c>
      <c r="H145" s="66" t="s">
        <v>418</v>
      </c>
      <c r="I145" s="66">
        <v>1</v>
      </c>
      <c r="J145" s="66">
        <v>21</v>
      </c>
      <c r="K145" s="66">
        <v>2007</v>
      </c>
      <c r="L145" s="67">
        <v>19</v>
      </c>
      <c r="M145" s="67">
        <v>7</v>
      </c>
      <c r="N145" s="88">
        <v>3066</v>
      </c>
      <c r="O145" s="88">
        <v>3092</v>
      </c>
      <c r="P145" s="77">
        <f t="shared" si="2"/>
        <v>3079</v>
      </c>
      <c r="Q145" s="171"/>
      <c r="S145" s="7"/>
    </row>
    <row r="146" spans="1:19" x14ac:dyDescent="0.25">
      <c r="A146" s="59" t="s">
        <v>340</v>
      </c>
      <c r="B146" s="65" t="s">
        <v>341</v>
      </c>
      <c r="C146" s="66">
        <v>2007</v>
      </c>
      <c r="D146" s="66">
        <v>22</v>
      </c>
      <c r="E146" s="66" t="s">
        <v>524</v>
      </c>
      <c r="F146" s="66" t="s">
        <v>324</v>
      </c>
      <c r="G146" s="66" t="s">
        <v>312</v>
      </c>
      <c r="H146" s="66" t="s">
        <v>418</v>
      </c>
      <c r="I146" s="66">
        <v>1</v>
      </c>
      <c r="J146" s="66">
        <v>22</v>
      </c>
      <c r="K146" s="66">
        <v>2007</v>
      </c>
      <c r="L146" s="67">
        <v>19</v>
      </c>
      <c r="M146" s="67">
        <v>7</v>
      </c>
      <c r="N146" s="88">
        <v>1470</v>
      </c>
      <c r="O146" s="88">
        <v>1479</v>
      </c>
      <c r="P146" s="77">
        <f t="shared" si="2"/>
        <v>1474.5</v>
      </c>
      <c r="Q146" s="171"/>
      <c r="S146" s="7"/>
    </row>
    <row r="147" spans="1:19" x14ac:dyDescent="0.25">
      <c r="A147" s="59" t="s">
        <v>340</v>
      </c>
      <c r="B147" s="65" t="s">
        <v>341</v>
      </c>
      <c r="C147" s="66">
        <v>2007</v>
      </c>
      <c r="D147" s="66">
        <v>23</v>
      </c>
      <c r="E147" s="66" t="s">
        <v>525</v>
      </c>
      <c r="F147" s="66" t="s">
        <v>324</v>
      </c>
      <c r="G147" s="66" t="s">
        <v>312</v>
      </c>
      <c r="H147" s="66" t="s">
        <v>418</v>
      </c>
      <c r="I147" s="66">
        <v>1</v>
      </c>
      <c r="J147" s="66">
        <v>23</v>
      </c>
      <c r="K147" s="66">
        <v>2007</v>
      </c>
      <c r="L147" s="67">
        <v>19</v>
      </c>
      <c r="M147" s="67">
        <v>7</v>
      </c>
      <c r="N147" s="88">
        <v>2159</v>
      </c>
      <c r="O147" s="88">
        <v>2158</v>
      </c>
      <c r="P147" s="77">
        <f t="shared" si="2"/>
        <v>2158.5</v>
      </c>
      <c r="Q147" s="171"/>
      <c r="S147" s="7"/>
    </row>
    <row r="148" spans="1:19" x14ac:dyDescent="0.25">
      <c r="A148" s="59" t="s">
        <v>340</v>
      </c>
      <c r="B148" s="65" t="s">
        <v>341</v>
      </c>
      <c r="C148" s="66">
        <v>2007</v>
      </c>
      <c r="D148" s="66">
        <v>24</v>
      </c>
      <c r="E148" s="66" t="s">
        <v>526</v>
      </c>
      <c r="F148" s="66" t="s">
        <v>439</v>
      </c>
      <c r="G148" s="66" t="s">
        <v>312</v>
      </c>
      <c r="H148" s="66" t="s">
        <v>418</v>
      </c>
      <c r="I148" s="66">
        <v>1</v>
      </c>
      <c r="J148" s="66">
        <v>24</v>
      </c>
      <c r="K148" s="66">
        <v>2007</v>
      </c>
      <c r="L148" s="67">
        <v>19</v>
      </c>
      <c r="M148" s="67">
        <v>7</v>
      </c>
      <c r="N148" s="88">
        <v>0</v>
      </c>
      <c r="O148" s="88">
        <v>1</v>
      </c>
      <c r="P148" s="77">
        <f t="shared" si="2"/>
        <v>0.5</v>
      </c>
      <c r="Q148" s="171"/>
      <c r="S148" s="7"/>
    </row>
    <row r="149" spans="1:19" x14ac:dyDescent="0.25">
      <c r="A149" s="59" t="s">
        <v>340</v>
      </c>
      <c r="B149" s="65" t="s">
        <v>341</v>
      </c>
      <c r="C149" s="66">
        <v>2007</v>
      </c>
      <c r="D149" s="66">
        <v>25</v>
      </c>
      <c r="E149" s="66" t="s">
        <v>10</v>
      </c>
      <c r="F149" s="66" t="s">
        <v>527</v>
      </c>
      <c r="G149" s="66" t="s">
        <v>312</v>
      </c>
      <c r="H149" s="66" t="s">
        <v>418</v>
      </c>
      <c r="I149" s="66">
        <v>1</v>
      </c>
      <c r="J149" s="66">
        <v>25</v>
      </c>
      <c r="K149" s="66">
        <v>2007</v>
      </c>
      <c r="L149" s="67">
        <v>19</v>
      </c>
      <c r="M149" s="67">
        <v>7</v>
      </c>
      <c r="N149" s="88">
        <v>5</v>
      </c>
      <c r="O149" s="88">
        <v>6</v>
      </c>
      <c r="P149" s="77">
        <f t="shared" si="2"/>
        <v>5.5</v>
      </c>
      <c r="Q149" s="171"/>
      <c r="S149" s="7"/>
    </row>
    <row r="150" spans="1:19" x14ac:dyDescent="0.25">
      <c r="A150" s="59" t="s">
        <v>340</v>
      </c>
      <c r="B150" s="65" t="s">
        <v>341</v>
      </c>
      <c r="C150" s="66">
        <v>2007</v>
      </c>
      <c r="D150" s="66">
        <v>26</v>
      </c>
      <c r="E150" s="66" t="s">
        <v>528</v>
      </c>
      <c r="F150" s="66" t="s">
        <v>504</v>
      </c>
      <c r="G150" s="66" t="s">
        <v>252</v>
      </c>
      <c r="H150" s="66" t="s">
        <v>418</v>
      </c>
      <c r="I150" s="66">
        <v>1</v>
      </c>
      <c r="J150" s="66">
        <v>26</v>
      </c>
      <c r="K150" s="66">
        <v>2007</v>
      </c>
      <c r="L150" s="67">
        <v>19</v>
      </c>
      <c r="M150" s="67">
        <v>7</v>
      </c>
      <c r="N150" s="88">
        <v>1</v>
      </c>
      <c r="O150" s="88">
        <v>1</v>
      </c>
      <c r="P150" s="77">
        <f t="shared" si="2"/>
        <v>1</v>
      </c>
      <c r="Q150" s="171"/>
      <c r="S150" s="7"/>
    </row>
    <row r="151" spans="1:19" x14ac:dyDescent="0.25">
      <c r="A151" s="59" t="s">
        <v>340</v>
      </c>
      <c r="B151" s="65" t="s">
        <v>341</v>
      </c>
      <c r="C151" s="66">
        <v>2007</v>
      </c>
      <c r="D151" s="66">
        <v>27</v>
      </c>
      <c r="E151" s="66" t="s">
        <v>529</v>
      </c>
      <c r="F151" s="66" t="s">
        <v>530</v>
      </c>
      <c r="G151" s="66" t="s">
        <v>312</v>
      </c>
      <c r="H151" s="66" t="s">
        <v>418</v>
      </c>
      <c r="I151" s="66">
        <v>1</v>
      </c>
      <c r="J151" s="66">
        <v>27</v>
      </c>
      <c r="K151" s="66">
        <v>2007</v>
      </c>
      <c r="L151" s="67">
        <v>19</v>
      </c>
      <c r="M151" s="67">
        <v>7</v>
      </c>
      <c r="N151" s="88">
        <v>1559</v>
      </c>
      <c r="O151" s="88">
        <v>1530</v>
      </c>
      <c r="P151" s="77">
        <f t="shared" si="2"/>
        <v>1544.5</v>
      </c>
      <c r="Q151" s="171"/>
      <c r="S151" s="7"/>
    </row>
    <row r="152" spans="1:19" x14ac:dyDescent="0.25">
      <c r="A152" s="59" t="s">
        <v>340</v>
      </c>
      <c r="B152" s="65" t="s">
        <v>341</v>
      </c>
      <c r="C152" s="66">
        <v>2007</v>
      </c>
      <c r="D152" s="66">
        <v>28</v>
      </c>
      <c r="E152" s="66" t="s">
        <v>366</v>
      </c>
      <c r="F152" s="66" t="s">
        <v>531</v>
      </c>
      <c r="G152" s="66" t="s">
        <v>312</v>
      </c>
      <c r="H152" s="66" t="s">
        <v>418</v>
      </c>
      <c r="I152" s="66">
        <v>1</v>
      </c>
      <c r="J152" s="66">
        <v>28</v>
      </c>
      <c r="K152" s="66">
        <v>2007</v>
      </c>
      <c r="L152" s="67">
        <v>19</v>
      </c>
      <c r="M152" s="67">
        <v>7</v>
      </c>
      <c r="N152" s="88">
        <v>723</v>
      </c>
      <c r="O152" s="88">
        <v>718</v>
      </c>
      <c r="P152" s="77">
        <f t="shared" si="2"/>
        <v>720.5</v>
      </c>
      <c r="Q152" s="171"/>
      <c r="S152" s="7"/>
    </row>
    <row r="153" spans="1:19" x14ac:dyDescent="0.25">
      <c r="A153" s="59" t="s">
        <v>340</v>
      </c>
      <c r="B153" s="65" t="s">
        <v>341</v>
      </c>
      <c r="C153" s="66">
        <v>2007</v>
      </c>
      <c r="D153" s="66">
        <v>29</v>
      </c>
      <c r="E153" s="66" t="s">
        <v>366</v>
      </c>
      <c r="F153" s="66" t="s">
        <v>531</v>
      </c>
      <c r="G153" s="66" t="s">
        <v>312</v>
      </c>
      <c r="H153" s="66" t="s">
        <v>418</v>
      </c>
      <c r="I153" s="66">
        <v>1</v>
      </c>
      <c r="J153" s="66">
        <v>29</v>
      </c>
      <c r="K153" s="66">
        <v>2007</v>
      </c>
      <c r="L153" s="67">
        <v>19</v>
      </c>
      <c r="M153" s="67">
        <v>7</v>
      </c>
      <c r="N153" s="88">
        <v>273</v>
      </c>
      <c r="O153" s="88">
        <v>280</v>
      </c>
      <c r="P153" s="77">
        <f t="shared" si="2"/>
        <v>276.5</v>
      </c>
      <c r="Q153" s="171"/>
      <c r="S153" s="7"/>
    </row>
    <row r="154" spans="1:19" x14ac:dyDescent="0.25">
      <c r="A154" s="59" t="s">
        <v>340</v>
      </c>
      <c r="B154" s="65" t="s">
        <v>341</v>
      </c>
      <c r="C154" s="66">
        <v>2007</v>
      </c>
      <c r="D154" s="66">
        <v>30</v>
      </c>
      <c r="E154" s="66" t="s">
        <v>532</v>
      </c>
      <c r="F154" s="66" t="s">
        <v>531</v>
      </c>
      <c r="G154" s="66" t="s">
        <v>312</v>
      </c>
      <c r="H154" s="66" t="s">
        <v>418</v>
      </c>
      <c r="I154" s="66">
        <v>1</v>
      </c>
      <c r="J154" s="66">
        <v>30</v>
      </c>
      <c r="K154" s="66">
        <v>2007</v>
      </c>
      <c r="L154" s="67">
        <v>19</v>
      </c>
      <c r="M154" s="67">
        <v>7</v>
      </c>
      <c r="N154" s="88">
        <v>992</v>
      </c>
      <c r="O154" s="88">
        <v>981</v>
      </c>
      <c r="P154" s="77">
        <f t="shared" si="2"/>
        <v>986.5</v>
      </c>
      <c r="Q154" s="171"/>
      <c r="S154" s="7"/>
    </row>
    <row r="155" spans="1:19" x14ac:dyDescent="0.25">
      <c r="A155" s="59" t="s">
        <v>340</v>
      </c>
      <c r="B155" s="65" t="s">
        <v>341</v>
      </c>
      <c r="C155" s="66">
        <v>2007</v>
      </c>
      <c r="D155" s="66">
        <v>31</v>
      </c>
      <c r="E155" s="66" t="s">
        <v>369</v>
      </c>
      <c r="F155" s="66" t="s">
        <v>370</v>
      </c>
      <c r="G155" s="66" t="s">
        <v>312</v>
      </c>
      <c r="H155" s="66" t="s">
        <v>418</v>
      </c>
      <c r="I155" s="66">
        <v>1</v>
      </c>
      <c r="J155" s="66">
        <v>31</v>
      </c>
      <c r="K155" s="66">
        <v>2007</v>
      </c>
      <c r="L155" s="67">
        <v>19</v>
      </c>
      <c r="M155" s="67">
        <v>7</v>
      </c>
      <c r="N155" s="88">
        <v>6516</v>
      </c>
      <c r="O155" s="88">
        <v>6559</v>
      </c>
      <c r="P155" s="77">
        <f t="shared" si="2"/>
        <v>6537.5</v>
      </c>
      <c r="Q155" s="171"/>
      <c r="S155" s="7"/>
    </row>
    <row r="156" spans="1:19" x14ac:dyDescent="0.25">
      <c r="A156" s="59" t="s">
        <v>340</v>
      </c>
      <c r="B156" s="65" t="s">
        <v>341</v>
      </c>
      <c r="C156" s="66">
        <v>2007</v>
      </c>
      <c r="D156" s="66">
        <v>32</v>
      </c>
      <c r="E156" s="66" t="s">
        <v>330</v>
      </c>
      <c r="F156" s="66" t="s">
        <v>331</v>
      </c>
      <c r="G156" s="66" t="s">
        <v>312</v>
      </c>
      <c r="H156" s="66" t="s">
        <v>418</v>
      </c>
      <c r="I156" s="66">
        <v>1</v>
      </c>
      <c r="J156" s="66">
        <v>32</v>
      </c>
      <c r="K156" s="66">
        <v>2007</v>
      </c>
      <c r="L156" s="67">
        <v>19</v>
      </c>
      <c r="M156" s="67">
        <v>7</v>
      </c>
      <c r="N156" s="88">
        <v>2200</v>
      </c>
      <c r="O156" s="88">
        <v>2201</v>
      </c>
      <c r="P156" s="77">
        <f t="shared" si="2"/>
        <v>2200.5</v>
      </c>
      <c r="Q156" s="171"/>
      <c r="S156" s="7"/>
    </row>
    <row r="157" spans="1:19" x14ac:dyDescent="0.25">
      <c r="A157" s="59" t="s">
        <v>340</v>
      </c>
      <c r="B157" s="65" t="s">
        <v>341</v>
      </c>
      <c r="C157" s="66">
        <v>2007</v>
      </c>
      <c r="D157" s="66">
        <v>33</v>
      </c>
      <c r="E157" s="66" t="s">
        <v>533</v>
      </c>
      <c r="F157" s="66" t="s">
        <v>324</v>
      </c>
      <c r="G157" s="66" t="s">
        <v>312</v>
      </c>
      <c r="H157" s="66" t="s">
        <v>418</v>
      </c>
      <c r="I157" s="66">
        <v>1</v>
      </c>
      <c r="J157" s="66">
        <v>33</v>
      </c>
      <c r="K157" s="66">
        <v>2007</v>
      </c>
      <c r="L157" s="67">
        <v>19</v>
      </c>
      <c r="M157" s="67">
        <v>7</v>
      </c>
      <c r="N157" s="88">
        <v>7</v>
      </c>
      <c r="O157" s="88">
        <v>13</v>
      </c>
      <c r="P157" s="77">
        <f t="shared" si="2"/>
        <v>10</v>
      </c>
      <c r="Q157" s="171"/>
      <c r="S157" s="7"/>
    </row>
    <row r="158" spans="1:19" x14ac:dyDescent="0.25">
      <c r="A158" s="59" t="s">
        <v>340</v>
      </c>
      <c r="B158" s="65" t="s">
        <v>341</v>
      </c>
      <c r="C158" s="66">
        <v>2007</v>
      </c>
      <c r="D158" s="66">
        <v>34</v>
      </c>
      <c r="E158" s="66" t="s">
        <v>534</v>
      </c>
      <c r="F158" s="66" t="s">
        <v>324</v>
      </c>
      <c r="G158" s="66" t="s">
        <v>312</v>
      </c>
      <c r="H158" s="66" t="s">
        <v>418</v>
      </c>
      <c r="I158" s="66">
        <v>1</v>
      </c>
      <c r="J158" s="66">
        <v>34</v>
      </c>
      <c r="K158" s="66">
        <v>2007</v>
      </c>
      <c r="L158" s="67">
        <v>19</v>
      </c>
      <c r="M158" s="67">
        <v>7</v>
      </c>
      <c r="N158" s="88">
        <v>7561</v>
      </c>
      <c r="O158" s="88">
        <v>7488</v>
      </c>
      <c r="P158" s="77">
        <f t="shared" si="2"/>
        <v>7524.5</v>
      </c>
      <c r="Q158" s="171"/>
      <c r="S158" s="7"/>
    </row>
    <row r="159" spans="1:19" x14ac:dyDescent="0.25">
      <c r="A159" s="59" t="s">
        <v>340</v>
      </c>
      <c r="B159" s="65" t="s">
        <v>341</v>
      </c>
      <c r="C159" s="66">
        <v>2007</v>
      </c>
      <c r="D159" s="66">
        <v>35</v>
      </c>
      <c r="E159" s="66" t="s">
        <v>535</v>
      </c>
      <c r="F159" s="66" t="s">
        <v>324</v>
      </c>
      <c r="G159" s="66" t="s">
        <v>312</v>
      </c>
      <c r="H159" s="66" t="s">
        <v>418</v>
      </c>
      <c r="I159" s="66">
        <v>1</v>
      </c>
      <c r="J159" s="66">
        <v>35</v>
      </c>
      <c r="K159" s="66">
        <v>2007</v>
      </c>
      <c r="L159" s="67">
        <v>19</v>
      </c>
      <c r="M159" s="67">
        <v>7</v>
      </c>
      <c r="N159" s="88">
        <v>368</v>
      </c>
      <c r="O159" s="88">
        <v>353</v>
      </c>
      <c r="P159" s="77">
        <f t="shared" si="2"/>
        <v>360.5</v>
      </c>
      <c r="Q159" s="171"/>
      <c r="S159" s="7"/>
    </row>
    <row r="160" spans="1:19" x14ac:dyDescent="0.25">
      <c r="A160" s="59" t="s">
        <v>340</v>
      </c>
      <c r="B160" s="65" t="s">
        <v>341</v>
      </c>
      <c r="C160" s="66">
        <v>2007</v>
      </c>
      <c r="D160" s="66">
        <v>36</v>
      </c>
      <c r="E160" s="66" t="s">
        <v>371</v>
      </c>
      <c r="F160" s="66" t="s">
        <v>372</v>
      </c>
      <c r="G160" s="66" t="s">
        <v>312</v>
      </c>
      <c r="H160" s="66" t="s">
        <v>418</v>
      </c>
      <c r="I160" s="66">
        <v>1</v>
      </c>
      <c r="J160" s="66">
        <v>36</v>
      </c>
      <c r="K160" s="66">
        <v>2007</v>
      </c>
      <c r="L160" s="67">
        <v>19</v>
      </c>
      <c r="M160" s="67">
        <v>7</v>
      </c>
      <c r="N160" s="88">
        <v>467</v>
      </c>
      <c r="O160" s="88">
        <v>490</v>
      </c>
      <c r="P160" s="77">
        <f t="shared" si="2"/>
        <v>478.5</v>
      </c>
      <c r="Q160" s="171"/>
      <c r="S160" s="7"/>
    </row>
    <row r="161" spans="1:19" x14ac:dyDescent="0.25">
      <c r="A161" s="59" t="s">
        <v>340</v>
      </c>
      <c r="B161" s="65" t="s">
        <v>341</v>
      </c>
      <c r="C161" s="66">
        <v>2007</v>
      </c>
      <c r="D161" s="66">
        <v>37</v>
      </c>
      <c r="E161" s="66" t="s">
        <v>376</v>
      </c>
      <c r="F161" s="66" t="s">
        <v>377</v>
      </c>
      <c r="G161" s="66" t="s">
        <v>290</v>
      </c>
      <c r="H161" s="66" t="s">
        <v>418</v>
      </c>
      <c r="I161" s="66">
        <v>1</v>
      </c>
      <c r="J161" s="66">
        <v>37</v>
      </c>
      <c r="K161" s="66">
        <v>2007</v>
      </c>
      <c r="L161" s="67">
        <v>19</v>
      </c>
      <c r="M161" s="67">
        <v>7</v>
      </c>
      <c r="N161" s="88">
        <v>41</v>
      </c>
      <c r="O161" s="88">
        <v>42</v>
      </c>
      <c r="P161" s="77">
        <f t="shared" si="2"/>
        <v>41.5</v>
      </c>
      <c r="Q161" s="171"/>
      <c r="S161" s="7"/>
    </row>
    <row r="162" spans="1:19" x14ac:dyDescent="0.25">
      <c r="A162" s="59" t="s">
        <v>340</v>
      </c>
      <c r="B162" s="65" t="s">
        <v>341</v>
      </c>
      <c r="C162" s="66">
        <v>2007</v>
      </c>
      <c r="D162" s="66">
        <v>38</v>
      </c>
      <c r="E162" s="66" t="s">
        <v>536</v>
      </c>
      <c r="F162" s="66" t="s">
        <v>333</v>
      </c>
      <c r="G162" s="66" t="s">
        <v>312</v>
      </c>
      <c r="H162" s="66" t="s">
        <v>418</v>
      </c>
      <c r="I162" s="66">
        <v>1</v>
      </c>
      <c r="J162" s="66">
        <v>38</v>
      </c>
      <c r="K162" s="66">
        <v>2007</v>
      </c>
      <c r="L162" s="67">
        <v>19</v>
      </c>
      <c r="M162" s="67">
        <v>7</v>
      </c>
      <c r="N162" s="88">
        <v>3595</v>
      </c>
      <c r="O162" s="88">
        <v>3578</v>
      </c>
      <c r="P162" s="77">
        <f t="shared" si="2"/>
        <v>3586.5</v>
      </c>
      <c r="Q162" s="171"/>
      <c r="S162" s="7"/>
    </row>
    <row r="163" spans="1:19" x14ac:dyDescent="0.25">
      <c r="A163" s="59" t="s">
        <v>340</v>
      </c>
      <c r="B163" s="65" t="s">
        <v>341</v>
      </c>
      <c r="C163" s="66">
        <v>2007</v>
      </c>
      <c r="D163" s="66">
        <v>39</v>
      </c>
      <c r="E163" s="66" t="s">
        <v>537</v>
      </c>
      <c r="F163" s="66" t="s">
        <v>372</v>
      </c>
      <c r="G163" s="66" t="s">
        <v>312</v>
      </c>
      <c r="H163" s="66" t="s">
        <v>418</v>
      </c>
      <c r="I163" s="66">
        <v>1</v>
      </c>
      <c r="J163" s="66">
        <v>39</v>
      </c>
      <c r="K163" s="66">
        <v>2007</v>
      </c>
      <c r="L163" s="67">
        <v>19</v>
      </c>
      <c r="M163" s="67">
        <v>7</v>
      </c>
      <c r="N163" s="88">
        <v>571</v>
      </c>
      <c r="O163" s="88">
        <v>548</v>
      </c>
      <c r="P163" s="77">
        <f t="shared" si="2"/>
        <v>559.5</v>
      </c>
      <c r="Q163" s="171"/>
      <c r="S163" s="7"/>
    </row>
    <row r="164" spans="1:19" x14ac:dyDescent="0.25">
      <c r="A164" s="59" t="s">
        <v>340</v>
      </c>
      <c r="B164" s="65" t="s">
        <v>341</v>
      </c>
      <c r="C164" s="66">
        <v>2007</v>
      </c>
      <c r="D164" s="66">
        <v>40</v>
      </c>
      <c r="E164" s="66" t="s">
        <v>538</v>
      </c>
      <c r="F164" s="66" t="s">
        <v>539</v>
      </c>
      <c r="G164" s="66" t="s">
        <v>312</v>
      </c>
      <c r="H164" s="66" t="s">
        <v>418</v>
      </c>
      <c r="I164" s="66">
        <v>1</v>
      </c>
      <c r="J164" s="66">
        <v>40</v>
      </c>
      <c r="K164" s="66">
        <v>2007</v>
      </c>
      <c r="L164" s="67">
        <v>19</v>
      </c>
      <c r="M164" s="67">
        <v>7</v>
      </c>
      <c r="N164" s="88">
        <v>4</v>
      </c>
      <c r="O164" s="88">
        <v>5</v>
      </c>
      <c r="P164" s="77">
        <f t="shared" si="2"/>
        <v>4.5</v>
      </c>
      <c r="Q164" s="171"/>
      <c r="S164" s="7"/>
    </row>
    <row r="165" spans="1:19" x14ac:dyDescent="0.25">
      <c r="A165" s="59" t="s">
        <v>340</v>
      </c>
      <c r="B165" s="65" t="s">
        <v>341</v>
      </c>
      <c r="C165" s="66">
        <v>2007</v>
      </c>
      <c r="D165" s="66">
        <v>41</v>
      </c>
      <c r="E165" s="66" t="s">
        <v>540</v>
      </c>
      <c r="F165" s="66" t="s">
        <v>424</v>
      </c>
      <c r="G165" s="66" t="s">
        <v>312</v>
      </c>
      <c r="H165" s="66" t="s">
        <v>418</v>
      </c>
      <c r="I165" s="66">
        <v>1</v>
      </c>
      <c r="J165" s="66">
        <v>41</v>
      </c>
      <c r="K165" s="66">
        <v>2007</v>
      </c>
      <c r="L165" s="67">
        <v>19</v>
      </c>
      <c r="M165" s="67">
        <v>7</v>
      </c>
      <c r="N165" s="88">
        <v>200</v>
      </c>
      <c r="O165" s="88">
        <v>189</v>
      </c>
      <c r="P165" s="77">
        <f t="shared" si="2"/>
        <v>194.5</v>
      </c>
      <c r="Q165" s="171"/>
      <c r="S165" s="7"/>
    </row>
    <row r="166" spans="1:19" x14ac:dyDescent="0.25">
      <c r="A166" s="59" t="s">
        <v>340</v>
      </c>
      <c r="B166" s="65" t="s">
        <v>341</v>
      </c>
      <c r="C166" s="66">
        <v>2007</v>
      </c>
      <c r="D166" s="66">
        <v>42</v>
      </c>
      <c r="E166" s="66" t="s">
        <v>541</v>
      </c>
      <c r="F166" s="66" t="s">
        <v>472</v>
      </c>
      <c r="G166" s="66" t="s">
        <v>290</v>
      </c>
      <c r="H166" s="66" t="s">
        <v>418</v>
      </c>
      <c r="I166" s="66">
        <v>1</v>
      </c>
      <c r="J166" s="66">
        <v>42</v>
      </c>
      <c r="K166" s="66">
        <v>2007</v>
      </c>
      <c r="L166" s="67">
        <v>19</v>
      </c>
      <c r="M166" s="67">
        <v>7</v>
      </c>
      <c r="N166" s="88">
        <v>6</v>
      </c>
      <c r="O166" s="88">
        <v>9</v>
      </c>
      <c r="P166" s="77">
        <f t="shared" si="2"/>
        <v>7.5</v>
      </c>
      <c r="Q166" s="171"/>
      <c r="S166" s="7"/>
    </row>
    <row r="167" spans="1:19" x14ac:dyDescent="0.25">
      <c r="A167" s="59" t="s">
        <v>340</v>
      </c>
      <c r="B167" s="65" t="s">
        <v>341</v>
      </c>
      <c r="C167" s="66">
        <v>2007</v>
      </c>
      <c r="D167" s="66">
        <v>43</v>
      </c>
      <c r="E167" s="66" t="s">
        <v>542</v>
      </c>
      <c r="F167" s="66" t="s">
        <v>326</v>
      </c>
      <c r="G167" s="66" t="s">
        <v>312</v>
      </c>
      <c r="H167" s="66" t="s">
        <v>418</v>
      </c>
      <c r="I167" s="66">
        <v>1</v>
      </c>
      <c r="J167" s="66">
        <v>43</v>
      </c>
      <c r="K167" s="66">
        <v>2007</v>
      </c>
      <c r="L167" s="67">
        <v>19</v>
      </c>
      <c r="M167" s="67">
        <v>7</v>
      </c>
      <c r="N167" s="88">
        <v>65</v>
      </c>
      <c r="O167" s="88">
        <v>65</v>
      </c>
      <c r="P167" s="77">
        <f t="shared" si="2"/>
        <v>65</v>
      </c>
      <c r="Q167" s="171"/>
      <c r="S167" s="7"/>
    </row>
    <row r="168" spans="1:19" ht="15.75" thickBot="1" x14ac:dyDescent="0.3">
      <c r="A168" s="90" t="s">
        <v>340</v>
      </c>
      <c r="B168" s="69" t="s">
        <v>341</v>
      </c>
      <c r="C168" s="70">
        <v>2007</v>
      </c>
      <c r="D168" s="92">
        <v>44</v>
      </c>
      <c r="E168" s="70" t="s">
        <v>543</v>
      </c>
      <c r="F168" s="70" t="s">
        <v>326</v>
      </c>
      <c r="G168" s="70" t="s">
        <v>312</v>
      </c>
      <c r="H168" s="70" t="s">
        <v>418</v>
      </c>
      <c r="I168" s="70">
        <v>1</v>
      </c>
      <c r="J168" s="70">
        <v>44</v>
      </c>
      <c r="K168" s="70">
        <v>2007</v>
      </c>
      <c r="L168" s="71">
        <v>19</v>
      </c>
      <c r="M168" s="71">
        <v>7</v>
      </c>
      <c r="N168" s="91">
        <v>103</v>
      </c>
      <c r="O168" s="91">
        <v>108</v>
      </c>
      <c r="P168" s="86">
        <f t="shared" si="2"/>
        <v>105.5</v>
      </c>
      <c r="Q168" s="177">
        <f>SUM(P37:P168)</f>
        <v>66968.5</v>
      </c>
      <c r="S168" s="7"/>
    </row>
    <row r="169" spans="1:19" ht="15.75" thickBot="1" x14ac:dyDescent="0.3">
      <c r="A169" s="395" t="s">
        <v>1419</v>
      </c>
      <c r="B169" s="208"/>
      <c r="C169" s="389"/>
      <c r="D169" s="389"/>
      <c r="E169" s="389"/>
      <c r="F169" s="389"/>
      <c r="G169" s="389"/>
      <c r="H169" s="389"/>
      <c r="I169" s="389"/>
      <c r="J169" s="389"/>
      <c r="K169" s="389"/>
      <c r="L169" s="392"/>
      <c r="M169" s="392"/>
      <c r="N169" s="393"/>
      <c r="O169" s="393"/>
      <c r="P169" s="389"/>
      <c r="Q169" s="394">
        <f>SUM(Q3:Q168)</f>
        <v>88219</v>
      </c>
      <c r="S169" s="7"/>
    </row>
    <row r="170" spans="1:19" x14ac:dyDescent="0.25">
      <c r="A170" s="7"/>
      <c r="C170" s="7"/>
      <c r="D170" s="7"/>
      <c r="E170" s="7"/>
      <c r="F170" s="7"/>
      <c r="G170" s="7"/>
      <c r="H170" s="7"/>
      <c r="I170" s="1"/>
      <c r="S170" s="7"/>
    </row>
    <row r="171" spans="1:19" x14ac:dyDescent="0.25">
      <c r="K171" s="7"/>
      <c r="L171" s="7"/>
      <c r="M171" s="7"/>
      <c r="N171" s="7"/>
      <c r="O171" s="7"/>
      <c r="P171" s="7"/>
      <c r="Q171" s="7"/>
    </row>
    <row r="172" spans="1:19" x14ac:dyDescent="0.25">
      <c r="K172" s="7"/>
      <c r="L172" s="7"/>
      <c r="M172" s="7"/>
      <c r="N172" s="7"/>
      <c r="O172" s="7"/>
      <c r="P172" s="7"/>
      <c r="Q172" s="7"/>
    </row>
    <row r="173" spans="1:19" x14ac:dyDescent="0.25">
      <c r="K173" s="7"/>
      <c r="L173" s="7"/>
      <c r="M173" s="7"/>
      <c r="N173" s="7"/>
      <c r="O173" s="7"/>
      <c r="P173" s="7"/>
      <c r="Q173" s="7"/>
    </row>
    <row r="174" spans="1:19" x14ac:dyDescent="0.25">
      <c r="K174" s="7"/>
      <c r="L174" s="7"/>
      <c r="M174" s="7"/>
      <c r="N174" s="7"/>
      <c r="O174" s="7"/>
      <c r="P174" s="7"/>
      <c r="Q174" s="7"/>
    </row>
    <row r="175" spans="1:19" x14ac:dyDescent="0.25">
      <c r="K175" s="7"/>
      <c r="L175" s="7"/>
      <c r="M175" s="7"/>
      <c r="N175" s="7"/>
      <c r="O175" s="7"/>
      <c r="P175" s="7"/>
      <c r="Q175" s="7"/>
    </row>
    <row r="176" spans="1:19" x14ac:dyDescent="0.25">
      <c r="K176" s="7"/>
      <c r="L176" s="7"/>
      <c r="M176" s="7"/>
      <c r="N176" s="7"/>
      <c r="O176" s="7"/>
      <c r="P176" s="7"/>
      <c r="Q176" s="7"/>
      <c r="R176" s="7"/>
    </row>
    <row r="177" spans="11:18" x14ac:dyDescent="0.25">
      <c r="K177" s="7"/>
      <c r="L177" s="7"/>
      <c r="M177" s="7"/>
      <c r="N177" s="7"/>
      <c r="O177" s="7"/>
      <c r="P177" s="7"/>
      <c r="Q177" s="7"/>
      <c r="R177" s="7"/>
    </row>
    <row r="178" spans="11:18" x14ac:dyDescent="0.25">
      <c r="K178" s="7"/>
      <c r="L178" s="7"/>
      <c r="M178" s="7"/>
      <c r="N178" s="7"/>
      <c r="O178" s="7"/>
      <c r="P178" s="7"/>
      <c r="Q178" s="7"/>
      <c r="R178" s="7"/>
    </row>
    <row r="179" spans="11:18" x14ac:dyDescent="0.25">
      <c r="K179" s="7"/>
      <c r="L179" s="7"/>
      <c r="M179" s="7"/>
      <c r="N179" s="7"/>
      <c r="O179" s="7"/>
      <c r="P179" s="7"/>
      <c r="Q179" s="7"/>
      <c r="R179" s="7"/>
    </row>
    <row r="180" spans="11:18" x14ac:dyDescent="0.25">
      <c r="K180" s="7"/>
      <c r="L180" s="7"/>
      <c r="M180" s="7"/>
      <c r="N180" s="7"/>
      <c r="O180" s="7"/>
      <c r="P180" s="7"/>
      <c r="Q180" s="7"/>
      <c r="R180" s="7"/>
    </row>
    <row r="181" spans="11:18" x14ac:dyDescent="0.25">
      <c r="K181" s="7"/>
      <c r="L181" s="7"/>
      <c r="M181" s="7"/>
      <c r="N181" s="7"/>
      <c r="O181" s="7"/>
      <c r="P181" s="7"/>
      <c r="Q181" s="7"/>
      <c r="R181" s="7"/>
    </row>
    <row r="182" spans="11:18" x14ac:dyDescent="0.25">
      <c r="K182" s="7"/>
      <c r="L182" s="7"/>
      <c r="M182" s="7"/>
      <c r="N182" s="7"/>
      <c r="O182" s="7"/>
      <c r="P182" s="7"/>
      <c r="Q182" s="7"/>
      <c r="R182" s="7"/>
    </row>
    <row r="183" spans="11:18" x14ac:dyDescent="0.25">
      <c r="K183" s="7"/>
      <c r="L183" s="7"/>
      <c r="M183" s="7"/>
      <c r="N183" s="7"/>
      <c r="O183" s="7"/>
      <c r="P183" s="7"/>
      <c r="Q183" s="7"/>
      <c r="R183" s="7"/>
    </row>
    <row r="184" spans="11:18" x14ac:dyDescent="0.25">
      <c r="K184" s="7"/>
      <c r="L184" s="7"/>
      <c r="M184" s="7"/>
      <c r="N184" s="7"/>
      <c r="O184" s="7"/>
      <c r="P184" s="7"/>
      <c r="Q184" s="7"/>
      <c r="R184" s="7"/>
    </row>
    <row r="185" spans="11:18" x14ac:dyDescent="0.25">
      <c r="K185" s="7"/>
      <c r="L185" s="7"/>
      <c r="M185" s="7"/>
      <c r="N185" s="7"/>
      <c r="O185" s="7"/>
      <c r="P185" s="7"/>
      <c r="Q185" s="7"/>
      <c r="R185" s="7"/>
    </row>
    <row r="186" spans="11:18" x14ac:dyDescent="0.25">
      <c r="K186" s="7"/>
      <c r="L186" s="7"/>
      <c r="M186" s="7"/>
      <c r="N186" s="7"/>
      <c r="O186" s="7"/>
      <c r="P186" s="7"/>
      <c r="Q186" s="7"/>
      <c r="R186" s="7"/>
    </row>
    <row r="187" spans="11:18" x14ac:dyDescent="0.25">
      <c r="K187" s="7"/>
      <c r="L187" s="7"/>
      <c r="M187" s="7"/>
      <c r="N187" s="7"/>
      <c r="O187" s="7"/>
      <c r="P187" s="7"/>
      <c r="Q187" s="7"/>
      <c r="R187" s="7"/>
    </row>
    <row r="188" spans="11:18" x14ac:dyDescent="0.25">
      <c r="K188" s="7"/>
      <c r="L188" s="7"/>
      <c r="M188" s="7"/>
      <c r="N188" s="7"/>
      <c r="O188" s="7"/>
      <c r="P188" s="7"/>
      <c r="Q188" s="7"/>
      <c r="R188" s="7"/>
    </row>
    <row r="189" spans="11:18" x14ac:dyDescent="0.25">
      <c r="K189" s="7"/>
      <c r="L189" s="7"/>
      <c r="M189" s="7"/>
      <c r="N189" s="7"/>
      <c r="O189" s="7"/>
      <c r="P189" s="7"/>
      <c r="Q189" s="7"/>
      <c r="R189" s="7"/>
    </row>
    <row r="190" spans="11:18" x14ac:dyDescent="0.25">
      <c r="K190" s="7"/>
      <c r="L190" s="7"/>
      <c r="M190" s="7"/>
      <c r="N190" s="7"/>
      <c r="O190" s="7"/>
      <c r="P190" s="7"/>
      <c r="Q190" s="7"/>
      <c r="R190" s="7"/>
    </row>
    <row r="191" spans="11:18" x14ac:dyDescent="0.25">
      <c r="K191" s="7"/>
      <c r="L191" s="7"/>
      <c r="M191" s="7"/>
      <c r="N191" s="7"/>
      <c r="O191" s="7"/>
      <c r="P191" s="7"/>
      <c r="Q191" s="7"/>
      <c r="R191" s="7"/>
    </row>
    <row r="192" spans="11:18" x14ac:dyDescent="0.25">
      <c r="K192" s="7"/>
      <c r="L192" s="7"/>
      <c r="M192" s="7"/>
      <c r="N192" s="7"/>
      <c r="O192" s="7"/>
      <c r="P192" s="7"/>
      <c r="Q192" s="7"/>
      <c r="R192" s="7"/>
    </row>
    <row r="193" spans="11:18" x14ac:dyDescent="0.25">
      <c r="K193" s="7"/>
      <c r="L193" s="7"/>
      <c r="M193" s="7"/>
      <c r="N193" s="7"/>
      <c r="O193" s="7"/>
      <c r="P193" s="7"/>
      <c r="Q193" s="7"/>
      <c r="R193" s="7"/>
    </row>
    <row r="194" spans="11:18" x14ac:dyDescent="0.25">
      <c r="K194" s="7"/>
      <c r="L194" s="7"/>
      <c r="M194" s="7"/>
      <c r="N194" s="7"/>
      <c r="O194" s="7"/>
      <c r="P194" s="7"/>
      <c r="Q194" s="7"/>
      <c r="R194" s="7"/>
    </row>
    <row r="195" spans="11:18" x14ac:dyDescent="0.25">
      <c r="K195" s="7"/>
      <c r="L195" s="7"/>
      <c r="M195" s="7"/>
      <c r="N195" s="7"/>
      <c r="O195" s="7"/>
      <c r="P195" s="7"/>
      <c r="Q195" s="7"/>
      <c r="R195" s="7"/>
    </row>
    <row r="196" spans="11:18" x14ac:dyDescent="0.25">
      <c r="K196" s="7"/>
      <c r="L196" s="7"/>
      <c r="M196" s="7"/>
      <c r="N196" s="7"/>
      <c r="O196" s="7"/>
      <c r="P196" s="7"/>
      <c r="Q196" s="7"/>
      <c r="R196" s="7"/>
    </row>
    <row r="197" spans="11:18" x14ac:dyDescent="0.25">
      <c r="K197" s="7"/>
      <c r="L197" s="7"/>
      <c r="M197" s="7"/>
      <c r="N197" s="7"/>
      <c r="O197" s="7"/>
      <c r="P197" s="7"/>
      <c r="Q197" s="7"/>
      <c r="R197" s="7"/>
    </row>
    <row r="198" spans="11:18" x14ac:dyDescent="0.25">
      <c r="K198" s="7"/>
      <c r="L198" s="7"/>
      <c r="M198" s="7"/>
      <c r="N198" s="7"/>
      <c r="O198" s="7"/>
      <c r="P198" s="7"/>
      <c r="Q198" s="7"/>
      <c r="R198" s="7"/>
    </row>
    <row r="199" spans="11:18" x14ac:dyDescent="0.25">
      <c r="K199" s="7"/>
      <c r="L199" s="7"/>
      <c r="M199" s="7"/>
      <c r="N199" s="7"/>
      <c r="O199" s="7"/>
      <c r="P199" s="7"/>
      <c r="Q199" s="7"/>
      <c r="R199" s="7"/>
    </row>
    <row r="200" spans="11:18" x14ac:dyDescent="0.25">
      <c r="K200" s="7"/>
      <c r="L200" s="7"/>
      <c r="M200" s="7"/>
      <c r="N200" s="7"/>
      <c r="O200" s="7"/>
      <c r="P200" s="7"/>
      <c r="Q200" s="7"/>
      <c r="R200" s="7"/>
    </row>
    <row r="201" spans="11:18" x14ac:dyDescent="0.25">
      <c r="K201" s="7"/>
      <c r="L201" s="7"/>
      <c r="M201" s="7"/>
      <c r="N201" s="7"/>
      <c r="O201" s="7"/>
      <c r="P201" s="7"/>
      <c r="Q201" s="7"/>
      <c r="R201" s="7"/>
    </row>
    <row r="202" spans="11:18" x14ac:dyDescent="0.25">
      <c r="K202" s="7"/>
      <c r="L202" s="7"/>
      <c r="M202" s="7"/>
      <c r="N202" s="7"/>
      <c r="O202" s="7"/>
      <c r="P202" s="7"/>
      <c r="Q202" s="7"/>
      <c r="R202" s="7"/>
    </row>
    <row r="203" spans="11:18" x14ac:dyDescent="0.25">
      <c r="K203" s="7"/>
      <c r="L203" s="7"/>
      <c r="M203" s="7"/>
      <c r="N203" s="7"/>
      <c r="O203" s="7"/>
      <c r="P203" s="7"/>
      <c r="Q203" s="7"/>
      <c r="R203" s="7"/>
    </row>
    <row r="204" spans="11:18" x14ac:dyDescent="0.25">
      <c r="K204" s="7"/>
      <c r="L204" s="7"/>
      <c r="M204" s="7"/>
      <c r="N204" s="7"/>
      <c r="O204" s="7"/>
      <c r="P204" s="7"/>
      <c r="Q204" s="7"/>
      <c r="R204" s="7"/>
    </row>
    <row r="205" spans="11:18" x14ac:dyDescent="0.25">
      <c r="K205" s="7"/>
      <c r="L205" s="7"/>
      <c r="M205" s="7"/>
      <c r="N205" s="7"/>
      <c r="O205" s="7"/>
      <c r="P205" s="7"/>
      <c r="Q205" s="7"/>
      <c r="R205" s="7"/>
    </row>
    <row r="206" spans="11:18" x14ac:dyDescent="0.25">
      <c r="K206" s="7"/>
      <c r="L206" s="7"/>
      <c r="M206" s="7"/>
      <c r="N206" s="7"/>
      <c r="O206" s="7"/>
      <c r="P206" s="7"/>
      <c r="Q206" s="7"/>
      <c r="R206" s="7"/>
    </row>
    <row r="207" spans="11:18" x14ac:dyDescent="0.25">
      <c r="K207" s="7"/>
      <c r="L207" s="7"/>
      <c r="M207" s="7"/>
      <c r="N207" s="7"/>
      <c r="O207" s="7"/>
      <c r="P207" s="7"/>
      <c r="Q207" s="7"/>
      <c r="R207" s="7"/>
    </row>
    <row r="208" spans="11:18" x14ac:dyDescent="0.25">
      <c r="K208" s="7"/>
      <c r="L208" s="7"/>
      <c r="M208" s="7"/>
      <c r="N208" s="7"/>
      <c r="O208" s="7"/>
      <c r="P208" s="7"/>
      <c r="Q208" s="7"/>
      <c r="R208" s="7"/>
    </row>
    <row r="209" spans="11:18" x14ac:dyDescent="0.25">
      <c r="K209" s="7"/>
      <c r="L209" s="7"/>
      <c r="M209" s="7"/>
      <c r="N209" s="7"/>
      <c r="O209" s="7"/>
      <c r="P209" s="7"/>
      <c r="Q209" s="7"/>
      <c r="R209" s="7"/>
    </row>
    <row r="210" spans="11:18" x14ac:dyDescent="0.25">
      <c r="K210" s="7"/>
      <c r="L210" s="7"/>
      <c r="M210" s="7"/>
      <c r="N210" s="7"/>
      <c r="O210" s="7"/>
      <c r="P210" s="7"/>
      <c r="Q210" s="7"/>
      <c r="R210" s="7"/>
    </row>
    <row r="211" spans="11:18" x14ac:dyDescent="0.25">
      <c r="K211" s="7"/>
      <c r="L211" s="7"/>
      <c r="M211" s="7"/>
      <c r="N211" s="7"/>
      <c r="O211" s="7"/>
      <c r="P211" s="7"/>
      <c r="Q211" s="7"/>
      <c r="R211" s="7"/>
    </row>
    <row r="212" spans="11:18" x14ac:dyDescent="0.25">
      <c r="K212" s="7"/>
      <c r="L212" s="7"/>
      <c r="M212" s="7"/>
      <c r="N212" s="7"/>
      <c r="O212" s="7"/>
      <c r="P212" s="7"/>
      <c r="Q212" s="7"/>
      <c r="R212" s="7"/>
    </row>
    <row r="213" spans="11:18" x14ac:dyDescent="0.25">
      <c r="K213" s="7"/>
      <c r="L213" s="7"/>
      <c r="M213" s="7"/>
      <c r="N213" s="7"/>
      <c r="O213" s="7"/>
      <c r="P213" s="7"/>
      <c r="Q213" s="7"/>
      <c r="R213" s="7"/>
    </row>
    <row r="214" spans="11:18" x14ac:dyDescent="0.25">
      <c r="K214" s="7"/>
      <c r="L214" s="7"/>
      <c r="M214" s="7"/>
      <c r="N214" s="7"/>
      <c r="O214" s="7"/>
      <c r="P214" s="7"/>
      <c r="Q214" s="7"/>
      <c r="R214" s="7"/>
    </row>
    <row r="215" spans="11:18" x14ac:dyDescent="0.25">
      <c r="K215" s="7"/>
      <c r="L215" s="7"/>
      <c r="M215" s="7"/>
      <c r="N215" s="7"/>
      <c r="O215" s="7"/>
      <c r="P215" s="7"/>
      <c r="Q215" s="7"/>
      <c r="R215" s="7"/>
    </row>
    <row r="216" spans="11:18" x14ac:dyDescent="0.25">
      <c r="K216" s="7"/>
      <c r="L216" s="7"/>
      <c r="M216" s="7"/>
      <c r="N216" s="7"/>
      <c r="O216" s="7"/>
      <c r="P216" s="7"/>
      <c r="Q216" s="7"/>
      <c r="R216" s="7"/>
    </row>
    <row r="217" spans="11:18" x14ac:dyDescent="0.25">
      <c r="K217" s="7"/>
      <c r="L217" s="7"/>
      <c r="M217" s="7"/>
      <c r="N217" s="7"/>
      <c r="O217" s="7"/>
      <c r="P217" s="7"/>
      <c r="Q217" s="7"/>
      <c r="R217" s="7"/>
    </row>
    <row r="218" spans="11:18" x14ac:dyDescent="0.25">
      <c r="K218" s="7"/>
      <c r="L218" s="7"/>
      <c r="M218" s="7"/>
      <c r="N218" s="7"/>
      <c r="O218" s="7"/>
      <c r="P218" s="7"/>
      <c r="Q218" s="7"/>
      <c r="R218" s="7"/>
    </row>
    <row r="219" spans="11:18" x14ac:dyDescent="0.25">
      <c r="K219" s="7"/>
      <c r="L219" s="7"/>
      <c r="M219" s="7"/>
      <c r="N219" s="7"/>
      <c r="O219" s="7"/>
      <c r="P219" s="7"/>
      <c r="Q219" s="7"/>
      <c r="R219" s="7"/>
    </row>
    <row r="220" spans="11:18" x14ac:dyDescent="0.25">
      <c r="K220" s="7"/>
      <c r="L220" s="7"/>
      <c r="M220" s="7"/>
      <c r="N220" s="7"/>
      <c r="O220" s="7"/>
      <c r="P220" s="7"/>
      <c r="Q220" s="7"/>
      <c r="R220" s="7"/>
    </row>
    <row r="221" spans="11:18" x14ac:dyDescent="0.25">
      <c r="K221" s="7"/>
      <c r="L221" s="7"/>
      <c r="M221" s="7"/>
      <c r="N221" s="7"/>
      <c r="O221" s="7"/>
      <c r="P221" s="7"/>
      <c r="Q221" s="7"/>
      <c r="R221" s="7"/>
    </row>
    <row r="222" spans="11:18" x14ac:dyDescent="0.25">
      <c r="K222" s="7"/>
      <c r="L222" s="7"/>
      <c r="M222" s="7"/>
      <c r="N222" s="7"/>
      <c r="O222" s="7"/>
      <c r="P222" s="7"/>
      <c r="Q222" s="7"/>
      <c r="R222" s="7"/>
    </row>
    <row r="223" spans="11:18" x14ac:dyDescent="0.25">
      <c r="K223" s="7"/>
      <c r="L223" s="7"/>
      <c r="M223" s="7"/>
      <c r="N223" s="7"/>
      <c r="O223" s="7"/>
      <c r="P223" s="7"/>
      <c r="Q223" s="7"/>
      <c r="R223" s="7"/>
    </row>
    <row r="224" spans="11:18" x14ac:dyDescent="0.25">
      <c r="K224" s="7"/>
      <c r="L224" s="7"/>
      <c r="M224" s="7"/>
      <c r="N224" s="7"/>
      <c r="O224" s="7"/>
      <c r="P224" s="7"/>
      <c r="Q224" s="7"/>
      <c r="R224" s="7"/>
    </row>
    <row r="225" spans="1:18" x14ac:dyDescent="0.25">
      <c r="K225" s="7"/>
      <c r="L225" s="7"/>
      <c r="M225" s="7"/>
      <c r="N225" s="7"/>
      <c r="O225" s="7"/>
      <c r="P225" s="7"/>
      <c r="Q225" s="7"/>
      <c r="R225" s="7"/>
    </row>
    <row r="226" spans="1:18" x14ac:dyDescent="0.25">
      <c r="K226" s="7"/>
      <c r="L226" s="7"/>
      <c r="M226" s="7"/>
      <c r="N226" s="7"/>
      <c r="O226" s="7"/>
      <c r="P226" s="7"/>
      <c r="Q226" s="7"/>
      <c r="R226" s="7"/>
    </row>
    <row r="227" spans="1:18" x14ac:dyDescent="0.25">
      <c r="K227" s="7"/>
      <c r="L227" s="7"/>
      <c r="M227" s="7"/>
      <c r="N227" s="7"/>
      <c r="O227" s="7"/>
      <c r="P227" s="7"/>
      <c r="Q227" s="7"/>
      <c r="R227" s="7"/>
    </row>
    <row r="228" spans="1:18" x14ac:dyDescent="0.25">
      <c r="K228" s="7"/>
      <c r="L228" s="7"/>
      <c r="M228" s="7"/>
      <c r="N228" s="7"/>
      <c r="O228" s="7"/>
      <c r="P228" s="7"/>
      <c r="Q228" s="7"/>
      <c r="R228" s="7"/>
    </row>
    <row r="229" spans="1:18" x14ac:dyDescent="0.25">
      <c r="K229" s="7"/>
      <c r="L229" s="7"/>
      <c r="M229" s="7"/>
      <c r="N229" s="7"/>
      <c r="O229" s="7"/>
      <c r="P229" s="7"/>
      <c r="Q229" s="7"/>
      <c r="R229" s="7"/>
    </row>
    <row r="230" spans="1:18" x14ac:dyDescent="0.25">
      <c r="K230" s="7"/>
      <c r="L230" s="7"/>
      <c r="M230" s="7"/>
      <c r="N230" s="7"/>
      <c r="O230" s="7"/>
      <c r="P230" s="7"/>
      <c r="Q230" s="7"/>
      <c r="R230" s="7"/>
    </row>
    <row r="231" spans="1:18" x14ac:dyDescent="0.25">
      <c r="A231" s="7"/>
      <c r="B231" s="7"/>
      <c r="C231" s="7"/>
      <c r="D231" s="7"/>
      <c r="E231" s="7"/>
      <c r="F231" s="7"/>
      <c r="G231" s="7"/>
      <c r="H231" s="7"/>
      <c r="K231" s="7"/>
      <c r="L231" s="7"/>
      <c r="M231" s="7"/>
      <c r="N231" s="7"/>
      <c r="O231" s="7"/>
      <c r="P231" s="7"/>
      <c r="Q231" s="7"/>
      <c r="R231" s="7"/>
    </row>
    <row r="232" spans="1:18" x14ac:dyDescent="0.25">
      <c r="A232" s="7"/>
      <c r="B232" s="7"/>
      <c r="C232" s="7"/>
      <c r="D232" s="7"/>
      <c r="E232" s="7"/>
      <c r="F232" s="7"/>
      <c r="G232" s="7"/>
      <c r="H232" s="7"/>
      <c r="K232" s="7"/>
      <c r="L232" s="7"/>
      <c r="M232" s="7"/>
      <c r="N232" s="7"/>
      <c r="O232" s="7"/>
      <c r="P232" s="7"/>
      <c r="Q232" s="7"/>
      <c r="R232" s="7"/>
    </row>
    <row r="233" spans="1:18" x14ac:dyDescent="0.25">
      <c r="A233" s="7"/>
      <c r="B233" s="7"/>
      <c r="C233" s="7"/>
      <c r="D233" s="7"/>
      <c r="E233" s="7"/>
      <c r="F233" s="7"/>
      <c r="G233" s="7"/>
      <c r="H233" s="7"/>
      <c r="K233" s="7"/>
      <c r="L233" s="7"/>
      <c r="M233" s="7"/>
      <c r="N233" s="7"/>
      <c r="O233" s="7"/>
      <c r="P233" s="7"/>
      <c r="Q233" s="7"/>
      <c r="R233" s="7"/>
    </row>
    <row r="234" spans="1:18" x14ac:dyDescent="0.25">
      <c r="A234" s="7"/>
      <c r="B234" s="7"/>
      <c r="C234" s="7"/>
      <c r="D234" s="7"/>
      <c r="E234" s="7"/>
      <c r="F234" s="7"/>
      <c r="G234" s="7"/>
      <c r="H234" s="7"/>
      <c r="K234" s="7"/>
      <c r="L234" s="7"/>
      <c r="M234" s="7"/>
      <c r="N234" s="7"/>
      <c r="O234" s="7"/>
      <c r="P234" s="7"/>
      <c r="Q234" s="7"/>
      <c r="R234" s="7"/>
    </row>
    <row r="235" spans="1:18" x14ac:dyDescent="0.25">
      <c r="A235" s="7"/>
      <c r="B235" s="7"/>
      <c r="C235" s="7"/>
      <c r="D235" s="7"/>
      <c r="E235" s="7"/>
      <c r="F235" s="7"/>
      <c r="G235" s="7"/>
      <c r="H235" s="7"/>
      <c r="K235" s="7"/>
      <c r="L235" s="7"/>
      <c r="M235" s="7"/>
      <c r="N235" s="7"/>
      <c r="O235" s="7"/>
      <c r="P235" s="7"/>
      <c r="Q235" s="7"/>
      <c r="R235" s="7"/>
    </row>
    <row r="236" spans="1:18" x14ac:dyDescent="0.25">
      <c r="A236" s="7"/>
      <c r="B236" s="7"/>
      <c r="C236" s="7"/>
      <c r="D236" s="7"/>
      <c r="E236" s="7"/>
      <c r="F236" s="7"/>
      <c r="G236" s="7"/>
      <c r="H236" s="7"/>
      <c r="K236" s="7"/>
      <c r="L236" s="7"/>
      <c r="M236" s="7"/>
      <c r="N236" s="7"/>
      <c r="O236" s="7"/>
      <c r="P236" s="7"/>
      <c r="Q236" s="7"/>
      <c r="R236" s="7"/>
    </row>
    <row r="237" spans="1:18" x14ac:dyDescent="0.25">
      <c r="A237" s="7"/>
      <c r="B237" s="7"/>
      <c r="C237" s="7"/>
      <c r="D237" s="7"/>
      <c r="E237" s="7"/>
      <c r="F237" s="7"/>
      <c r="G237" s="7"/>
      <c r="H237" s="7"/>
      <c r="K237" s="7"/>
      <c r="L237" s="7"/>
      <c r="M237" s="7"/>
      <c r="N237" s="7"/>
      <c r="O237" s="7"/>
      <c r="P237" s="7"/>
      <c r="Q237" s="7"/>
      <c r="R237" s="7"/>
    </row>
    <row r="238" spans="1:18" x14ac:dyDescent="0.25">
      <c r="A238" s="7"/>
      <c r="B238" s="7"/>
      <c r="C238" s="7"/>
      <c r="D238" s="7"/>
      <c r="E238" s="7"/>
      <c r="F238" s="7"/>
      <c r="G238" s="7"/>
      <c r="H238" s="7"/>
      <c r="K238" s="7"/>
      <c r="L238" s="7"/>
      <c r="M238" s="7"/>
      <c r="N238" s="7"/>
      <c r="O238" s="7"/>
      <c r="P238" s="7"/>
      <c r="Q238" s="7"/>
      <c r="R238" s="7"/>
    </row>
    <row r="239" spans="1:18" x14ac:dyDescent="0.25">
      <c r="A239" s="7"/>
      <c r="B239" s="7"/>
      <c r="C239" s="7"/>
      <c r="D239" s="7"/>
      <c r="E239" s="7"/>
      <c r="F239" s="7"/>
      <c r="G239" s="7"/>
      <c r="H239" s="7"/>
      <c r="K239" s="7"/>
      <c r="L239" s="7"/>
      <c r="M239" s="7"/>
      <c r="N239" s="7"/>
      <c r="O239" s="7"/>
      <c r="P239" s="7"/>
      <c r="Q239" s="7"/>
      <c r="R239" s="7"/>
    </row>
    <row r="240" spans="1:18" x14ac:dyDescent="0.25">
      <c r="A240" s="7"/>
      <c r="B240" s="7"/>
      <c r="C240" s="7"/>
      <c r="D240" s="7"/>
      <c r="E240" s="7"/>
      <c r="F240" s="7"/>
      <c r="G240" s="7"/>
      <c r="H240" s="7"/>
      <c r="K240" s="7"/>
      <c r="L240" s="7"/>
      <c r="M240" s="7"/>
      <c r="N240" s="7"/>
      <c r="O240" s="7"/>
      <c r="P240" s="7"/>
      <c r="Q240" s="7"/>
      <c r="R240" s="7"/>
    </row>
    <row r="241" spans="1:18" x14ac:dyDescent="0.25">
      <c r="A241" s="7"/>
      <c r="B241" s="7"/>
      <c r="C241" s="7"/>
      <c r="D241" s="7"/>
      <c r="E241" s="7"/>
      <c r="F241" s="7"/>
      <c r="G241" s="7"/>
      <c r="H241" s="7"/>
      <c r="K241" s="7"/>
      <c r="L241" s="7"/>
      <c r="M241" s="7"/>
      <c r="N241" s="7"/>
      <c r="O241" s="7"/>
      <c r="P241" s="7"/>
      <c r="Q241" s="7"/>
      <c r="R241" s="7"/>
    </row>
    <row r="242" spans="1:18" x14ac:dyDescent="0.25">
      <c r="A242" s="7"/>
      <c r="B242" s="7"/>
      <c r="C242" s="7"/>
      <c r="D242" s="7"/>
      <c r="E242" s="7"/>
      <c r="F242" s="7"/>
      <c r="G242" s="7"/>
      <c r="H242" s="7"/>
      <c r="K242" s="7"/>
      <c r="L242" s="7"/>
      <c r="M242" s="7"/>
      <c r="N242" s="7"/>
      <c r="O242" s="7"/>
      <c r="P242" s="7"/>
      <c r="Q242" s="7"/>
      <c r="R242" s="7"/>
    </row>
    <row r="243" spans="1:18" x14ac:dyDescent="0.25">
      <c r="A243" s="7"/>
      <c r="B243" s="7"/>
      <c r="C243" s="7"/>
      <c r="D243" s="7"/>
      <c r="E243" s="7"/>
      <c r="F243" s="7"/>
      <c r="G243" s="7"/>
      <c r="H243" s="7"/>
      <c r="K243" s="7"/>
      <c r="L243" s="7"/>
      <c r="M243" s="7"/>
      <c r="N243" s="7"/>
      <c r="O243" s="7"/>
      <c r="P243" s="7"/>
      <c r="Q243" s="7"/>
      <c r="R243" s="7"/>
    </row>
    <row r="244" spans="1:18" x14ac:dyDescent="0.25">
      <c r="A244" s="7"/>
      <c r="B244" s="7"/>
      <c r="C244" s="7"/>
      <c r="D244" s="7"/>
      <c r="E244" s="7"/>
      <c r="F244" s="7"/>
      <c r="G244" s="7"/>
      <c r="H244" s="7"/>
      <c r="K244" s="7"/>
      <c r="L244" s="7"/>
      <c r="M244" s="7"/>
      <c r="N244" s="7"/>
      <c r="O244" s="7"/>
      <c r="P244" s="7"/>
      <c r="Q244" s="7"/>
      <c r="R244" s="7"/>
    </row>
    <row r="245" spans="1:18" x14ac:dyDescent="0.25">
      <c r="A245" s="7"/>
      <c r="B245" s="7"/>
      <c r="C245" s="7"/>
      <c r="D245" s="7"/>
      <c r="E245" s="7"/>
      <c r="F245" s="7"/>
      <c r="G245" s="7"/>
      <c r="H245" s="7"/>
      <c r="K245" s="7"/>
      <c r="L245" s="7"/>
      <c r="M245" s="7"/>
      <c r="N245" s="7"/>
      <c r="O245" s="7"/>
      <c r="P245" s="7"/>
      <c r="Q245" s="7"/>
      <c r="R245" s="7"/>
    </row>
    <row r="246" spans="1:18" x14ac:dyDescent="0.25">
      <c r="A246" s="7"/>
      <c r="B246" s="7"/>
      <c r="C246" s="7"/>
      <c r="D246" s="7"/>
      <c r="E246" s="7"/>
      <c r="F246" s="7"/>
      <c r="G246" s="7"/>
      <c r="H246" s="7"/>
      <c r="K246" s="7"/>
      <c r="L246" s="7"/>
      <c r="M246" s="7"/>
      <c r="N246" s="7"/>
      <c r="O246" s="7"/>
      <c r="P246" s="7"/>
      <c r="Q246" s="7"/>
      <c r="R246" s="7"/>
    </row>
    <row r="247" spans="1:18" x14ac:dyDescent="0.25">
      <c r="A247" s="7"/>
      <c r="B247" s="7"/>
      <c r="C247" s="7"/>
      <c r="D247" s="7"/>
      <c r="E247" s="7"/>
      <c r="F247" s="7"/>
      <c r="G247" s="7"/>
      <c r="H247" s="7"/>
      <c r="K247" s="7"/>
      <c r="L247" s="7"/>
      <c r="M247" s="7"/>
      <c r="N247" s="7"/>
      <c r="O247" s="7"/>
      <c r="P247" s="7"/>
      <c r="Q247" s="7"/>
      <c r="R247" s="7"/>
    </row>
    <row r="248" spans="1:18" x14ac:dyDescent="0.25">
      <c r="A248" s="7"/>
      <c r="B248" s="7"/>
      <c r="C248" s="7"/>
      <c r="D248" s="7"/>
      <c r="E248" s="7"/>
      <c r="F248" s="7"/>
      <c r="G248" s="7"/>
      <c r="H248" s="7"/>
      <c r="K248" s="7"/>
      <c r="L248" s="7"/>
      <c r="M248" s="7"/>
      <c r="N248" s="7"/>
      <c r="O248" s="7"/>
      <c r="P248" s="7"/>
      <c r="Q248" s="7"/>
      <c r="R248" s="7"/>
    </row>
    <row r="249" spans="1:18" x14ac:dyDescent="0.25">
      <c r="A249" s="7"/>
      <c r="B249" s="7"/>
      <c r="C249" s="7"/>
      <c r="D249" s="7"/>
      <c r="E249" s="7"/>
      <c r="F249" s="7"/>
      <c r="G249" s="7"/>
      <c r="H249" s="7"/>
      <c r="K249" s="7"/>
      <c r="L249" s="7"/>
      <c r="M249" s="7"/>
      <c r="N249" s="7"/>
      <c r="O249" s="7"/>
      <c r="P249" s="7"/>
      <c r="Q249" s="7"/>
      <c r="R249" s="7"/>
    </row>
    <row r="250" spans="1:18" x14ac:dyDescent="0.25">
      <c r="A250" s="7"/>
      <c r="B250" s="7"/>
      <c r="C250" s="7"/>
      <c r="D250" s="7"/>
      <c r="E250" s="7"/>
      <c r="F250" s="7"/>
      <c r="G250" s="7"/>
      <c r="H250" s="7"/>
      <c r="K250" s="7"/>
      <c r="L250" s="7"/>
      <c r="M250" s="7"/>
      <c r="N250" s="7"/>
      <c r="O250" s="7"/>
      <c r="P250" s="7"/>
      <c r="Q250" s="7"/>
      <c r="R250" s="7"/>
    </row>
    <row r="251" spans="1:18" x14ac:dyDescent="0.25">
      <c r="A251" s="7"/>
      <c r="B251" s="7"/>
      <c r="C251" s="7"/>
      <c r="D251" s="7"/>
      <c r="E251" s="7"/>
      <c r="F251" s="7"/>
      <c r="G251" s="7"/>
      <c r="H251" s="7"/>
      <c r="K251" s="7"/>
      <c r="L251" s="7"/>
      <c r="M251" s="7"/>
      <c r="N251" s="7"/>
      <c r="O251" s="7"/>
      <c r="P251" s="7"/>
      <c r="Q251" s="7"/>
      <c r="R251" s="7"/>
    </row>
    <row r="252" spans="1:18" x14ac:dyDescent="0.25">
      <c r="A252" s="7"/>
      <c r="B252" s="7"/>
      <c r="C252" s="7"/>
      <c r="D252" s="7"/>
      <c r="E252" s="7"/>
      <c r="F252" s="7"/>
      <c r="G252" s="7"/>
      <c r="H252" s="7"/>
      <c r="K252" s="7"/>
      <c r="L252" s="7"/>
      <c r="M252" s="7"/>
      <c r="N252" s="7"/>
      <c r="O252" s="7"/>
      <c r="P252" s="7"/>
      <c r="Q252" s="7"/>
      <c r="R252" s="7"/>
    </row>
    <row r="253" spans="1:18" x14ac:dyDescent="0.25">
      <c r="A253" s="7"/>
      <c r="B253" s="7"/>
      <c r="C253" s="7"/>
      <c r="D253" s="7"/>
      <c r="E253" s="7"/>
      <c r="F253" s="7"/>
      <c r="G253" s="7"/>
      <c r="H253" s="7"/>
      <c r="K253" s="7"/>
      <c r="L253" s="7"/>
      <c r="M253" s="7"/>
      <c r="N253" s="7"/>
      <c r="O253" s="7"/>
      <c r="P253" s="7"/>
      <c r="Q253" s="7"/>
      <c r="R253" s="7"/>
    </row>
    <row r="254" spans="1:18" x14ac:dyDescent="0.25">
      <c r="A254" s="7"/>
      <c r="B254" s="7"/>
      <c r="C254" s="7"/>
      <c r="D254" s="7"/>
      <c r="E254" s="7"/>
      <c r="F254" s="7"/>
      <c r="G254" s="7"/>
      <c r="H254" s="7"/>
      <c r="K254" s="7"/>
      <c r="L254" s="7"/>
      <c r="M254" s="7"/>
      <c r="N254" s="7"/>
      <c r="O254" s="7"/>
      <c r="P254" s="7"/>
      <c r="Q254" s="7"/>
      <c r="R254" s="7"/>
    </row>
    <row r="255" spans="1:18" x14ac:dyDescent="0.25">
      <c r="A255" s="7"/>
      <c r="B255" s="7"/>
      <c r="C255" s="7"/>
      <c r="D255" s="7"/>
      <c r="E255" s="7"/>
      <c r="F255" s="7"/>
      <c r="G255" s="7"/>
      <c r="H255" s="7"/>
      <c r="K255" s="7"/>
      <c r="L255" s="7"/>
      <c r="M255" s="7"/>
      <c r="N255" s="7"/>
      <c r="O255" s="7"/>
      <c r="P255" s="7"/>
      <c r="Q255" s="7"/>
      <c r="R255" s="7"/>
    </row>
    <row r="256" spans="1:18" x14ac:dyDescent="0.25">
      <c r="A256" s="7"/>
      <c r="B256" s="7"/>
      <c r="C256" s="7"/>
      <c r="D256" s="7"/>
      <c r="E256" s="7"/>
      <c r="F256" s="7"/>
      <c r="G256" s="7"/>
      <c r="H256" s="7"/>
      <c r="K256" s="7"/>
      <c r="L256" s="7"/>
      <c r="M256" s="7"/>
      <c r="N256" s="7"/>
      <c r="O256" s="7"/>
      <c r="P256" s="7"/>
      <c r="Q256" s="7"/>
      <c r="R256" s="7"/>
    </row>
    <row r="257" spans="1:18" x14ac:dyDescent="0.25">
      <c r="A257" s="7"/>
      <c r="B257" s="7"/>
      <c r="C257" s="7"/>
      <c r="D257" s="7"/>
      <c r="E257" s="7"/>
      <c r="F257" s="7"/>
      <c r="G257" s="7"/>
      <c r="H257" s="7"/>
      <c r="K257" s="7"/>
      <c r="L257" s="7"/>
      <c r="M257" s="7"/>
      <c r="N257" s="7"/>
      <c r="O257" s="7"/>
      <c r="P257" s="7"/>
      <c r="Q257" s="7"/>
      <c r="R257" s="7"/>
    </row>
    <row r="258" spans="1:18" x14ac:dyDescent="0.25">
      <c r="A258" s="7"/>
      <c r="B258" s="7"/>
      <c r="C258" s="7"/>
      <c r="D258" s="7"/>
      <c r="E258" s="7"/>
      <c r="F258" s="7"/>
      <c r="G258" s="7"/>
      <c r="H258" s="7"/>
      <c r="K258" s="7"/>
      <c r="L258" s="7"/>
      <c r="M258" s="7"/>
      <c r="N258" s="7"/>
      <c r="O258" s="7"/>
      <c r="P258" s="7"/>
      <c r="Q258" s="7"/>
      <c r="R258" s="7"/>
    </row>
    <row r="259" spans="1:18" x14ac:dyDescent="0.25">
      <c r="A259" s="7"/>
      <c r="B259" s="7"/>
      <c r="C259" s="7"/>
      <c r="D259" s="7"/>
      <c r="E259" s="7"/>
      <c r="F259" s="7"/>
      <c r="G259" s="7"/>
      <c r="H259" s="7"/>
      <c r="K259" s="7"/>
      <c r="L259" s="7"/>
      <c r="M259" s="7"/>
      <c r="N259" s="7"/>
      <c r="O259" s="7"/>
      <c r="P259" s="7"/>
      <c r="Q259" s="7"/>
      <c r="R259" s="7"/>
    </row>
    <row r="260" spans="1:18" x14ac:dyDescent="0.25">
      <c r="A260" s="7"/>
      <c r="B260" s="7"/>
      <c r="C260" s="7"/>
      <c r="D260" s="7"/>
      <c r="E260" s="7"/>
      <c r="F260" s="7"/>
      <c r="G260" s="7"/>
      <c r="H260" s="7"/>
      <c r="K260" s="7"/>
      <c r="L260" s="7"/>
      <c r="M260" s="7"/>
      <c r="N260" s="7"/>
      <c r="O260" s="7"/>
      <c r="P260" s="7"/>
      <c r="Q260" s="7"/>
      <c r="R260" s="7"/>
    </row>
    <row r="261" spans="1:18" x14ac:dyDescent="0.25">
      <c r="A261" s="7"/>
      <c r="B261" s="7"/>
      <c r="C261" s="7"/>
      <c r="D261" s="7"/>
      <c r="E261" s="7"/>
      <c r="F261" s="7"/>
      <c r="G261" s="7"/>
      <c r="H261" s="7"/>
      <c r="K261" s="7"/>
      <c r="L261" s="7"/>
      <c r="M261" s="7"/>
      <c r="N261" s="7"/>
      <c r="O261" s="7"/>
      <c r="P261" s="7"/>
      <c r="Q261" s="7"/>
      <c r="R261" s="7"/>
    </row>
    <row r="262" spans="1:18" x14ac:dyDescent="0.25">
      <c r="A262" s="7"/>
      <c r="B262" s="7"/>
      <c r="C262" s="7"/>
      <c r="D262" s="7"/>
      <c r="E262" s="7"/>
      <c r="F262" s="7"/>
      <c r="G262" s="7"/>
      <c r="H262" s="7"/>
      <c r="K262" s="7"/>
      <c r="L262" s="7"/>
      <c r="M262" s="7"/>
      <c r="N262" s="7"/>
      <c r="O262" s="7"/>
      <c r="P262" s="7"/>
      <c r="Q262" s="7"/>
      <c r="R262" s="7"/>
    </row>
    <row r="263" spans="1:18" x14ac:dyDescent="0.25">
      <c r="A263" s="7"/>
      <c r="B263" s="7"/>
      <c r="C263" s="7"/>
      <c r="D263" s="7"/>
      <c r="E263" s="7"/>
      <c r="F263" s="7"/>
      <c r="G263" s="7"/>
      <c r="H263" s="7"/>
      <c r="K263" s="7"/>
      <c r="L263" s="7"/>
      <c r="M263" s="7"/>
      <c r="N263" s="7"/>
      <c r="O263" s="7"/>
      <c r="P263" s="7"/>
      <c r="Q263" s="7"/>
      <c r="R263" s="7"/>
    </row>
    <row r="264" spans="1:18" x14ac:dyDescent="0.25">
      <c r="A264" s="7"/>
      <c r="B264" s="7"/>
      <c r="C264" s="7"/>
      <c r="D264" s="7"/>
      <c r="E264" s="7"/>
      <c r="F264" s="7"/>
      <c r="G264" s="7"/>
      <c r="H264" s="7"/>
      <c r="K264" s="7"/>
      <c r="L264" s="7"/>
      <c r="M264" s="7"/>
      <c r="N264" s="7"/>
      <c r="O264" s="7"/>
      <c r="P264" s="7"/>
      <c r="Q264" s="7"/>
      <c r="R264" s="7"/>
    </row>
    <row r="265" spans="1:18" x14ac:dyDescent="0.25">
      <c r="A265" s="7"/>
      <c r="B265" s="7"/>
      <c r="C265" s="7"/>
      <c r="D265" s="7"/>
      <c r="E265" s="7"/>
      <c r="F265" s="7"/>
      <c r="G265" s="7"/>
      <c r="H265" s="7"/>
      <c r="K265" s="7"/>
      <c r="L265" s="7"/>
      <c r="M265" s="7"/>
      <c r="N265" s="7"/>
      <c r="O265" s="7"/>
      <c r="P265" s="7"/>
      <c r="Q265" s="7"/>
      <c r="R265" s="7"/>
    </row>
    <row r="266" spans="1:18" x14ac:dyDescent="0.25">
      <c r="A266" s="7"/>
      <c r="B266" s="7"/>
      <c r="C266" s="7"/>
      <c r="D266" s="7"/>
      <c r="E266" s="7"/>
      <c r="F266" s="7"/>
      <c r="G266" s="7"/>
      <c r="H266" s="7"/>
      <c r="K266" s="7"/>
      <c r="L266" s="7"/>
      <c r="M266" s="7"/>
      <c r="N266" s="7"/>
      <c r="O266" s="7"/>
      <c r="P266" s="7"/>
      <c r="Q266" s="7"/>
      <c r="R266" s="7"/>
    </row>
    <row r="267" spans="1:18" x14ac:dyDescent="0.25">
      <c r="A267" s="7"/>
      <c r="B267" s="7"/>
      <c r="C267" s="7"/>
      <c r="D267" s="7"/>
      <c r="E267" s="7"/>
      <c r="F267" s="7"/>
      <c r="G267" s="7"/>
      <c r="H267" s="7"/>
      <c r="K267" s="7"/>
      <c r="L267" s="7"/>
      <c r="M267" s="7"/>
      <c r="N267" s="7"/>
      <c r="O267" s="7"/>
      <c r="P267" s="7"/>
      <c r="Q267" s="7"/>
      <c r="R267" s="7"/>
    </row>
    <row r="268" spans="1:18" x14ac:dyDescent="0.25">
      <c r="A268" s="7"/>
      <c r="B268" s="7"/>
      <c r="C268" s="7"/>
      <c r="D268" s="7"/>
      <c r="E268" s="7"/>
      <c r="F268" s="7"/>
      <c r="G268" s="7"/>
      <c r="H268" s="7"/>
      <c r="K268" s="7"/>
      <c r="L268" s="7"/>
      <c r="M268" s="7"/>
      <c r="N268" s="7"/>
      <c r="O268" s="7"/>
      <c r="P268" s="7"/>
      <c r="Q268" s="7"/>
      <c r="R268" s="7"/>
    </row>
    <row r="269" spans="1:18" x14ac:dyDescent="0.25">
      <c r="A269" s="7"/>
      <c r="B269" s="7"/>
      <c r="C269" s="7"/>
      <c r="D269" s="7"/>
      <c r="E269" s="7"/>
      <c r="F269" s="7"/>
      <c r="G269" s="7"/>
      <c r="H269" s="7"/>
      <c r="K269" s="7"/>
      <c r="L269" s="7"/>
      <c r="M269" s="7"/>
      <c r="N269" s="7"/>
      <c r="O269" s="7"/>
      <c r="P269" s="7"/>
      <c r="Q269" s="7"/>
      <c r="R269" s="7"/>
    </row>
    <row r="270" spans="1:18" x14ac:dyDescent="0.25">
      <c r="A270" s="7"/>
      <c r="B270" s="7"/>
      <c r="C270" s="7"/>
      <c r="D270" s="7"/>
      <c r="E270" s="7"/>
      <c r="F270" s="7"/>
      <c r="G270" s="7"/>
      <c r="H270" s="7"/>
      <c r="K270" s="7"/>
      <c r="L270" s="7"/>
      <c r="M270" s="7"/>
      <c r="N270" s="7"/>
      <c r="O270" s="7"/>
      <c r="P270" s="7"/>
      <c r="Q270" s="7"/>
      <c r="R270" s="7"/>
    </row>
    <row r="271" spans="1:18" x14ac:dyDescent="0.25">
      <c r="A271" s="7"/>
      <c r="B271" s="7"/>
      <c r="C271" s="7"/>
      <c r="D271" s="7"/>
      <c r="E271" s="7"/>
      <c r="F271" s="7"/>
      <c r="G271" s="7"/>
      <c r="H271" s="7"/>
      <c r="K271" s="7"/>
      <c r="L271" s="7"/>
      <c r="M271" s="7"/>
      <c r="N271" s="7"/>
      <c r="O271" s="7"/>
      <c r="P271" s="7"/>
      <c r="Q271" s="7"/>
      <c r="R271" s="7"/>
    </row>
    <row r="272" spans="1:18" x14ac:dyDescent="0.25">
      <c r="A272" s="7"/>
      <c r="B272" s="7"/>
      <c r="C272" s="7"/>
      <c r="D272" s="7"/>
      <c r="E272" s="7"/>
      <c r="F272" s="7"/>
      <c r="G272" s="7"/>
      <c r="H272" s="7"/>
      <c r="K272" s="7"/>
      <c r="L272" s="7"/>
      <c r="M272" s="7"/>
      <c r="N272" s="7"/>
      <c r="O272" s="7"/>
      <c r="P272" s="7"/>
      <c r="Q272" s="7"/>
      <c r="R272" s="7"/>
    </row>
    <row r="273" spans="1:18" x14ac:dyDescent="0.25">
      <c r="A273" s="7"/>
      <c r="B273" s="7"/>
      <c r="C273" s="7"/>
      <c r="D273" s="7"/>
      <c r="E273" s="7"/>
      <c r="F273" s="7"/>
      <c r="G273" s="7"/>
      <c r="H273" s="7"/>
      <c r="K273" s="7"/>
      <c r="L273" s="7"/>
      <c r="M273" s="7"/>
      <c r="N273" s="7"/>
      <c r="O273" s="7"/>
      <c r="P273" s="7"/>
      <c r="Q273" s="7"/>
      <c r="R273" s="7"/>
    </row>
    <row r="274" spans="1:18" x14ac:dyDescent="0.25">
      <c r="A274" s="7"/>
      <c r="B274" s="7"/>
      <c r="C274" s="7"/>
      <c r="D274" s="7"/>
      <c r="E274" s="7"/>
      <c r="F274" s="7"/>
      <c r="G274" s="7"/>
      <c r="H274" s="7"/>
      <c r="K274" s="7"/>
      <c r="L274" s="7"/>
      <c r="M274" s="7"/>
      <c r="N274" s="7"/>
      <c r="O274" s="7"/>
      <c r="P274" s="7"/>
      <c r="Q274" s="7"/>
      <c r="R274" s="7"/>
    </row>
    <row r="275" spans="1:18" x14ac:dyDescent="0.25">
      <c r="A275" s="7"/>
      <c r="B275" s="7"/>
      <c r="C275" s="7"/>
      <c r="D275" s="7"/>
      <c r="E275" s="7"/>
      <c r="F275" s="7"/>
      <c r="G275" s="7"/>
      <c r="H275" s="7"/>
      <c r="K275" s="7"/>
      <c r="L275" s="7"/>
      <c r="M275" s="7"/>
      <c r="N275" s="7"/>
      <c r="O275" s="7"/>
      <c r="P275" s="7"/>
      <c r="Q275" s="7"/>
      <c r="R275" s="7"/>
    </row>
    <row r="276" spans="1:18" x14ac:dyDescent="0.25">
      <c r="A276" s="7"/>
      <c r="B276" s="7"/>
      <c r="C276" s="7"/>
      <c r="D276" s="7"/>
      <c r="E276" s="7"/>
      <c r="F276" s="7"/>
      <c r="G276" s="7"/>
      <c r="H276" s="7"/>
      <c r="K276" s="7"/>
      <c r="L276" s="7"/>
      <c r="M276" s="7"/>
      <c r="N276" s="7"/>
      <c r="O276" s="7"/>
      <c r="P276" s="7"/>
      <c r="Q276" s="7"/>
      <c r="R276" s="7"/>
    </row>
    <row r="277" spans="1:18" x14ac:dyDescent="0.25">
      <c r="A277" s="7"/>
      <c r="B277" s="7"/>
      <c r="C277" s="7"/>
      <c r="D277" s="7"/>
      <c r="E277" s="7"/>
      <c r="F277" s="7"/>
      <c r="G277" s="7"/>
      <c r="H277" s="7"/>
      <c r="K277" s="7"/>
      <c r="L277" s="7"/>
      <c r="M277" s="7"/>
      <c r="N277" s="7"/>
      <c r="O277" s="7"/>
      <c r="P277" s="7"/>
      <c r="Q277" s="7"/>
      <c r="R277" s="7"/>
    </row>
    <row r="278" spans="1:18" x14ac:dyDescent="0.25">
      <c r="A278" s="7"/>
      <c r="B278" s="7"/>
      <c r="C278" s="7"/>
      <c r="D278" s="7"/>
      <c r="E278" s="7"/>
      <c r="F278" s="7"/>
      <c r="G278" s="7"/>
      <c r="H278" s="7"/>
      <c r="K278" s="7"/>
      <c r="L278" s="7"/>
      <c r="M278" s="7"/>
      <c r="N278" s="7"/>
      <c r="O278" s="7"/>
      <c r="P278" s="7"/>
      <c r="Q278" s="7"/>
      <c r="R278" s="7"/>
    </row>
    <row r="279" spans="1:18" x14ac:dyDescent="0.25">
      <c r="A279" s="7"/>
      <c r="B279" s="7"/>
      <c r="C279" s="7"/>
      <c r="D279" s="7"/>
      <c r="E279" s="7"/>
      <c r="F279" s="7"/>
      <c r="G279" s="7"/>
      <c r="H279" s="7"/>
      <c r="K279" s="7"/>
      <c r="L279" s="7"/>
      <c r="M279" s="7"/>
      <c r="N279" s="7"/>
      <c r="O279" s="7"/>
      <c r="P279" s="7"/>
      <c r="Q279" s="7"/>
      <c r="R279" s="7"/>
    </row>
    <row r="280" spans="1:18" x14ac:dyDescent="0.25">
      <c r="A280" s="7"/>
      <c r="B280" s="7"/>
      <c r="C280" s="7"/>
      <c r="D280" s="7"/>
      <c r="E280" s="7"/>
      <c r="F280" s="7"/>
      <c r="G280" s="7"/>
      <c r="H280" s="7"/>
      <c r="K280" s="7"/>
      <c r="L280" s="7"/>
      <c r="M280" s="7"/>
      <c r="N280" s="7"/>
      <c r="O280" s="7"/>
      <c r="P280" s="7"/>
      <c r="Q280" s="7"/>
      <c r="R280" s="7"/>
    </row>
    <row r="281" spans="1:18" x14ac:dyDescent="0.25">
      <c r="A281" s="7"/>
      <c r="B281" s="7"/>
      <c r="C281" s="7"/>
      <c r="D281" s="7"/>
      <c r="E281" s="7"/>
      <c r="F281" s="7"/>
      <c r="G281" s="7"/>
      <c r="H281" s="7"/>
      <c r="K281" s="7"/>
      <c r="L281" s="7"/>
      <c r="M281" s="7"/>
      <c r="N281" s="7"/>
      <c r="O281" s="7"/>
      <c r="P281" s="7"/>
      <c r="Q281" s="7"/>
      <c r="R281" s="7"/>
    </row>
    <row r="282" spans="1:18" x14ac:dyDescent="0.25">
      <c r="A282" s="7"/>
      <c r="B282" s="7"/>
      <c r="C282" s="7"/>
      <c r="D282" s="7"/>
      <c r="E282" s="7"/>
      <c r="F282" s="7"/>
      <c r="G282" s="7"/>
      <c r="H282" s="7"/>
      <c r="K282" s="7"/>
      <c r="L282" s="7"/>
      <c r="M282" s="7"/>
      <c r="N282" s="7"/>
      <c r="O282" s="7"/>
      <c r="P282" s="7"/>
      <c r="Q282" s="7"/>
      <c r="R282" s="7"/>
    </row>
    <row r="283" spans="1:18" x14ac:dyDescent="0.25">
      <c r="A283" s="7"/>
      <c r="B283" s="7"/>
      <c r="C283" s="7"/>
      <c r="D283" s="7"/>
      <c r="E283" s="7"/>
      <c r="F283" s="7"/>
      <c r="G283" s="7"/>
      <c r="H283" s="7"/>
      <c r="K283" s="7"/>
      <c r="L283" s="7"/>
      <c r="M283" s="7"/>
      <c r="N283" s="7"/>
      <c r="O283" s="7"/>
      <c r="P283" s="7"/>
      <c r="Q283" s="7"/>
      <c r="R283" s="7"/>
    </row>
    <row r="284" spans="1:18" x14ac:dyDescent="0.25">
      <c r="A284" s="7"/>
      <c r="B284" s="7"/>
      <c r="C284" s="7"/>
      <c r="D284" s="7"/>
      <c r="E284" s="7"/>
      <c r="F284" s="7"/>
      <c r="G284" s="7"/>
      <c r="H284" s="7"/>
      <c r="K284" s="7"/>
      <c r="L284" s="7"/>
      <c r="M284" s="7"/>
      <c r="N284" s="7"/>
      <c r="O284" s="7"/>
      <c r="P284" s="7"/>
      <c r="Q284" s="7"/>
      <c r="R284" s="7"/>
    </row>
    <row r="285" spans="1:18" x14ac:dyDescent="0.25">
      <c r="A285" s="7"/>
      <c r="B285" s="7"/>
      <c r="C285" s="7"/>
      <c r="D285" s="7"/>
      <c r="E285" s="7"/>
      <c r="F285" s="7"/>
      <c r="G285" s="7"/>
      <c r="H285" s="7"/>
      <c r="K285" s="7"/>
      <c r="L285" s="7"/>
      <c r="M285" s="7"/>
      <c r="N285" s="7"/>
      <c r="O285" s="7"/>
      <c r="P285" s="7"/>
      <c r="Q285" s="7"/>
      <c r="R285" s="7"/>
    </row>
    <row r="286" spans="1:18" x14ac:dyDescent="0.25">
      <c r="A286" s="7"/>
      <c r="B286" s="7"/>
      <c r="C286" s="7"/>
      <c r="D286" s="7"/>
      <c r="E286" s="7"/>
      <c r="F286" s="7"/>
      <c r="G286" s="7"/>
      <c r="H286" s="7"/>
      <c r="K286" s="7"/>
      <c r="L286" s="7"/>
      <c r="M286" s="7"/>
      <c r="N286" s="7"/>
      <c r="O286" s="7"/>
      <c r="P286" s="7"/>
      <c r="Q286" s="7"/>
      <c r="R286" s="7"/>
    </row>
    <row r="287" spans="1:18" x14ac:dyDescent="0.25">
      <c r="A287" s="7"/>
      <c r="B287" s="7"/>
      <c r="C287" s="7"/>
      <c r="D287" s="7"/>
      <c r="E287" s="7"/>
      <c r="F287" s="7"/>
      <c r="G287" s="7"/>
      <c r="H287" s="7"/>
      <c r="K287" s="7"/>
      <c r="L287" s="7"/>
      <c r="M287" s="7"/>
      <c r="N287" s="7"/>
      <c r="O287" s="7"/>
      <c r="P287" s="7"/>
      <c r="Q287" s="7"/>
      <c r="R287" s="7"/>
    </row>
    <row r="288" spans="1:18" x14ac:dyDescent="0.25">
      <c r="A288" s="7"/>
      <c r="B288" s="7"/>
      <c r="C288" s="7"/>
      <c r="D288" s="7"/>
      <c r="E288" s="7"/>
      <c r="F288" s="7"/>
      <c r="G288" s="7"/>
      <c r="H288" s="7"/>
      <c r="K288" s="7"/>
      <c r="L288" s="7"/>
      <c r="M288" s="7"/>
      <c r="N288" s="7"/>
      <c r="O288" s="7"/>
      <c r="P288" s="7"/>
      <c r="Q288" s="7"/>
      <c r="R288" s="7"/>
    </row>
    <row r="289" spans="1:18" x14ac:dyDescent="0.25">
      <c r="A289" s="7"/>
      <c r="B289" s="7"/>
      <c r="C289" s="7"/>
      <c r="D289" s="7"/>
      <c r="E289" s="7"/>
      <c r="F289" s="7"/>
      <c r="G289" s="7"/>
      <c r="H289" s="7"/>
      <c r="K289" s="7"/>
      <c r="L289" s="7"/>
      <c r="M289" s="7"/>
      <c r="N289" s="7"/>
      <c r="O289" s="7"/>
      <c r="P289" s="7"/>
      <c r="Q289" s="7"/>
      <c r="R289" s="7"/>
    </row>
    <row r="290" spans="1:18" x14ac:dyDescent="0.25">
      <c r="A290" s="7"/>
      <c r="B290" s="7"/>
      <c r="C290" s="7"/>
      <c r="D290" s="7"/>
      <c r="E290" s="7"/>
      <c r="F290" s="7"/>
      <c r="G290" s="7"/>
      <c r="H290" s="7"/>
      <c r="K290" s="7"/>
      <c r="L290" s="7"/>
      <c r="M290" s="7"/>
      <c r="N290" s="7"/>
      <c r="O290" s="7"/>
      <c r="P290" s="7"/>
      <c r="Q290" s="7"/>
      <c r="R290" s="7"/>
    </row>
    <row r="291" spans="1:18" x14ac:dyDescent="0.25">
      <c r="A291" s="7"/>
      <c r="B291" s="7"/>
      <c r="C291" s="7"/>
      <c r="D291" s="7"/>
      <c r="E291" s="7"/>
      <c r="F291" s="7"/>
      <c r="G291" s="7"/>
      <c r="H291" s="7"/>
      <c r="K291" s="7"/>
      <c r="L291" s="7"/>
      <c r="M291" s="7"/>
      <c r="N291" s="7"/>
      <c r="O291" s="7"/>
      <c r="P291" s="7"/>
      <c r="Q291" s="7"/>
      <c r="R291" s="7"/>
    </row>
    <row r="292" spans="1:18" x14ac:dyDescent="0.25">
      <c r="A292" s="7"/>
      <c r="B292" s="7"/>
      <c r="C292" s="7"/>
      <c r="D292" s="7"/>
      <c r="E292" s="7"/>
      <c r="F292" s="7"/>
      <c r="G292" s="7"/>
      <c r="H292" s="7"/>
      <c r="K292" s="7"/>
      <c r="L292" s="7"/>
      <c r="M292" s="7"/>
      <c r="N292" s="7"/>
      <c r="O292" s="7"/>
      <c r="P292" s="7"/>
      <c r="Q292" s="7"/>
      <c r="R292" s="7"/>
    </row>
    <row r="293" spans="1:18" x14ac:dyDescent="0.25">
      <c r="A293" s="7"/>
      <c r="B293" s="7"/>
      <c r="C293" s="7"/>
      <c r="D293" s="7"/>
      <c r="E293" s="7"/>
      <c r="F293" s="7"/>
      <c r="G293" s="7"/>
      <c r="H293" s="7"/>
      <c r="K293" s="7"/>
      <c r="L293" s="7"/>
      <c r="M293" s="7"/>
      <c r="N293" s="7"/>
      <c r="O293" s="7"/>
      <c r="P293" s="7"/>
      <c r="Q293" s="7"/>
      <c r="R293" s="7"/>
    </row>
    <row r="294" spans="1:18" x14ac:dyDescent="0.25">
      <c r="A294" s="7"/>
      <c r="B294" s="7"/>
      <c r="C294" s="7"/>
      <c r="D294" s="7"/>
      <c r="E294" s="7"/>
      <c r="F294" s="7"/>
      <c r="G294" s="7"/>
      <c r="H294" s="7"/>
      <c r="K294" s="7"/>
      <c r="L294" s="7"/>
      <c r="M294" s="7"/>
      <c r="N294" s="7"/>
      <c r="O294" s="7"/>
      <c r="P294" s="7"/>
      <c r="Q294" s="7"/>
      <c r="R294" s="7"/>
    </row>
    <row r="295" spans="1:18" x14ac:dyDescent="0.25">
      <c r="A295" s="7"/>
      <c r="B295" s="7"/>
      <c r="C295" s="7"/>
      <c r="D295" s="7"/>
      <c r="E295" s="7"/>
      <c r="F295" s="7"/>
      <c r="G295" s="7"/>
      <c r="H295" s="7"/>
      <c r="K295" s="7"/>
      <c r="L295" s="7"/>
      <c r="M295" s="7"/>
      <c r="N295" s="7"/>
      <c r="O295" s="7"/>
      <c r="P295" s="7"/>
      <c r="Q295" s="7"/>
      <c r="R295" s="7"/>
    </row>
    <row r="296" spans="1:18" x14ac:dyDescent="0.25">
      <c r="A296" s="7"/>
      <c r="B296" s="7"/>
      <c r="C296" s="7"/>
      <c r="D296" s="7"/>
      <c r="E296" s="7"/>
      <c r="F296" s="7"/>
      <c r="G296" s="7"/>
      <c r="H296" s="7"/>
      <c r="K296" s="7"/>
      <c r="L296" s="7"/>
      <c r="M296" s="7"/>
      <c r="N296" s="7"/>
      <c r="O296" s="7"/>
      <c r="P296" s="7"/>
      <c r="Q296" s="7"/>
      <c r="R296" s="7"/>
    </row>
    <row r="297" spans="1:18" x14ac:dyDescent="0.25">
      <c r="A297" s="7"/>
      <c r="B297" s="7"/>
      <c r="C297" s="7"/>
      <c r="D297" s="7"/>
      <c r="E297" s="7"/>
      <c r="F297" s="7"/>
      <c r="G297" s="7"/>
      <c r="H297" s="7"/>
      <c r="K297" s="7"/>
      <c r="L297" s="7"/>
      <c r="M297" s="7"/>
      <c r="N297" s="7"/>
      <c r="O297" s="7"/>
      <c r="P297" s="7"/>
      <c r="Q297" s="7"/>
      <c r="R297" s="7"/>
    </row>
    <row r="298" spans="1:18" x14ac:dyDescent="0.25">
      <c r="A298" s="7"/>
      <c r="B298" s="7"/>
      <c r="C298" s="7"/>
      <c r="D298" s="7"/>
      <c r="E298" s="7"/>
      <c r="F298" s="7"/>
      <c r="G298" s="7"/>
      <c r="H298" s="7"/>
      <c r="K298" s="7"/>
      <c r="L298" s="7"/>
      <c r="M298" s="7"/>
      <c r="N298" s="7"/>
      <c r="O298" s="7"/>
      <c r="P298" s="7"/>
      <c r="Q298" s="7"/>
      <c r="R298" s="7"/>
    </row>
    <row r="299" spans="1:18" x14ac:dyDescent="0.25">
      <c r="A299" s="7"/>
      <c r="B299" s="7"/>
      <c r="C299" s="7"/>
      <c r="D299" s="7"/>
      <c r="E299" s="7"/>
      <c r="F299" s="7"/>
      <c r="G299" s="7"/>
      <c r="H299" s="7"/>
      <c r="K299" s="7"/>
      <c r="L299" s="7"/>
      <c r="M299" s="7"/>
      <c r="N299" s="7"/>
      <c r="O299" s="7"/>
      <c r="P299" s="7"/>
      <c r="Q299" s="7"/>
      <c r="R299" s="7"/>
    </row>
    <row r="300" spans="1:18" x14ac:dyDescent="0.25">
      <c r="A300" s="7"/>
      <c r="B300" s="7"/>
      <c r="C300" s="7"/>
      <c r="D300" s="7"/>
      <c r="E300" s="7"/>
      <c r="F300" s="7"/>
      <c r="G300" s="7"/>
      <c r="H300" s="7"/>
      <c r="K300" s="7"/>
      <c r="L300" s="7"/>
      <c r="M300" s="7"/>
      <c r="N300" s="7"/>
      <c r="O300" s="7"/>
      <c r="P300" s="7"/>
      <c r="Q300" s="7"/>
      <c r="R300" s="7"/>
    </row>
    <row r="301" spans="1:18" x14ac:dyDescent="0.25">
      <c r="A301" s="7"/>
      <c r="B301" s="7"/>
      <c r="C301" s="7"/>
      <c r="D301" s="7"/>
      <c r="E301" s="7"/>
      <c r="F301" s="7"/>
      <c r="G301" s="7"/>
      <c r="H301" s="7"/>
      <c r="K301" s="7"/>
      <c r="L301" s="7"/>
      <c r="M301" s="7"/>
      <c r="N301" s="7"/>
      <c r="O301" s="7"/>
      <c r="P301" s="7"/>
      <c r="Q301" s="7"/>
      <c r="R301" s="7"/>
    </row>
    <row r="302" spans="1:18" x14ac:dyDescent="0.25">
      <c r="A302" s="7"/>
      <c r="B302" s="7"/>
      <c r="C302" s="7"/>
      <c r="D302" s="7"/>
      <c r="E302" s="7"/>
      <c r="F302" s="7"/>
      <c r="G302" s="7"/>
      <c r="H302" s="7"/>
      <c r="K302" s="7"/>
      <c r="L302" s="7"/>
      <c r="M302" s="7"/>
      <c r="N302" s="7"/>
      <c r="O302" s="7"/>
      <c r="P302" s="7"/>
      <c r="Q302" s="7"/>
      <c r="R302" s="7"/>
    </row>
    <row r="303" spans="1:18" x14ac:dyDescent="0.25">
      <c r="A303" s="7"/>
      <c r="B303" s="7"/>
      <c r="C303" s="7"/>
      <c r="D303" s="7"/>
      <c r="E303" s="7"/>
      <c r="F303" s="7"/>
      <c r="G303" s="7"/>
      <c r="H303" s="7"/>
      <c r="K303" s="7"/>
      <c r="L303" s="7"/>
      <c r="M303" s="7"/>
      <c r="N303" s="7"/>
      <c r="O303" s="7"/>
      <c r="P303" s="7"/>
      <c r="Q303" s="7"/>
      <c r="R303" s="7"/>
    </row>
    <row r="304" spans="1:18" x14ac:dyDescent="0.25">
      <c r="A304" s="7"/>
      <c r="B304" s="7"/>
      <c r="C304" s="7"/>
      <c r="D304" s="7"/>
      <c r="E304" s="7"/>
      <c r="F304" s="7"/>
      <c r="G304" s="7"/>
      <c r="H304" s="7"/>
      <c r="K304" s="7"/>
      <c r="L304" s="7"/>
      <c r="M304" s="7"/>
      <c r="N304" s="7"/>
      <c r="O304" s="7"/>
      <c r="P304" s="7"/>
      <c r="Q304" s="7"/>
      <c r="R304" s="7"/>
    </row>
    <row r="305" spans="1:18" x14ac:dyDescent="0.25">
      <c r="A305" s="7"/>
      <c r="B305" s="7"/>
      <c r="C305" s="7"/>
      <c r="D305" s="7"/>
      <c r="E305" s="7"/>
      <c r="F305" s="7"/>
      <c r="G305" s="7"/>
      <c r="H305" s="7"/>
      <c r="K305" s="7"/>
      <c r="L305" s="7"/>
      <c r="M305" s="7"/>
      <c r="N305" s="7"/>
      <c r="O305" s="7"/>
      <c r="P305" s="7"/>
      <c r="Q305" s="7"/>
      <c r="R305" s="7"/>
    </row>
    <row r="306" spans="1:18" x14ac:dyDescent="0.25">
      <c r="A306" s="7"/>
      <c r="B306" s="7"/>
      <c r="C306" s="7"/>
      <c r="D306" s="7"/>
      <c r="E306" s="7"/>
      <c r="F306" s="7"/>
      <c r="G306" s="7"/>
      <c r="H306" s="7"/>
      <c r="K306" s="7"/>
      <c r="L306" s="7"/>
      <c r="M306" s="7"/>
      <c r="N306" s="7"/>
      <c r="O306" s="7"/>
      <c r="P306" s="7"/>
      <c r="Q306" s="7"/>
      <c r="R306" s="7"/>
    </row>
    <row r="307" spans="1:18" x14ac:dyDescent="0.25">
      <c r="A307" s="7"/>
      <c r="B307" s="7"/>
      <c r="C307" s="7"/>
      <c r="D307" s="7"/>
      <c r="E307" s="7"/>
      <c r="F307" s="7"/>
      <c r="G307" s="7"/>
      <c r="H307" s="7"/>
      <c r="K307" s="7"/>
      <c r="L307" s="7"/>
      <c r="M307" s="7"/>
      <c r="N307" s="7"/>
      <c r="O307" s="7"/>
      <c r="P307" s="7"/>
      <c r="Q307" s="7"/>
      <c r="R307" s="7"/>
    </row>
    <row r="308" spans="1:18" x14ac:dyDescent="0.25">
      <c r="A308" s="7"/>
      <c r="B308" s="7"/>
      <c r="C308" s="7"/>
      <c r="D308" s="7"/>
      <c r="E308" s="7"/>
      <c r="F308" s="7"/>
      <c r="G308" s="7"/>
      <c r="H308" s="7"/>
      <c r="K308" s="7"/>
      <c r="L308" s="7"/>
      <c r="M308" s="7"/>
      <c r="N308" s="7"/>
      <c r="O308" s="7"/>
      <c r="P308" s="7"/>
      <c r="Q308" s="7"/>
      <c r="R308" s="7"/>
    </row>
    <row r="309" spans="1:18" x14ac:dyDescent="0.25">
      <c r="A309" s="7"/>
      <c r="B309" s="7"/>
      <c r="C309" s="7"/>
      <c r="D309" s="7"/>
      <c r="E309" s="7"/>
      <c r="F309" s="7"/>
      <c r="G309" s="7"/>
      <c r="H309" s="7"/>
      <c r="K309" s="7"/>
      <c r="L309" s="7"/>
      <c r="M309" s="7"/>
      <c r="N309" s="7"/>
      <c r="O309" s="7"/>
      <c r="P309" s="7"/>
      <c r="Q309" s="7"/>
      <c r="R309" s="7"/>
    </row>
    <row r="310" spans="1:18" x14ac:dyDescent="0.25">
      <c r="A310" s="7"/>
      <c r="B310" s="7"/>
      <c r="C310" s="7"/>
      <c r="D310" s="7"/>
      <c r="E310" s="7"/>
      <c r="F310" s="7"/>
      <c r="G310" s="7"/>
      <c r="H310" s="7"/>
      <c r="K310" s="7"/>
      <c r="L310" s="7"/>
      <c r="M310" s="7"/>
      <c r="N310" s="7"/>
      <c r="O310" s="7"/>
      <c r="P310" s="7"/>
      <c r="Q310" s="7"/>
      <c r="R310" s="7"/>
    </row>
    <row r="311" spans="1:18" x14ac:dyDescent="0.25">
      <c r="A311" s="7"/>
      <c r="B311" s="7"/>
      <c r="C311" s="7"/>
      <c r="D311" s="7"/>
      <c r="E311" s="7"/>
      <c r="F311" s="7"/>
      <c r="G311" s="7"/>
      <c r="H311" s="7"/>
      <c r="K311" s="7"/>
      <c r="L311" s="7"/>
      <c r="M311" s="7"/>
      <c r="N311" s="7"/>
      <c r="O311" s="7"/>
      <c r="P311" s="7"/>
      <c r="Q311" s="7"/>
      <c r="R311" s="7"/>
    </row>
    <row r="312" spans="1:18" x14ac:dyDescent="0.25">
      <c r="A312" s="7"/>
      <c r="B312" s="7"/>
      <c r="C312" s="7"/>
      <c r="D312" s="7"/>
      <c r="E312" s="7"/>
      <c r="F312" s="7"/>
      <c r="G312" s="7"/>
      <c r="H312" s="7"/>
      <c r="K312" s="7"/>
      <c r="L312" s="7"/>
      <c r="M312" s="7"/>
      <c r="N312" s="7"/>
      <c r="O312" s="7"/>
      <c r="P312" s="7"/>
      <c r="Q312" s="7"/>
      <c r="R312" s="7"/>
    </row>
    <row r="313" spans="1:18" x14ac:dyDescent="0.25">
      <c r="A313" s="7"/>
      <c r="B313" s="7"/>
      <c r="C313" s="7"/>
      <c r="D313" s="7"/>
      <c r="E313" s="7"/>
      <c r="F313" s="7"/>
      <c r="G313" s="7"/>
      <c r="H313" s="7"/>
      <c r="K313" s="7"/>
      <c r="L313" s="7"/>
      <c r="M313" s="7"/>
      <c r="N313" s="7"/>
      <c r="O313" s="7"/>
      <c r="P313" s="7"/>
      <c r="Q313" s="7"/>
      <c r="R313" s="7"/>
    </row>
    <row r="314" spans="1:18" x14ac:dyDescent="0.25">
      <c r="A314" s="7"/>
      <c r="B314" s="7"/>
      <c r="C314" s="7"/>
      <c r="D314" s="7"/>
      <c r="E314" s="7"/>
      <c r="F314" s="7"/>
      <c r="G314" s="7"/>
      <c r="H314" s="7"/>
      <c r="K314" s="7"/>
      <c r="L314" s="7"/>
      <c r="M314" s="7"/>
      <c r="N314" s="7"/>
      <c r="O314" s="7"/>
      <c r="P314" s="7"/>
      <c r="Q314" s="7"/>
      <c r="R314" s="7"/>
    </row>
    <row r="315" spans="1:18" x14ac:dyDescent="0.25">
      <c r="A315" s="7"/>
      <c r="B315" s="7"/>
      <c r="C315" s="7"/>
      <c r="D315" s="7"/>
      <c r="E315" s="7"/>
      <c r="F315" s="7"/>
      <c r="G315" s="7"/>
      <c r="H315" s="7"/>
      <c r="K315" s="7"/>
      <c r="L315" s="7"/>
      <c r="M315" s="7"/>
      <c r="N315" s="7"/>
      <c r="O315" s="7"/>
      <c r="P315" s="7"/>
      <c r="Q315" s="7"/>
      <c r="R315" s="7"/>
    </row>
    <row r="316" spans="1:18" x14ac:dyDescent="0.25">
      <c r="A316" s="7"/>
      <c r="B316" s="7"/>
      <c r="C316" s="7"/>
      <c r="D316" s="7"/>
      <c r="E316" s="7"/>
      <c r="F316" s="7"/>
      <c r="G316" s="7"/>
      <c r="H316" s="7"/>
      <c r="K316" s="7"/>
      <c r="L316" s="7"/>
      <c r="M316" s="7"/>
      <c r="N316" s="7"/>
      <c r="O316" s="7"/>
      <c r="P316" s="7"/>
      <c r="Q316" s="7"/>
      <c r="R316" s="7"/>
    </row>
    <row r="317" spans="1:18" x14ac:dyDescent="0.25">
      <c r="A317" s="7"/>
      <c r="B317" s="7"/>
      <c r="C317" s="7"/>
      <c r="D317" s="7"/>
      <c r="E317" s="7"/>
      <c r="F317" s="7"/>
      <c r="G317" s="7"/>
      <c r="H317" s="7"/>
      <c r="K317" s="7"/>
      <c r="L317" s="7"/>
      <c r="M317" s="7"/>
      <c r="N317" s="7"/>
      <c r="O317" s="7"/>
      <c r="P317" s="7"/>
      <c r="Q317" s="7"/>
      <c r="R317" s="7"/>
    </row>
    <row r="318" spans="1:18" x14ac:dyDescent="0.25">
      <c r="A318" s="7"/>
      <c r="B318" s="7"/>
      <c r="C318" s="7"/>
      <c r="D318" s="7"/>
      <c r="E318" s="7"/>
      <c r="F318" s="7"/>
      <c r="G318" s="7"/>
      <c r="H318" s="7"/>
      <c r="K318" s="7"/>
      <c r="L318" s="7"/>
      <c r="M318" s="7"/>
      <c r="N318" s="7"/>
      <c r="O318" s="7"/>
      <c r="P318" s="7"/>
      <c r="Q318" s="7"/>
      <c r="R318" s="7"/>
    </row>
    <row r="319" spans="1:18" x14ac:dyDescent="0.25">
      <c r="A319" s="7"/>
      <c r="B319" s="7"/>
      <c r="C319" s="7"/>
      <c r="D319" s="7"/>
      <c r="E319" s="7"/>
      <c r="F319" s="7"/>
      <c r="G319" s="7"/>
      <c r="H319" s="7"/>
      <c r="K319" s="7"/>
      <c r="L319" s="7"/>
      <c r="M319" s="7"/>
      <c r="N319" s="7"/>
      <c r="O319" s="7"/>
      <c r="P319" s="7"/>
      <c r="Q319" s="7"/>
      <c r="R319" s="7"/>
    </row>
    <row r="320" spans="1:18" x14ac:dyDescent="0.25">
      <c r="A320" s="7"/>
      <c r="B320" s="7"/>
      <c r="C320" s="7"/>
      <c r="D320" s="7"/>
      <c r="E320" s="7"/>
      <c r="F320" s="7"/>
      <c r="G320" s="7"/>
      <c r="H320" s="7"/>
      <c r="K320" s="7"/>
      <c r="L320" s="7"/>
      <c r="M320" s="7"/>
      <c r="N320" s="7"/>
      <c r="O320" s="7"/>
      <c r="P320" s="7"/>
      <c r="Q320" s="7"/>
      <c r="R320" s="7"/>
    </row>
    <row r="321" spans="1:18" x14ac:dyDescent="0.25">
      <c r="A321" s="7"/>
      <c r="B321" s="7"/>
      <c r="C321" s="7"/>
      <c r="D321" s="7"/>
      <c r="E321" s="7"/>
      <c r="F321" s="7"/>
      <c r="G321" s="7"/>
      <c r="H321" s="7"/>
      <c r="K321" s="7"/>
      <c r="L321" s="7"/>
      <c r="M321" s="7"/>
      <c r="N321" s="7"/>
      <c r="O321" s="7"/>
      <c r="P321" s="7"/>
      <c r="Q321" s="7"/>
      <c r="R321" s="7"/>
    </row>
    <row r="322" spans="1:18" x14ac:dyDescent="0.25">
      <c r="A322" s="7"/>
      <c r="B322" s="7"/>
      <c r="C322" s="7"/>
      <c r="D322" s="7"/>
      <c r="E322" s="7"/>
      <c r="F322" s="7"/>
      <c r="G322" s="7"/>
      <c r="H322" s="7"/>
      <c r="K322" s="7"/>
      <c r="L322" s="7"/>
      <c r="M322" s="7"/>
      <c r="N322" s="7"/>
      <c r="O322" s="7"/>
      <c r="P322" s="7"/>
      <c r="Q322" s="7"/>
      <c r="R322" s="7"/>
    </row>
    <row r="323" spans="1:18" x14ac:dyDescent="0.25">
      <c r="A323" s="7"/>
      <c r="B323" s="7"/>
      <c r="C323" s="7"/>
      <c r="D323" s="7"/>
      <c r="E323" s="7"/>
      <c r="F323" s="7"/>
      <c r="G323" s="7"/>
      <c r="H323" s="7"/>
      <c r="K323" s="7"/>
      <c r="L323" s="7"/>
      <c r="M323" s="7"/>
      <c r="N323" s="7"/>
      <c r="O323" s="7"/>
      <c r="P323" s="7"/>
      <c r="Q323" s="7"/>
      <c r="R323" s="7"/>
    </row>
    <row r="324" spans="1:18" x14ac:dyDescent="0.25">
      <c r="A324" s="7"/>
      <c r="B324" s="7"/>
      <c r="C324" s="7"/>
      <c r="D324" s="7"/>
      <c r="E324" s="7"/>
      <c r="F324" s="7"/>
      <c r="G324" s="7"/>
      <c r="H324" s="7"/>
      <c r="K324" s="7"/>
      <c r="L324" s="7"/>
      <c r="M324" s="7"/>
      <c r="N324" s="7"/>
      <c r="O324" s="7"/>
      <c r="P324" s="7"/>
      <c r="Q324" s="7"/>
      <c r="R324" s="7"/>
    </row>
    <row r="325" spans="1:18" x14ac:dyDescent="0.25">
      <c r="A325" s="7"/>
      <c r="B325" s="7"/>
      <c r="C325" s="7"/>
      <c r="D325" s="7"/>
      <c r="E325" s="7"/>
      <c r="F325" s="7"/>
      <c r="G325" s="7"/>
      <c r="H325" s="7"/>
      <c r="K325" s="7"/>
      <c r="L325" s="7"/>
      <c r="M325" s="7"/>
      <c r="N325" s="7"/>
      <c r="O325" s="7"/>
      <c r="P325" s="7"/>
      <c r="Q325" s="7"/>
      <c r="R325" s="7"/>
    </row>
    <row r="326" spans="1:18" x14ac:dyDescent="0.25">
      <c r="A326" s="7"/>
      <c r="B326" s="7"/>
      <c r="C326" s="7"/>
      <c r="D326" s="7"/>
      <c r="E326" s="7"/>
      <c r="F326" s="7"/>
      <c r="G326" s="7"/>
      <c r="H326" s="7"/>
      <c r="K326" s="7"/>
      <c r="L326" s="7"/>
      <c r="M326" s="7"/>
      <c r="N326" s="7"/>
      <c r="O326" s="7"/>
      <c r="P326" s="7"/>
      <c r="Q326" s="7"/>
      <c r="R326" s="7"/>
    </row>
    <row r="327" spans="1:18" x14ac:dyDescent="0.25">
      <c r="A327" s="7"/>
      <c r="B327" s="7"/>
      <c r="C327" s="7"/>
      <c r="D327" s="7"/>
      <c r="E327" s="7"/>
      <c r="F327" s="7"/>
      <c r="G327" s="7"/>
      <c r="H327" s="7"/>
      <c r="K327" s="7"/>
      <c r="L327" s="7"/>
      <c r="M327" s="7"/>
      <c r="N327" s="7"/>
      <c r="O327" s="7"/>
      <c r="P327" s="7"/>
      <c r="Q327" s="7"/>
      <c r="R327" s="7"/>
    </row>
    <row r="328" spans="1:18" x14ac:dyDescent="0.25">
      <c r="A328" s="7"/>
      <c r="B328" s="7"/>
      <c r="C328" s="7"/>
      <c r="D328" s="7"/>
      <c r="E328" s="7"/>
      <c r="F328" s="7"/>
      <c r="G328" s="7"/>
      <c r="H328" s="7"/>
      <c r="K328" s="7"/>
      <c r="L328" s="7"/>
      <c r="M328" s="7"/>
      <c r="N328" s="7"/>
      <c r="O328" s="7"/>
      <c r="P328" s="7"/>
      <c r="Q328" s="7"/>
      <c r="R328" s="7"/>
    </row>
    <row r="329" spans="1:18" x14ac:dyDescent="0.25">
      <c r="A329" s="7"/>
      <c r="B329" s="7"/>
      <c r="C329" s="7"/>
      <c r="D329" s="7"/>
      <c r="E329" s="7"/>
      <c r="F329" s="7"/>
      <c r="G329" s="7"/>
      <c r="H329" s="7"/>
      <c r="K329" s="7"/>
      <c r="L329" s="7"/>
      <c r="M329" s="7"/>
      <c r="N329" s="7"/>
      <c r="O329" s="7"/>
      <c r="P329" s="7"/>
      <c r="Q329" s="7"/>
      <c r="R329" s="7"/>
    </row>
    <row r="330" spans="1:18" x14ac:dyDescent="0.25">
      <c r="A330" s="7"/>
      <c r="B330" s="7"/>
      <c r="C330" s="7"/>
      <c r="D330" s="7"/>
      <c r="E330" s="7"/>
      <c r="F330" s="7"/>
      <c r="G330" s="7"/>
      <c r="H330" s="7"/>
      <c r="K330" s="7"/>
      <c r="L330" s="7"/>
      <c r="M330" s="7"/>
      <c r="N330" s="7"/>
      <c r="O330" s="7"/>
      <c r="P330" s="7"/>
      <c r="Q330" s="7"/>
      <c r="R330" s="7"/>
    </row>
    <row r="331" spans="1:18" x14ac:dyDescent="0.25">
      <c r="A331" s="7"/>
      <c r="B331" s="7"/>
      <c r="C331" s="7"/>
      <c r="D331" s="7"/>
      <c r="E331" s="7"/>
      <c r="F331" s="7"/>
      <c r="G331" s="7"/>
      <c r="H331" s="7"/>
      <c r="K331" s="7"/>
      <c r="L331" s="7"/>
      <c r="M331" s="7"/>
      <c r="N331" s="7"/>
      <c r="O331" s="7"/>
      <c r="P331" s="7"/>
      <c r="Q331" s="7"/>
      <c r="R331" s="7"/>
    </row>
    <row r="332" spans="1:18" x14ac:dyDescent="0.25">
      <c r="A332" s="7"/>
      <c r="B332" s="7"/>
      <c r="C332" s="7"/>
      <c r="D332" s="7"/>
      <c r="E332" s="7"/>
      <c r="F332" s="7"/>
      <c r="G332" s="7"/>
      <c r="H332" s="7"/>
      <c r="K332" s="7"/>
      <c r="L332" s="7"/>
      <c r="M332" s="7"/>
      <c r="N332" s="7"/>
      <c r="O332" s="7"/>
      <c r="P332" s="7"/>
      <c r="Q332" s="7"/>
      <c r="R332" s="7"/>
    </row>
    <row r="333" spans="1:18" x14ac:dyDescent="0.25">
      <c r="A333" s="7"/>
      <c r="B333" s="7"/>
      <c r="C333" s="7"/>
      <c r="D333" s="7"/>
      <c r="E333" s="7"/>
      <c r="F333" s="7"/>
      <c r="G333" s="7"/>
      <c r="H333" s="7"/>
      <c r="K333" s="7"/>
      <c r="L333" s="7"/>
      <c r="M333" s="7"/>
      <c r="N333" s="7"/>
      <c r="O333" s="7"/>
      <c r="P333" s="7"/>
      <c r="Q333" s="7"/>
      <c r="R333" s="7"/>
    </row>
    <row r="334" spans="1:18" x14ac:dyDescent="0.25">
      <c r="A334" s="7"/>
      <c r="B334" s="7"/>
      <c r="C334" s="7"/>
      <c r="D334" s="7"/>
      <c r="E334" s="7"/>
      <c r="F334" s="7"/>
      <c r="G334" s="7"/>
      <c r="H334" s="7"/>
      <c r="K334" s="7"/>
      <c r="L334" s="7"/>
      <c r="M334" s="7"/>
      <c r="N334" s="7"/>
      <c r="O334" s="7"/>
      <c r="P334" s="7"/>
      <c r="Q334" s="7"/>
      <c r="R334" s="7"/>
    </row>
    <row r="335" spans="1:18" x14ac:dyDescent="0.25">
      <c r="A335" s="7"/>
      <c r="B335" s="7"/>
      <c r="C335" s="7"/>
      <c r="D335" s="7"/>
      <c r="E335" s="7"/>
      <c r="F335" s="7"/>
      <c r="G335" s="7"/>
      <c r="H335" s="7"/>
      <c r="K335" s="7"/>
      <c r="L335" s="7"/>
      <c r="M335" s="7"/>
      <c r="N335" s="7"/>
      <c r="O335" s="7"/>
      <c r="P335" s="7"/>
      <c r="Q335" s="7"/>
      <c r="R335" s="7"/>
    </row>
    <row r="336" spans="1:18" x14ac:dyDescent="0.25">
      <c r="A336" s="7"/>
      <c r="B336" s="7"/>
      <c r="C336" s="7"/>
      <c r="D336" s="7"/>
      <c r="E336" s="7"/>
      <c r="F336" s="7"/>
      <c r="G336" s="7"/>
      <c r="H336" s="7"/>
      <c r="K336" s="7"/>
      <c r="L336" s="7"/>
      <c r="M336" s="7"/>
      <c r="N336" s="7"/>
      <c r="O336" s="7"/>
      <c r="P336" s="7"/>
      <c r="Q336" s="7"/>
      <c r="R336" s="7"/>
    </row>
    <row r="337" spans="1:18" x14ac:dyDescent="0.25">
      <c r="A337" s="7"/>
      <c r="B337" s="7"/>
      <c r="C337" s="7"/>
      <c r="D337" s="7"/>
      <c r="E337" s="7"/>
      <c r="F337" s="7"/>
      <c r="G337" s="7"/>
      <c r="H337" s="7"/>
      <c r="K337" s="7"/>
      <c r="L337" s="7"/>
      <c r="M337" s="7"/>
      <c r="N337" s="7"/>
      <c r="O337" s="7"/>
      <c r="P337" s="7"/>
      <c r="Q337" s="7"/>
      <c r="R337" s="7"/>
    </row>
    <row r="338" spans="1:18" x14ac:dyDescent="0.25">
      <c r="A338" s="7"/>
      <c r="B338" s="7"/>
      <c r="C338" s="7"/>
      <c r="D338" s="7"/>
      <c r="E338" s="7"/>
      <c r="F338" s="7"/>
      <c r="G338" s="7"/>
      <c r="H338" s="7"/>
      <c r="K338" s="7"/>
      <c r="L338" s="7"/>
      <c r="M338" s="7"/>
      <c r="N338" s="7"/>
      <c r="O338" s="7"/>
      <c r="P338" s="7"/>
      <c r="Q338" s="7"/>
      <c r="R338" s="7"/>
    </row>
    <row r="339" spans="1:18" x14ac:dyDescent="0.25">
      <c r="A339" s="7"/>
      <c r="B339" s="7"/>
      <c r="C339" s="7"/>
      <c r="D339" s="7"/>
      <c r="E339" s="7"/>
      <c r="F339" s="7"/>
      <c r="G339" s="7"/>
      <c r="H339" s="7"/>
      <c r="K339" s="7"/>
      <c r="L339" s="7"/>
      <c r="M339" s="7"/>
      <c r="N339" s="7"/>
      <c r="O339" s="7"/>
      <c r="P339" s="7"/>
      <c r="Q339" s="7"/>
      <c r="R339" s="7"/>
    </row>
    <row r="340" spans="1:18" x14ac:dyDescent="0.25">
      <c r="A340" s="7"/>
      <c r="B340" s="7"/>
      <c r="C340" s="7"/>
      <c r="D340" s="7"/>
      <c r="E340" s="7"/>
      <c r="F340" s="7"/>
      <c r="G340" s="7"/>
      <c r="H340" s="7"/>
      <c r="K340" s="7"/>
      <c r="L340" s="7"/>
      <c r="M340" s="7"/>
      <c r="N340" s="7"/>
      <c r="O340" s="7"/>
      <c r="P340" s="7"/>
      <c r="Q340" s="7"/>
      <c r="R340" s="7"/>
    </row>
    <row r="341" spans="1:18" x14ac:dyDescent="0.25">
      <c r="A341" s="7"/>
      <c r="B341" s="7"/>
      <c r="C341" s="7"/>
      <c r="D341" s="7"/>
      <c r="E341" s="7"/>
      <c r="F341" s="7"/>
      <c r="G341" s="7"/>
      <c r="H341" s="7"/>
      <c r="K341" s="7"/>
      <c r="L341" s="7"/>
      <c r="M341" s="7"/>
      <c r="N341" s="7"/>
      <c r="O341" s="7"/>
      <c r="P341" s="7"/>
      <c r="Q341" s="7"/>
      <c r="R341" s="7"/>
    </row>
    <row r="342" spans="1:18" x14ac:dyDescent="0.25">
      <c r="A342" s="7"/>
      <c r="B342" s="7"/>
      <c r="C342" s="7"/>
      <c r="D342" s="7"/>
      <c r="E342" s="7"/>
      <c r="F342" s="7"/>
      <c r="G342" s="7"/>
      <c r="H342" s="7"/>
      <c r="K342" s="7"/>
      <c r="L342" s="7"/>
      <c r="M342" s="7"/>
      <c r="N342" s="7"/>
      <c r="O342" s="7"/>
      <c r="P342" s="7"/>
      <c r="Q342" s="7"/>
      <c r="R342" s="7"/>
    </row>
    <row r="343" spans="1:18" x14ac:dyDescent="0.25">
      <c r="A343" s="7"/>
      <c r="B343" s="7"/>
      <c r="C343" s="7"/>
      <c r="D343" s="7"/>
      <c r="E343" s="7"/>
      <c r="F343" s="7"/>
      <c r="G343" s="7"/>
      <c r="H343" s="7"/>
      <c r="K343" s="7"/>
      <c r="L343" s="7"/>
      <c r="M343" s="7"/>
      <c r="N343" s="7"/>
      <c r="O343" s="7"/>
      <c r="P343" s="7"/>
      <c r="Q343" s="7"/>
      <c r="R343" s="7"/>
    </row>
    <row r="344" spans="1:18" x14ac:dyDescent="0.25">
      <c r="A344" s="7"/>
      <c r="B344" s="7"/>
      <c r="C344" s="7"/>
      <c r="D344" s="7"/>
      <c r="E344" s="7"/>
      <c r="F344" s="7"/>
      <c r="G344" s="7"/>
      <c r="H344" s="7"/>
      <c r="K344" s="7"/>
      <c r="L344" s="7"/>
      <c r="M344" s="7"/>
      <c r="N344" s="7"/>
      <c r="O344" s="7"/>
      <c r="P344" s="7"/>
      <c r="Q344" s="7"/>
      <c r="R344" s="7"/>
    </row>
    <row r="345" spans="1:18" x14ac:dyDescent="0.25">
      <c r="A345" s="7"/>
      <c r="B345" s="7"/>
      <c r="C345" s="7"/>
      <c r="D345" s="7"/>
      <c r="E345" s="7"/>
      <c r="F345" s="7"/>
      <c r="G345" s="7"/>
      <c r="H345" s="7"/>
      <c r="K345" s="7"/>
      <c r="L345" s="7"/>
      <c r="M345" s="7"/>
      <c r="N345" s="7"/>
      <c r="O345" s="7"/>
      <c r="P345" s="7"/>
      <c r="Q345" s="7"/>
      <c r="R345" s="7"/>
    </row>
    <row r="346" spans="1:18" x14ac:dyDescent="0.25">
      <c r="A346" s="7"/>
      <c r="B346" s="7"/>
      <c r="C346" s="7"/>
      <c r="D346" s="7"/>
      <c r="E346" s="7"/>
      <c r="F346" s="7"/>
      <c r="G346" s="7"/>
      <c r="H346" s="7"/>
      <c r="K346" s="7"/>
      <c r="L346" s="7"/>
      <c r="M346" s="7"/>
      <c r="N346" s="7"/>
      <c r="O346" s="7"/>
      <c r="P346" s="7"/>
      <c r="Q346" s="7"/>
      <c r="R346" s="7"/>
    </row>
    <row r="347" spans="1:18" x14ac:dyDescent="0.25">
      <c r="A347" s="7"/>
      <c r="B347" s="7"/>
      <c r="C347" s="7"/>
      <c r="D347" s="7"/>
      <c r="E347" s="7"/>
      <c r="F347" s="7"/>
      <c r="G347" s="7"/>
      <c r="H347" s="7"/>
      <c r="K347" s="7"/>
      <c r="L347" s="7"/>
      <c r="M347" s="7"/>
      <c r="N347" s="7"/>
      <c r="O347" s="7"/>
      <c r="P347" s="7"/>
      <c r="Q347" s="7"/>
      <c r="R347" s="7"/>
    </row>
    <row r="348" spans="1:18" x14ac:dyDescent="0.25">
      <c r="A348" s="7"/>
      <c r="B348" s="7"/>
      <c r="C348" s="7"/>
      <c r="D348" s="7"/>
      <c r="E348" s="7"/>
      <c r="F348" s="7"/>
      <c r="G348" s="7"/>
      <c r="H348" s="7"/>
      <c r="K348" s="7"/>
      <c r="L348" s="7"/>
      <c r="M348" s="7"/>
      <c r="N348" s="7"/>
      <c r="O348" s="7"/>
      <c r="P348" s="7"/>
      <c r="Q348" s="7"/>
      <c r="R348" s="7"/>
    </row>
    <row r="349" spans="1:18" x14ac:dyDescent="0.25">
      <c r="A349" s="7"/>
      <c r="B349" s="7"/>
      <c r="C349" s="7"/>
      <c r="D349" s="7"/>
      <c r="E349" s="7"/>
      <c r="F349" s="7"/>
      <c r="G349" s="7"/>
      <c r="H349" s="7"/>
      <c r="K349" s="7"/>
      <c r="L349" s="7"/>
      <c r="M349" s="7"/>
      <c r="N349" s="7"/>
      <c r="O349" s="7"/>
      <c r="P349" s="7"/>
      <c r="Q349" s="7"/>
      <c r="R349" s="7"/>
    </row>
    <row r="350" spans="1:18" x14ac:dyDescent="0.25">
      <c r="A350" s="7"/>
      <c r="B350" s="7"/>
      <c r="C350" s="7"/>
      <c r="D350" s="7"/>
      <c r="E350" s="7"/>
      <c r="F350" s="7"/>
      <c r="G350" s="7"/>
      <c r="H350" s="7"/>
      <c r="K350" s="7"/>
      <c r="L350" s="7"/>
      <c r="M350" s="7"/>
      <c r="N350" s="7"/>
      <c r="O350" s="7"/>
      <c r="P350" s="7"/>
      <c r="Q350" s="7"/>
      <c r="R350" s="7"/>
    </row>
    <row r="351" spans="1:18" x14ac:dyDescent="0.25">
      <c r="A351" s="7"/>
      <c r="B351" s="7"/>
      <c r="C351" s="7"/>
      <c r="D351" s="7"/>
      <c r="E351" s="7"/>
      <c r="F351" s="7"/>
      <c r="G351" s="7"/>
      <c r="H351" s="7"/>
      <c r="K351" s="7"/>
      <c r="L351" s="7"/>
      <c r="M351" s="7"/>
      <c r="N351" s="7"/>
      <c r="O351" s="7"/>
      <c r="P351" s="7"/>
      <c r="Q351" s="7"/>
      <c r="R351" s="7"/>
    </row>
    <row r="352" spans="1:18" x14ac:dyDescent="0.25">
      <c r="A352" s="7"/>
      <c r="B352" s="7"/>
      <c r="C352" s="7"/>
      <c r="D352" s="7"/>
      <c r="E352" s="7"/>
      <c r="F352" s="7"/>
      <c r="G352" s="7"/>
      <c r="H352" s="7"/>
      <c r="K352" s="7"/>
      <c r="L352" s="7"/>
      <c r="M352" s="7"/>
      <c r="N352" s="7"/>
      <c r="O352" s="7"/>
      <c r="P352" s="7"/>
      <c r="Q352" s="7"/>
      <c r="R352" s="7"/>
    </row>
    <row r="353" spans="1:18" x14ac:dyDescent="0.25">
      <c r="A353" s="7"/>
      <c r="B353" s="7"/>
      <c r="C353" s="7"/>
      <c r="D353" s="7"/>
      <c r="E353" s="7"/>
      <c r="F353" s="7"/>
      <c r="G353" s="7"/>
      <c r="H353" s="7"/>
      <c r="K353" s="7"/>
      <c r="L353" s="7"/>
      <c r="M353" s="7"/>
      <c r="N353" s="7"/>
      <c r="O353" s="7"/>
      <c r="P353" s="7"/>
      <c r="Q353" s="7"/>
      <c r="R353" s="7"/>
    </row>
    <row r="354" spans="1:18" x14ac:dyDescent="0.25">
      <c r="A354" s="7"/>
      <c r="B354" s="7"/>
      <c r="C354" s="7"/>
      <c r="D354" s="7"/>
      <c r="E354" s="7"/>
      <c r="F354" s="7"/>
      <c r="G354" s="7"/>
      <c r="H354" s="7"/>
      <c r="K354" s="7"/>
      <c r="L354" s="7"/>
      <c r="M354" s="7"/>
      <c r="N354" s="7"/>
      <c r="O354" s="7"/>
      <c r="P354" s="7"/>
      <c r="Q354" s="7"/>
      <c r="R354" s="7"/>
    </row>
    <row r="355" spans="1:18" x14ac:dyDescent="0.25">
      <c r="A355" s="7"/>
      <c r="B355" s="7"/>
      <c r="C355" s="7"/>
      <c r="D355" s="7"/>
      <c r="E355" s="7"/>
      <c r="F355" s="7"/>
      <c r="G355" s="7"/>
      <c r="H355" s="7"/>
      <c r="K355" s="7"/>
      <c r="L355" s="7"/>
      <c r="M355" s="7"/>
      <c r="N355" s="7"/>
      <c r="O355" s="7"/>
      <c r="P355" s="7"/>
      <c r="Q355" s="7"/>
      <c r="R355" s="7"/>
    </row>
    <row r="356" spans="1:18" x14ac:dyDescent="0.25">
      <c r="A356" s="7"/>
      <c r="B356" s="7"/>
      <c r="C356" s="7"/>
      <c r="D356" s="7"/>
      <c r="E356" s="7"/>
      <c r="F356" s="7"/>
      <c r="G356" s="7"/>
      <c r="H356" s="7"/>
      <c r="K356" s="7"/>
      <c r="L356" s="7"/>
      <c r="M356" s="7"/>
      <c r="N356" s="7"/>
      <c r="O356" s="7"/>
      <c r="P356" s="7"/>
      <c r="Q356" s="7"/>
      <c r="R356" s="7"/>
    </row>
    <row r="357" spans="1:18" x14ac:dyDescent="0.25">
      <c r="A357" s="7"/>
      <c r="B357" s="7"/>
      <c r="C357" s="7"/>
      <c r="D357" s="7"/>
      <c r="E357" s="7"/>
      <c r="F357" s="7"/>
      <c r="G357" s="7"/>
      <c r="H357" s="7"/>
      <c r="K357" s="7"/>
      <c r="L357" s="7"/>
      <c r="M357" s="7"/>
      <c r="N357" s="7"/>
      <c r="O357" s="7"/>
      <c r="P357" s="7"/>
      <c r="Q357" s="7"/>
      <c r="R357" s="7"/>
    </row>
    <row r="358" spans="1:18" x14ac:dyDescent="0.25">
      <c r="A358" s="7"/>
      <c r="B358" s="7"/>
      <c r="C358" s="7"/>
      <c r="D358" s="7"/>
      <c r="E358" s="7"/>
      <c r="F358" s="7"/>
      <c r="G358" s="7"/>
      <c r="H358" s="7"/>
      <c r="K358" s="7"/>
      <c r="L358" s="7"/>
      <c r="M358" s="7"/>
      <c r="N358" s="7"/>
      <c r="O358" s="7"/>
      <c r="P358" s="7"/>
      <c r="Q358" s="7"/>
      <c r="R358" s="7"/>
    </row>
    <row r="359" spans="1:18" x14ac:dyDescent="0.25">
      <c r="A359" s="7"/>
      <c r="B359" s="7"/>
      <c r="C359" s="7"/>
      <c r="D359" s="7"/>
      <c r="E359" s="7"/>
      <c r="F359" s="7"/>
      <c r="G359" s="7"/>
      <c r="H359" s="7"/>
      <c r="K359" s="7"/>
      <c r="L359" s="7"/>
      <c r="M359" s="7"/>
      <c r="N359" s="7"/>
      <c r="O359" s="7"/>
      <c r="P359" s="7"/>
      <c r="Q359" s="7"/>
      <c r="R359" s="7"/>
    </row>
    <row r="360" spans="1:18" x14ac:dyDescent="0.25">
      <c r="A360" s="7"/>
      <c r="B360" s="7"/>
      <c r="C360" s="7"/>
      <c r="D360" s="7"/>
      <c r="E360" s="7"/>
      <c r="F360" s="7"/>
      <c r="G360" s="7"/>
      <c r="H360" s="7"/>
      <c r="K360" s="7"/>
      <c r="L360" s="7"/>
      <c r="M360" s="7"/>
      <c r="N360" s="7"/>
      <c r="O360" s="7"/>
      <c r="P360" s="7"/>
      <c r="Q360" s="7"/>
      <c r="R360" s="7"/>
    </row>
    <row r="361" spans="1:18" x14ac:dyDescent="0.25">
      <c r="A361" s="7"/>
      <c r="B361" s="7"/>
      <c r="C361" s="7"/>
      <c r="D361" s="7"/>
      <c r="E361" s="7"/>
      <c r="F361" s="7"/>
      <c r="G361" s="7"/>
      <c r="H361" s="7"/>
      <c r="K361" s="7"/>
      <c r="L361" s="7"/>
      <c r="M361" s="7"/>
      <c r="N361" s="7"/>
      <c r="O361" s="7"/>
      <c r="P361" s="7"/>
      <c r="Q361" s="7"/>
      <c r="R361" s="7"/>
    </row>
    <row r="362" spans="1:18" x14ac:dyDescent="0.25">
      <c r="A362" s="7"/>
      <c r="B362" s="7"/>
      <c r="C362" s="7"/>
      <c r="D362" s="7"/>
      <c r="E362" s="7"/>
      <c r="F362" s="7"/>
      <c r="G362" s="7"/>
      <c r="H362" s="7"/>
      <c r="K362" s="7"/>
      <c r="L362" s="7"/>
      <c r="M362" s="7"/>
      <c r="N362" s="7"/>
      <c r="O362" s="7"/>
      <c r="P362" s="7"/>
      <c r="Q362" s="7"/>
      <c r="R362" s="7"/>
    </row>
    <row r="363" spans="1:18" x14ac:dyDescent="0.25">
      <c r="A363" s="7"/>
      <c r="B363" s="7"/>
      <c r="C363" s="7"/>
      <c r="D363" s="7"/>
      <c r="E363" s="7"/>
      <c r="F363" s="7"/>
      <c r="G363" s="7"/>
      <c r="H363" s="7"/>
      <c r="K363" s="7"/>
      <c r="L363" s="7"/>
      <c r="M363" s="7"/>
      <c r="N363" s="7"/>
      <c r="O363" s="7"/>
      <c r="P363" s="7"/>
      <c r="Q363" s="7"/>
      <c r="R363" s="7"/>
    </row>
    <row r="364" spans="1:18" x14ac:dyDescent="0.25">
      <c r="A364" s="7"/>
      <c r="B364" s="7"/>
      <c r="C364" s="7"/>
      <c r="D364" s="7"/>
      <c r="E364" s="7"/>
      <c r="F364" s="7"/>
      <c r="G364" s="7"/>
      <c r="H364" s="7"/>
      <c r="K364" s="7"/>
      <c r="L364" s="7"/>
      <c r="M364" s="7"/>
      <c r="N364" s="7"/>
      <c r="O364" s="7"/>
      <c r="P364" s="7"/>
      <c r="Q364" s="7"/>
      <c r="R364" s="7"/>
    </row>
    <row r="365" spans="1:18" x14ac:dyDescent="0.25">
      <c r="A365" s="7"/>
      <c r="B365" s="7"/>
      <c r="C365" s="7"/>
      <c r="D365" s="7"/>
      <c r="E365" s="7"/>
      <c r="F365" s="7"/>
      <c r="G365" s="7"/>
      <c r="H365" s="7"/>
      <c r="K365" s="7"/>
      <c r="L365" s="7"/>
      <c r="M365" s="7"/>
      <c r="N365" s="7"/>
      <c r="O365" s="7"/>
      <c r="P365" s="7"/>
      <c r="Q365" s="7"/>
      <c r="R365" s="7"/>
    </row>
    <row r="366" spans="1:18" x14ac:dyDescent="0.25">
      <c r="A366" s="7"/>
      <c r="B366" s="7"/>
      <c r="C366" s="7"/>
      <c r="D366" s="7"/>
      <c r="E366" s="7"/>
      <c r="F366" s="7"/>
      <c r="G366" s="7"/>
      <c r="H366" s="7"/>
      <c r="K366" s="7"/>
      <c r="L366" s="7"/>
      <c r="M366" s="7"/>
      <c r="N366" s="7"/>
      <c r="O366" s="7"/>
      <c r="P366" s="7"/>
      <c r="Q366" s="7"/>
      <c r="R366" s="7"/>
    </row>
    <row r="367" spans="1:18" x14ac:dyDescent="0.25">
      <c r="A367" s="7"/>
      <c r="B367" s="7"/>
      <c r="C367" s="7"/>
      <c r="D367" s="7"/>
      <c r="E367" s="7"/>
      <c r="F367" s="7"/>
      <c r="G367" s="7"/>
      <c r="H367" s="7"/>
      <c r="K367" s="7"/>
      <c r="L367" s="7"/>
      <c r="M367" s="7"/>
      <c r="N367" s="7"/>
      <c r="O367" s="7"/>
      <c r="P367" s="7"/>
      <c r="Q367" s="7"/>
      <c r="R367" s="7"/>
    </row>
    <row r="368" spans="1:18" x14ac:dyDescent="0.25">
      <c r="A368" s="7"/>
      <c r="B368" s="7"/>
      <c r="C368" s="7"/>
      <c r="D368" s="7"/>
      <c r="E368" s="7"/>
      <c r="F368" s="7"/>
      <c r="G368" s="7"/>
      <c r="H368" s="7"/>
      <c r="K368" s="7"/>
      <c r="L368" s="7"/>
      <c r="M368" s="7"/>
      <c r="N368" s="7"/>
      <c r="O368" s="7"/>
      <c r="P368" s="7"/>
      <c r="Q368" s="7"/>
      <c r="R368" s="7"/>
    </row>
    <row r="369" spans="1:18" x14ac:dyDescent="0.25">
      <c r="A369" s="7"/>
      <c r="B369" s="7"/>
      <c r="C369" s="7"/>
      <c r="D369" s="7"/>
      <c r="E369" s="7"/>
      <c r="F369" s="7"/>
      <c r="G369" s="7"/>
      <c r="H369" s="7"/>
      <c r="K369" s="7"/>
      <c r="L369" s="7"/>
      <c r="M369" s="7"/>
      <c r="N369" s="7"/>
      <c r="O369" s="7"/>
      <c r="P369" s="7"/>
      <c r="Q369" s="7"/>
      <c r="R369" s="7"/>
    </row>
    <row r="370" spans="1:18" x14ac:dyDescent="0.25">
      <c r="A370" s="7"/>
      <c r="B370" s="7"/>
      <c r="C370" s="7"/>
      <c r="D370" s="7"/>
      <c r="E370" s="7"/>
      <c r="F370" s="7"/>
      <c r="G370" s="7"/>
      <c r="H370" s="7"/>
      <c r="K370" s="7"/>
      <c r="L370" s="7"/>
      <c r="M370" s="7"/>
      <c r="N370" s="7"/>
      <c r="O370" s="7"/>
      <c r="P370" s="7"/>
      <c r="Q370" s="7"/>
      <c r="R370" s="7"/>
    </row>
    <row r="371" spans="1:18" x14ac:dyDescent="0.25">
      <c r="A371" s="7"/>
      <c r="B371" s="7"/>
      <c r="C371" s="7"/>
      <c r="D371" s="7"/>
      <c r="E371" s="7"/>
      <c r="F371" s="7"/>
      <c r="G371" s="7"/>
      <c r="H371" s="7"/>
      <c r="K371" s="7"/>
      <c r="L371" s="7"/>
      <c r="M371" s="7"/>
      <c r="N371" s="7"/>
      <c r="O371" s="7"/>
      <c r="P371" s="7"/>
      <c r="Q371" s="7"/>
      <c r="R371" s="7"/>
    </row>
    <row r="372" spans="1:18" x14ac:dyDescent="0.25">
      <c r="A372" s="7"/>
      <c r="B372" s="7"/>
      <c r="C372" s="7"/>
      <c r="D372" s="7"/>
      <c r="E372" s="7"/>
      <c r="F372" s="7"/>
      <c r="G372" s="7"/>
      <c r="H372" s="7"/>
      <c r="K372" s="7"/>
      <c r="L372" s="7"/>
      <c r="M372" s="7"/>
      <c r="N372" s="7"/>
      <c r="O372" s="7"/>
      <c r="P372" s="7"/>
      <c r="Q372" s="7"/>
      <c r="R372" s="7"/>
    </row>
    <row r="373" spans="1:18" x14ac:dyDescent="0.25">
      <c r="A373" s="7"/>
      <c r="B373" s="7"/>
      <c r="C373" s="7"/>
      <c r="D373" s="7"/>
      <c r="E373" s="7"/>
      <c r="F373" s="7"/>
      <c r="G373" s="7"/>
      <c r="H373" s="7"/>
      <c r="K373" s="7"/>
      <c r="L373" s="7"/>
      <c r="M373" s="7"/>
      <c r="N373" s="7"/>
      <c r="O373" s="7"/>
      <c r="P373" s="7"/>
      <c r="Q373" s="7"/>
      <c r="R373" s="7"/>
    </row>
    <row r="374" spans="1:18" x14ac:dyDescent="0.25">
      <c r="A374" s="7"/>
      <c r="B374" s="7"/>
      <c r="C374" s="7"/>
      <c r="D374" s="7"/>
      <c r="E374" s="7"/>
      <c r="F374" s="7"/>
      <c r="G374" s="7"/>
      <c r="H374" s="7"/>
      <c r="K374" s="7"/>
      <c r="L374" s="7"/>
      <c r="M374" s="7"/>
      <c r="N374" s="7"/>
      <c r="O374" s="7"/>
      <c r="P374" s="7"/>
      <c r="Q374" s="7"/>
      <c r="R374" s="7"/>
    </row>
    <row r="375" spans="1:18" x14ac:dyDescent="0.25">
      <c r="A375" s="7"/>
      <c r="B375" s="7"/>
      <c r="C375" s="7"/>
      <c r="D375" s="7"/>
      <c r="E375" s="7"/>
      <c r="F375" s="7"/>
      <c r="G375" s="7"/>
      <c r="H375" s="7"/>
      <c r="K375" s="7"/>
      <c r="L375" s="7"/>
      <c r="M375" s="7"/>
      <c r="N375" s="7"/>
      <c r="O375" s="7"/>
      <c r="P375" s="7"/>
      <c r="Q375" s="7"/>
      <c r="R375" s="7"/>
    </row>
    <row r="376" spans="1:18" x14ac:dyDescent="0.25">
      <c r="A376" s="7"/>
      <c r="B376" s="7"/>
      <c r="C376" s="7"/>
      <c r="D376" s="7"/>
      <c r="E376" s="7"/>
      <c r="F376" s="7"/>
      <c r="G376" s="7"/>
      <c r="H376" s="7"/>
      <c r="K376" s="7"/>
      <c r="L376" s="7"/>
      <c r="M376" s="7"/>
      <c r="N376" s="7"/>
      <c r="O376" s="7"/>
      <c r="P376" s="7"/>
      <c r="Q376" s="7"/>
      <c r="R376" s="7"/>
    </row>
    <row r="377" spans="1:18" x14ac:dyDescent="0.25">
      <c r="A377" s="7"/>
      <c r="B377" s="7"/>
      <c r="C377" s="7"/>
      <c r="D377" s="7"/>
      <c r="E377" s="7"/>
      <c r="F377" s="7"/>
      <c r="G377" s="7"/>
      <c r="H377" s="7"/>
      <c r="K377" s="7"/>
      <c r="L377" s="7"/>
      <c r="M377" s="7"/>
      <c r="N377" s="7"/>
      <c r="O377" s="7"/>
      <c r="P377" s="7"/>
      <c r="Q377" s="7"/>
      <c r="R377" s="7"/>
    </row>
    <row r="378" spans="1:18" x14ac:dyDescent="0.25">
      <c r="A378" s="7"/>
      <c r="B378" s="7"/>
      <c r="C378" s="7"/>
      <c r="D378" s="7"/>
      <c r="E378" s="7"/>
      <c r="F378" s="7"/>
      <c r="G378" s="7"/>
      <c r="H378" s="7"/>
      <c r="K378" s="7"/>
      <c r="L378" s="7"/>
      <c r="M378" s="7"/>
      <c r="N378" s="7"/>
      <c r="O378" s="7"/>
      <c r="P378" s="7"/>
      <c r="Q378" s="7"/>
      <c r="R378" s="7"/>
    </row>
    <row r="379" spans="1:18" x14ac:dyDescent="0.25">
      <c r="A379" s="7"/>
      <c r="B379" s="7"/>
      <c r="C379" s="7"/>
      <c r="D379" s="7"/>
      <c r="E379" s="7"/>
      <c r="F379" s="7"/>
      <c r="G379" s="7"/>
      <c r="H379" s="7"/>
      <c r="K379" s="7"/>
      <c r="L379" s="7"/>
      <c r="M379" s="7"/>
      <c r="N379" s="7"/>
      <c r="O379" s="7"/>
      <c r="P379" s="7"/>
      <c r="Q379" s="7"/>
      <c r="R379" s="7"/>
    </row>
    <row r="380" spans="1:18" x14ac:dyDescent="0.25">
      <c r="A380" s="7"/>
      <c r="B380" s="7"/>
      <c r="C380" s="7"/>
      <c r="D380" s="7"/>
      <c r="E380" s="7"/>
      <c r="F380" s="7"/>
      <c r="G380" s="7"/>
      <c r="H380" s="7"/>
      <c r="K380" s="7"/>
      <c r="L380" s="7"/>
      <c r="M380" s="7"/>
      <c r="N380" s="7"/>
      <c r="O380" s="7"/>
      <c r="P380" s="7"/>
      <c r="Q380" s="7"/>
      <c r="R380" s="7"/>
    </row>
    <row r="381" spans="1:18" x14ac:dyDescent="0.25">
      <c r="A381" s="7"/>
      <c r="B381" s="7"/>
      <c r="C381" s="7"/>
      <c r="D381" s="7"/>
      <c r="E381" s="7"/>
      <c r="F381" s="7"/>
      <c r="G381" s="7"/>
      <c r="H381" s="7"/>
      <c r="K381" s="7"/>
      <c r="L381" s="7"/>
      <c r="M381" s="7"/>
      <c r="N381" s="7"/>
      <c r="O381" s="7"/>
      <c r="P381" s="7"/>
      <c r="Q381" s="7"/>
      <c r="R381" s="7"/>
    </row>
    <row r="382" spans="1:18" x14ac:dyDescent="0.25">
      <c r="A382" s="7"/>
      <c r="B382" s="7"/>
      <c r="C382" s="7"/>
      <c r="D382" s="7"/>
      <c r="E382" s="7"/>
      <c r="F382" s="7"/>
      <c r="G382" s="7"/>
      <c r="H382" s="7"/>
      <c r="K382" s="7"/>
      <c r="L382" s="7"/>
      <c r="M382" s="7"/>
      <c r="N382" s="7"/>
      <c r="O382" s="7"/>
      <c r="P382" s="7"/>
      <c r="Q382" s="7"/>
      <c r="R382" s="7"/>
    </row>
    <row r="383" spans="1:18" x14ac:dyDescent="0.25">
      <c r="A383" s="7"/>
      <c r="B383" s="7"/>
      <c r="C383" s="7"/>
      <c r="D383" s="7"/>
      <c r="E383" s="7"/>
      <c r="F383" s="7"/>
      <c r="G383" s="7"/>
      <c r="H383" s="7"/>
      <c r="K383" s="7"/>
      <c r="L383" s="7"/>
      <c r="M383" s="7"/>
      <c r="N383" s="7"/>
      <c r="O383" s="7"/>
      <c r="P383" s="7"/>
      <c r="Q383" s="7"/>
      <c r="R383" s="7"/>
    </row>
    <row r="384" spans="1:18" x14ac:dyDescent="0.25">
      <c r="A384" s="7"/>
      <c r="B384" s="7"/>
      <c r="C384" s="7"/>
      <c r="D384" s="7"/>
      <c r="E384" s="7"/>
      <c r="F384" s="7"/>
      <c r="G384" s="7"/>
      <c r="H384" s="7"/>
      <c r="K384" s="7"/>
      <c r="L384" s="7"/>
      <c r="M384" s="7"/>
      <c r="N384" s="7"/>
      <c r="O384" s="7"/>
      <c r="P384" s="7"/>
      <c r="Q384" s="7"/>
      <c r="R384" s="7"/>
    </row>
    <row r="385" spans="1:18" x14ac:dyDescent="0.25">
      <c r="A385" s="7"/>
      <c r="B385" s="7"/>
      <c r="C385" s="7"/>
      <c r="D385" s="7"/>
      <c r="E385" s="7"/>
      <c r="F385" s="7"/>
      <c r="G385" s="7"/>
      <c r="H385" s="7"/>
      <c r="K385" s="7"/>
      <c r="L385" s="7"/>
      <c r="M385" s="7"/>
      <c r="N385" s="7"/>
      <c r="O385" s="7"/>
      <c r="P385" s="7"/>
      <c r="Q385" s="7"/>
      <c r="R385" s="7"/>
    </row>
    <row r="386" spans="1:18" x14ac:dyDescent="0.25">
      <c r="A386" s="7"/>
      <c r="B386" s="7"/>
      <c r="C386" s="7"/>
      <c r="D386" s="7"/>
      <c r="E386" s="7"/>
      <c r="F386" s="7"/>
      <c r="G386" s="7"/>
      <c r="H386" s="7"/>
      <c r="K386" s="7"/>
      <c r="L386" s="7"/>
      <c r="M386" s="7"/>
      <c r="N386" s="7"/>
      <c r="O386" s="7"/>
      <c r="P386" s="7"/>
      <c r="Q386" s="7"/>
      <c r="R386" s="7"/>
    </row>
    <row r="387" spans="1:18" x14ac:dyDescent="0.25">
      <c r="A387" s="7"/>
      <c r="B387" s="7"/>
      <c r="C387" s="7"/>
      <c r="D387" s="7"/>
      <c r="E387" s="7"/>
      <c r="F387" s="7"/>
      <c r="G387" s="7"/>
      <c r="H387" s="7"/>
      <c r="K387" s="7"/>
      <c r="L387" s="7"/>
      <c r="M387" s="7"/>
      <c r="N387" s="7"/>
      <c r="O387" s="7"/>
      <c r="P387" s="7"/>
      <c r="Q387" s="7"/>
      <c r="R387" s="7"/>
    </row>
    <row r="388" spans="1:18" x14ac:dyDescent="0.25">
      <c r="A388" s="7"/>
      <c r="B388" s="7"/>
      <c r="C388" s="7"/>
      <c r="D388" s="7"/>
      <c r="E388" s="7"/>
      <c r="F388" s="7"/>
      <c r="G388" s="7"/>
      <c r="H388" s="7"/>
      <c r="K388" s="7"/>
      <c r="L388" s="7"/>
      <c r="M388" s="7"/>
      <c r="N388" s="7"/>
      <c r="O388" s="7"/>
      <c r="P388" s="7"/>
      <c r="Q388" s="7"/>
      <c r="R388" s="7"/>
    </row>
    <row r="389" spans="1:18" x14ac:dyDescent="0.25">
      <c r="A389" s="7"/>
      <c r="B389" s="7"/>
      <c r="C389" s="7"/>
      <c r="D389" s="7"/>
      <c r="E389" s="7"/>
      <c r="F389" s="7"/>
      <c r="G389" s="7"/>
      <c r="H389" s="7"/>
      <c r="K389" s="7"/>
      <c r="L389" s="7"/>
      <c r="M389" s="7"/>
      <c r="N389" s="7"/>
      <c r="O389" s="7"/>
      <c r="P389" s="7"/>
      <c r="Q389" s="7"/>
      <c r="R389" s="7"/>
    </row>
    <row r="390" spans="1:18" x14ac:dyDescent="0.25">
      <c r="A390" s="7"/>
      <c r="B390" s="7"/>
      <c r="C390" s="7"/>
      <c r="D390" s="7"/>
      <c r="E390" s="7"/>
      <c r="F390" s="7"/>
      <c r="G390" s="7"/>
      <c r="H390" s="7"/>
      <c r="K390" s="7"/>
      <c r="L390" s="7"/>
      <c r="M390" s="7"/>
      <c r="N390" s="7"/>
      <c r="O390" s="7"/>
      <c r="P390" s="7"/>
      <c r="Q390" s="7"/>
      <c r="R390" s="7"/>
    </row>
    <row r="391" spans="1:18" x14ac:dyDescent="0.25">
      <c r="A391" s="7"/>
      <c r="B391" s="7"/>
      <c r="C391" s="7"/>
      <c r="D391" s="7"/>
      <c r="E391" s="7"/>
      <c r="F391" s="7"/>
      <c r="G391" s="7"/>
      <c r="H391" s="7"/>
      <c r="K391" s="7"/>
      <c r="L391" s="7"/>
      <c r="M391" s="7"/>
      <c r="N391" s="7"/>
      <c r="O391" s="7"/>
      <c r="P391" s="7"/>
      <c r="Q391" s="7"/>
      <c r="R391" s="7"/>
    </row>
    <row r="392" spans="1:18" x14ac:dyDescent="0.25">
      <c r="A392" s="7"/>
      <c r="B392" s="7"/>
      <c r="C392" s="7"/>
      <c r="D392" s="7"/>
      <c r="E392" s="7"/>
      <c r="F392" s="7"/>
      <c r="G392" s="7"/>
      <c r="H392" s="7"/>
      <c r="K392" s="7"/>
      <c r="L392" s="7"/>
      <c r="M392" s="7"/>
      <c r="N392" s="7"/>
      <c r="O392" s="7"/>
      <c r="P392" s="7"/>
      <c r="Q392" s="7"/>
      <c r="R392" s="7"/>
    </row>
    <row r="393" spans="1:18" x14ac:dyDescent="0.25">
      <c r="A393" s="7"/>
      <c r="B393" s="7"/>
      <c r="C393" s="7"/>
      <c r="D393" s="7"/>
      <c r="E393" s="7"/>
      <c r="F393" s="7"/>
      <c r="G393" s="7"/>
      <c r="H393" s="7"/>
      <c r="K393" s="7"/>
      <c r="L393" s="7"/>
      <c r="M393" s="7"/>
      <c r="N393" s="7"/>
      <c r="O393" s="7"/>
      <c r="P393" s="7"/>
      <c r="Q393" s="7"/>
      <c r="R393" s="7"/>
    </row>
    <row r="394" spans="1:18" x14ac:dyDescent="0.25">
      <c r="A394" s="7"/>
      <c r="B394" s="7"/>
      <c r="C394" s="7"/>
      <c r="D394" s="7"/>
      <c r="E394" s="7"/>
      <c r="F394" s="7"/>
      <c r="G394" s="7"/>
      <c r="H394" s="7"/>
      <c r="K394" s="7"/>
      <c r="L394" s="7"/>
      <c r="M394" s="7"/>
      <c r="N394" s="7"/>
      <c r="O394" s="7"/>
      <c r="P394" s="7"/>
      <c r="Q394" s="7"/>
      <c r="R394" s="7"/>
    </row>
    <row r="395" spans="1:18" x14ac:dyDescent="0.25">
      <c r="A395" s="7"/>
      <c r="B395" s="7"/>
      <c r="C395" s="7"/>
      <c r="D395" s="7"/>
      <c r="E395" s="7"/>
      <c r="F395" s="7"/>
      <c r="G395" s="7"/>
      <c r="H395" s="7"/>
      <c r="K395" s="7"/>
      <c r="L395" s="7"/>
      <c r="M395" s="7"/>
      <c r="N395" s="7"/>
      <c r="O395" s="7"/>
      <c r="P395" s="7"/>
      <c r="Q395" s="7"/>
      <c r="R395" s="7"/>
    </row>
    <row r="396" spans="1:18" x14ac:dyDescent="0.25">
      <c r="A396" s="7"/>
      <c r="B396" s="7"/>
      <c r="C396" s="7"/>
      <c r="D396" s="7"/>
      <c r="E396" s="7"/>
      <c r="F396" s="7"/>
      <c r="G396" s="7"/>
      <c r="H396" s="7"/>
      <c r="K396" s="7"/>
      <c r="L396" s="7"/>
      <c r="M396" s="7"/>
      <c r="N396" s="7"/>
      <c r="O396" s="7"/>
      <c r="P396" s="7"/>
      <c r="Q396" s="7"/>
      <c r="R396" s="7"/>
    </row>
    <row r="397" spans="1:18" x14ac:dyDescent="0.25">
      <c r="A397" s="7"/>
      <c r="B397" s="7"/>
      <c r="C397" s="7"/>
      <c r="D397" s="7"/>
      <c r="E397" s="7"/>
      <c r="F397" s="7"/>
      <c r="G397" s="7"/>
      <c r="H397" s="7"/>
      <c r="K397" s="7"/>
      <c r="L397" s="7"/>
      <c r="M397" s="7"/>
      <c r="N397" s="7"/>
      <c r="O397" s="7"/>
      <c r="P397" s="7"/>
      <c r="Q397" s="7"/>
      <c r="R397" s="7"/>
    </row>
    <row r="398" spans="1:18" x14ac:dyDescent="0.25">
      <c r="A398" s="7"/>
      <c r="B398" s="7"/>
      <c r="C398" s="7"/>
      <c r="D398" s="7"/>
      <c r="E398" s="7"/>
      <c r="F398" s="7"/>
      <c r="G398" s="7"/>
      <c r="H398" s="7"/>
      <c r="K398" s="7"/>
      <c r="L398" s="7"/>
      <c r="M398" s="7"/>
      <c r="N398" s="7"/>
      <c r="O398" s="7"/>
      <c r="P398" s="7"/>
      <c r="Q398" s="7"/>
      <c r="R398" s="7"/>
    </row>
    <row r="399" spans="1:18" x14ac:dyDescent="0.25">
      <c r="A399" s="7"/>
      <c r="B399" s="7"/>
      <c r="C399" s="7"/>
      <c r="D399" s="7"/>
      <c r="E399" s="7"/>
      <c r="F399" s="7"/>
      <c r="G399" s="7"/>
      <c r="H399" s="7"/>
      <c r="K399" s="7"/>
      <c r="L399" s="7"/>
      <c r="M399" s="7"/>
      <c r="N399" s="7"/>
      <c r="O399" s="7"/>
      <c r="P399" s="7"/>
      <c r="Q399" s="7"/>
      <c r="R399" s="7"/>
    </row>
    <row r="400" spans="1:18" x14ac:dyDescent="0.25">
      <c r="A400" s="7"/>
      <c r="B400" s="7"/>
      <c r="C400" s="7"/>
      <c r="D400" s="7"/>
      <c r="E400" s="7"/>
      <c r="F400" s="7"/>
      <c r="G400" s="7"/>
      <c r="H400" s="7"/>
      <c r="K400" s="7"/>
      <c r="L400" s="7"/>
      <c r="M400" s="7"/>
      <c r="N400" s="7"/>
      <c r="O400" s="7"/>
      <c r="P400" s="7"/>
      <c r="Q400" s="7"/>
      <c r="R400" s="7"/>
    </row>
    <row r="401" spans="1:18" x14ac:dyDescent="0.25">
      <c r="A401" s="7"/>
      <c r="B401" s="7"/>
      <c r="C401" s="7"/>
      <c r="D401" s="7"/>
      <c r="E401" s="7"/>
      <c r="F401" s="7"/>
      <c r="G401" s="7"/>
      <c r="H401" s="7"/>
      <c r="K401" s="7"/>
      <c r="L401" s="7"/>
      <c r="M401" s="7"/>
      <c r="N401" s="7"/>
      <c r="O401" s="7"/>
      <c r="P401" s="7"/>
      <c r="Q401" s="7"/>
      <c r="R401" s="7"/>
    </row>
    <row r="402" spans="1:18" x14ac:dyDescent="0.25">
      <c r="A402" s="7"/>
      <c r="B402" s="7"/>
      <c r="C402" s="7"/>
      <c r="D402" s="7"/>
      <c r="E402" s="7"/>
      <c r="F402" s="7"/>
      <c r="G402" s="7"/>
      <c r="H402" s="7"/>
      <c r="K402" s="7"/>
      <c r="L402" s="7"/>
      <c r="M402" s="7"/>
      <c r="N402" s="7"/>
      <c r="O402" s="7"/>
      <c r="P402" s="7"/>
      <c r="Q402" s="7"/>
      <c r="R402" s="7"/>
    </row>
    <row r="403" spans="1:18" x14ac:dyDescent="0.25">
      <c r="A403" s="7"/>
      <c r="B403" s="7"/>
      <c r="C403" s="7"/>
      <c r="D403" s="7"/>
      <c r="E403" s="7"/>
      <c r="F403" s="7"/>
      <c r="G403" s="7"/>
      <c r="H403" s="7"/>
      <c r="K403" s="7"/>
      <c r="L403" s="7"/>
      <c r="M403" s="7"/>
      <c r="N403" s="7"/>
      <c r="O403" s="7"/>
      <c r="P403" s="7"/>
      <c r="Q403" s="7"/>
      <c r="R403" s="7"/>
    </row>
    <row r="404" spans="1:18" x14ac:dyDescent="0.25">
      <c r="A404" s="7"/>
      <c r="B404" s="7"/>
      <c r="C404" s="7"/>
      <c r="D404" s="7"/>
      <c r="E404" s="7"/>
      <c r="F404" s="7"/>
      <c r="G404" s="7"/>
      <c r="H404" s="7"/>
      <c r="K404" s="7"/>
      <c r="L404" s="7"/>
      <c r="M404" s="7"/>
      <c r="N404" s="7"/>
      <c r="O404" s="7"/>
      <c r="P404" s="7"/>
      <c r="Q404" s="7"/>
      <c r="R404" s="7"/>
    </row>
    <row r="405" spans="1:18" x14ac:dyDescent="0.25">
      <c r="A405" s="7"/>
      <c r="B405" s="7"/>
      <c r="C405" s="7"/>
      <c r="D405" s="7"/>
      <c r="E405" s="7"/>
      <c r="F405" s="7"/>
      <c r="G405" s="7"/>
      <c r="H405" s="7"/>
      <c r="K405" s="7"/>
      <c r="L405" s="7"/>
      <c r="M405" s="7"/>
      <c r="N405" s="7"/>
      <c r="O405" s="7"/>
      <c r="P405" s="7"/>
      <c r="Q405" s="7"/>
      <c r="R405" s="7"/>
    </row>
    <row r="406" spans="1:18" x14ac:dyDescent="0.25">
      <c r="A406" s="7"/>
      <c r="B406" s="7"/>
      <c r="C406" s="7"/>
      <c r="D406" s="7"/>
      <c r="E406" s="7"/>
      <c r="F406" s="7"/>
      <c r="G406" s="7"/>
      <c r="H406" s="7"/>
      <c r="K406" s="7"/>
      <c r="L406" s="7"/>
      <c r="M406" s="7"/>
      <c r="N406" s="7"/>
      <c r="O406" s="7"/>
      <c r="P406" s="7"/>
      <c r="Q406" s="7"/>
      <c r="R406" s="7"/>
    </row>
    <row r="407" spans="1:18" x14ac:dyDescent="0.25">
      <c r="A407" s="7"/>
      <c r="B407" s="7"/>
      <c r="C407" s="7"/>
      <c r="D407" s="7"/>
      <c r="E407" s="7"/>
      <c r="F407" s="7"/>
      <c r="G407" s="7"/>
      <c r="H407" s="7"/>
      <c r="K407" s="7"/>
      <c r="L407" s="7"/>
      <c r="M407" s="7"/>
      <c r="N407" s="7"/>
      <c r="O407" s="7"/>
      <c r="P407" s="7"/>
      <c r="Q407" s="7"/>
      <c r="R407" s="7"/>
    </row>
    <row r="408" spans="1:18" x14ac:dyDescent="0.25">
      <c r="A408" s="7"/>
      <c r="B408" s="7"/>
      <c r="C408" s="7"/>
      <c r="D408" s="7"/>
      <c r="E408" s="7"/>
      <c r="F408" s="7"/>
      <c r="G408" s="7"/>
      <c r="H408" s="7"/>
      <c r="K408" s="7"/>
      <c r="L408" s="7"/>
      <c r="M408" s="7"/>
      <c r="N408" s="7"/>
      <c r="O408" s="7"/>
      <c r="P408" s="7"/>
      <c r="Q408" s="7"/>
      <c r="R408" s="7"/>
    </row>
    <row r="409" spans="1:18" x14ac:dyDescent="0.25">
      <c r="A409" s="7"/>
      <c r="B409" s="7"/>
      <c r="C409" s="7"/>
      <c r="D409" s="7"/>
      <c r="E409" s="7"/>
      <c r="F409" s="7"/>
      <c r="G409" s="7"/>
      <c r="H409" s="7"/>
      <c r="K409" s="7"/>
      <c r="L409" s="7"/>
      <c r="M409" s="7"/>
      <c r="N409" s="7"/>
      <c r="O409" s="7"/>
      <c r="P409" s="7"/>
      <c r="Q409" s="7"/>
      <c r="R409" s="7"/>
    </row>
    <row r="410" spans="1:18" x14ac:dyDescent="0.25">
      <c r="A410" s="7"/>
      <c r="B410" s="7"/>
      <c r="C410" s="7"/>
      <c r="D410" s="7"/>
      <c r="E410" s="7"/>
      <c r="F410" s="7"/>
      <c r="G410" s="7"/>
      <c r="H410" s="7"/>
      <c r="K410" s="7"/>
      <c r="L410" s="7"/>
      <c r="M410" s="7"/>
      <c r="N410" s="7"/>
      <c r="O410" s="7"/>
      <c r="P410" s="7"/>
      <c r="Q410" s="7"/>
      <c r="R410" s="7"/>
    </row>
    <row r="411" spans="1:18" x14ac:dyDescent="0.25">
      <c r="A411" s="7"/>
      <c r="B411" s="7"/>
      <c r="C411" s="7"/>
      <c r="D411" s="7"/>
      <c r="E411" s="7"/>
      <c r="F411" s="7"/>
      <c r="G411" s="7"/>
      <c r="H411" s="7"/>
      <c r="K411" s="7"/>
      <c r="L411" s="7"/>
      <c r="M411" s="7"/>
      <c r="N411" s="7"/>
      <c r="O411" s="7"/>
      <c r="P411" s="7"/>
      <c r="Q411" s="7"/>
      <c r="R411" s="7"/>
    </row>
    <row r="412" spans="1:18" x14ac:dyDescent="0.25">
      <c r="A412" s="7"/>
      <c r="B412" s="7"/>
      <c r="C412" s="7"/>
      <c r="D412" s="7"/>
      <c r="E412" s="7"/>
      <c r="F412" s="7"/>
      <c r="G412" s="7"/>
      <c r="H412" s="7"/>
      <c r="K412" s="7"/>
      <c r="L412" s="7"/>
      <c r="M412" s="7"/>
      <c r="N412" s="7"/>
      <c r="O412" s="7"/>
      <c r="P412" s="7"/>
      <c r="Q412" s="7"/>
      <c r="R412" s="7"/>
    </row>
    <row r="413" spans="1:18" x14ac:dyDescent="0.25">
      <c r="A413" s="7"/>
      <c r="B413" s="7"/>
      <c r="C413" s="7"/>
      <c r="D413" s="7"/>
      <c r="E413" s="7"/>
      <c r="F413" s="7"/>
      <c r="G413" s="7"/>
      <c r="H413" s="7"/>
      <c r="K413" s="7"/>
      <c r="L413" s="7"/>
      <c r="M413" s="7"/>
      <c r="N413" s="7"/>
      <c r="O413" s="7"/>
      <c r="P413" s="7"/>
      <c r="Q413" s="7"/>
      <c r="R413" s="7"/>
    </row>
    <row r="414" spans="1:18" x14ac:dyDescent="0.25">
      <c r="A414" s="7"/>
      <c r="B414" s="7"/>
      <c r="C414" s="7"/>
      <c r="D414" s="7"/>
      <c r="E414" s="7"/>
      <c r="F414" s="7"/>
      <c r="G414" s="7"/>
      <c r="H414" s="7"/>
      <c r="K414" s="7"/>
      <c r="L414" s="7"/>
      <c r="M414" s="7"/>
      <c r="N414" s="7"/>
      <c r="O414" s="7"/>
      <c r="P414" s="7"/>
      <c r="Q414" s="7"/>
      <c r="R414" s="7"/>
    </row>
    <row r="415" spans="1:18" x14ac:dyDescent="0.25">
      <c r="A415" s="7"/>
      <c r="B415" s="7"/>
      <c r="C415" s="7"/>
      <c r="D415" s="7"/>
      <c r="E415" s="7"/>
      <c r="F415" s="7"/>
      <c r="G415" s="7"/>
      <c r="H415" s="7"/>
      <c r="K415" s="7"/>
      <c r="L415" s="7"/>
      <c r="M415" s="7"/>
      <c r="N415" s="7"/>
      <c r="O415" s="7"/>
      <c r="P415" s="7"/>
      <c r="Q415" s="7"/>
      <c r="R415" s="7"/>
    </row>
    <row r="416" spans="1:18" x14ac:dyDescent="0.25">
      <c r="A416" s="7"/>
      <c r="B416" s="7"/>
      <c r="C416" s="7"/>
      <c r="D416" s="7"/>
      <c r="E416" s="7"/>
      <c r="F416" s="7"/>
      <c r="G416" s="7"/>
      <c r="H416" s="7"/>
      <c r="K416" s="7"/>
      <c r="L416" s="7"/>
      <c r="M416" s="7"/>
      <c r="N416" s="7"/>
      <c r="O416" s="7"/>
      <c r="P416" s="7"/>
      <c r="Q416" s="7"/>
      <c r="R416" s="7"/>
    </row>
    <row r="417" spans="1:18" x14ac:dyDescent="0.25">
      <c r="A417" s="7"/>
      <c r="B417" s="7"/>
      <c r="C417" s="7"/>
      <c r="D417" s="7"/>
      <c r="E417" s="7"/>
      <c r="F417" s="7"/>
      <c r="G417" s="7"/>
      <c r="H417" s="7"/>
      <c r="K417" s="7"/>
      <c r="L417" s="7"/>
      <c r="M417" s="7"/>
      <c r="N417" s="7"/>
      <c r="O417" s="7"/>
      <c r="P417" s="7"/>
      <c r="Q417" s="7"/>
      <c r="R417" s="7"/>
    </row>
    <row r="418" spans="1:18" x14ac:dyDescent="0.25">
      <c r="A418" s="7"/>
      <c r="B418" s="7"/>
      <c r="C418" s="7"/>
      <c r="D418" s="7"/>
      <c r="E418" s="7"/>
      <c r="F418" s="7"/>
      <c r="G418" s="7"/>
      <c r="H418" s="7"/>
      <c r="K418" s="7"/>
      <c r="L418" s="7"/>
      <c r="M418" s="7"/>
      <c r="N418" s="7"/>
      <c r="O418" s="7"/>
      <c r="P418" s="7"/>
      <c r="Q418" s="7"/>
      <c r="R418" s="7"/>
    </row>
    <row r="419" spans="1:18" x14ac:dyDescent="0.25">
      <c r="A419" s="7"/>
      <c r="B419" s="7"/>
      <c r="C419" s="7"/>
      <c r="D419" s="7"/>
      <c r="E419" s="7"/>
      <c r="F419" s="7"/>
      <c r="G419" s="7"/>
      <c r="H419" s="7"/>
      <c r="K419" s="7"/>
      <c r="L419" s="7"/>
      <c r="M419" s="7"/>
      <c r="N419" s="7"/>
      <c r="O419" s="7"/>
      <c r="P419" s="7"/>
      <c r="Q419" s="7"/>
      <c r="R419" s="7"/>
    </row>
    <row r="420" spans="1:18" x14ac:dyDescent="0.25">
      <c r="A420" s="7"/>
      <c r="B420" s="7"/>
      <c r="C420" s="7"/>
      <c r="D420" s="7"/>
      <c r="E420" s="7"/>
      <c r="F420" s="7"/>
      <c r="G420" s="7"/>
      <c r="H420" s="7"/>
      <c r="K420" s="7"/>
      <c r="L420" s="7"/>
      <c r="M420" s="7"/>
      <c r="N420" s="7"/>
      <c r="O420" s="7"/>
      <c r="P420" s="7"/>
      <c r="Q420" s="7"/>
      <c r="R420" s="7"/>
    </row>
    <row r="421" spans="1:18" x14ac:dyDescent="0.25">
      <c r="A421" s="7"/>
      <c r="B421" s="7"/>
      <c r="C421" s="7"/>
      <c r="D421" s="7"/>
      <c r="E421" s="7"/>
      <c r="F421" s="7"/>
      <c r="G421" s="7"/>
      <c r="H421" s="7"/>
      <c r="K421" s="7"/>
      <c r="L421" s="7"/>
      <c r="M421" s="7"/>
      <c r="N421" s="7"/>
      <c r="O421" s="7"/>
      <c r="P421" s="7"/>
      <c r="Q421" s="7"/>
      <c r="R421" s="7"/>
    </row>
    <row r="422" spans="1:18" x14ac:dyDescent="0.25">
      <c r="A422" s="7"/>
      <c r="B422" s="7"/>
      <c r="C422" s="7"/>
      <c r="D422" s="7"/>
      <c r="E422" s="7"/>
      <c r="F422" s="7"/>
      <c r="G422" s="7"/>
      <c r="H422" s="7"/>
      <c r="K422" s="7"/>
      <c r="L422" s="7"/>
      <c r="M422" s="7"/>
      <c r="N422" s="7"/>
      <c r="O422" s="7"/>
      <c r="P422" s="7"/>
      <c r="Q422" s="7"/>
      <c r="R422" s="7"/>
    </row>
    <row r="423" spans="1:18" x14ac:dyDescent="0.25">
      <c r="A423" s="7"/>
      <c r="B423" s="7"/>
      <c r="C423" s="7"/>
      <c r="D423" s="7"/>
      <c r="E423" s="7"/>
      <c r="F423" s="7"/>
      <c r="G423" s="7"/>
      <c r="H423" s="7"/>
      <c r="K423" s="7"/>
      <c r="L423" s="7"/>
      <c r="M423" s="7"/>
      <c r="N423" s="7"/>
      <c r="O423" s="7"/>
      <c r="P423" s="7"/>
      <c r="Q423" s="7"/>
      <c r="R423" s="7"/>
    </row>
    <row r="424" spans="1:18" x14ac:dyDescent="0.25">
      <c r="A424" s="7"/>
      <c r="B424" s="7"/>
      <c r="C424" s="7"/>
      <c r="D424" s="7"/>
      <c r="E424" s="7"/>
      <c r="F424" s="7"/>
      <c r="G424" s="7"/>
      <c r="H424" s="7"/>
      <c r="K424" s="7"/>
      <c r="L424" s="7"/>
      <c r="M424" s="7"/>
      <c r="N424" s="7"/>
      <c r="O424" s="7"/>
      <c r="P424" s="7"/>
      <c r="Q424" s="7"/>
      <c r="R424" s="7"/>
    </row>
    <row r="425" spans="1:18" x14ac:dyDescent="0.25">
      <c r="A425" s="7"/>
      <c r="B425" s="7"/>
      <c r="C425" s="7"/>
      <c r="D425" s="7"/>
      <c r="E425" s="7"/>
      <c r="F425" s="7"/>
      <c r="G425" s="7"/>
      <c r="H425" s="7"/>
      <c r="K425" s="7"/>
      <c r="L425" s="7"/>
      <c r="M425" s="7"/>
      <c r="N425" s="7"/>
      <c r="O425" s="7"/>
      <c r="P425" s="7"/>
      <c r="Q425" s="7"/>
      <c r="R425" s="7"/>
    </row>
    <row r="426" spans="1:18" x14ac:dyDescent="0.25">
      <c r="A426" s="7"/>
      <c r="B426" s="7"/>
      <c r="C426" s="7"/>
      <c r="D426" s="7"/>
      <c r="E426" s="7"/>
      <c r="F426" s="7"/>
      <c r="G426" s="7"/>
      <c r="H426" s="7"/>
      <c r="K426" s="7"/>
      <c r="L426" s="7"/>
      <c r="M426" s="7"/>
      <c r="N426" s="7"/>
      <c r="O426" s="7"/>
      <c r="P426" s="7"/>
      <c r="Q426" s="7"/>
      <c r="R426" s="7"/>
    </row>
    <row r="427" spans="1:18" x14ac:dyDescent="0.25">
      <c r="A427" s="7"/>
      <c r="B427" s="7"/>
      <c r="C427" s="7"/>
      <c r="D427" s="7"/>
      <c r="E427" s="7"/>
      <c r="F427" s="7"/>
      <c r="G427" s="7"/>
      <c r="H427" s="7"/>
      <c r="K427" s="7"/>
      <c r="L427" s="7"/>
      <c r="M427" s="7"/>
      <c r="N427" s="7"/>
      <c r="O427" s="7"/>
      <c r="P427" s="7"/>
      <c r="Q427" s="7"/>
      <c r="R427" s="7"/>
    </row>
    <row r="428" spans="1:18" x14ac:dyDescent="0.25">
      <c r="A428" s="7"/>
      <c r="B428" s="7"/>
      <c r="C428" s="7"/>
      <c r="D428" s="7"/>
      <c r="E428" s="7"/>
      <c r="F428" s="7"/>
      <c r="G428" s="7"/>
      <c r="H428" s="7"/>
      <c r="K428" s="7"/>
      <c r="L428" s="7"/>
      <c r="M428" s="7"/>
      <c r="N428" s="7"/>
      <c r="O428" s="7"/>
      <c r="P428" s="7"/>
      <c r="Q428" s="7"/>
      <c r="R428" s="7"/>
    </row>
    <row r="429" spans="1:18" x14ac:dyDescent="0.25">
      <c r="A429" s="7"/>
      <c r="B429" s="7"/>
      <c r="C429" s="7"/>
      <c r="D429" s="7"/>
      <c r="E429" s="7"/>
      <c r="F429" s="7"/>
      <c r="G429" s="7"/>
      <c r="H429" s="7"/>
      <c r="K429" s="7"/>
      <c r="L429" s="7"/>
      <c r="M429" s="7"/>
      <c r="N429" s="7"/>
      <c r="O429" s="7"/>
      <c r="P429" s="7"/>
      <c r="Q429" s="7"/>
      <c r="R429" s="7"/>
    </row>
    <row r="430" spans="1:18" x14ac:dyDescent="0.25">
      <c r="A430" s="7"/>
      <c r="B430" s="7"/>
      <c r="C430" s="7"/>
      <c r="D430" s="7"/>
      <c r="E430" s="7"/>
      <c r="F430" s="7"/>
      <c r="G430" s="7"/>
      <c r="H430" s="7"/>
      <c r="K430" s="7"/>
      <c r="L430" s="7"/>
      <c r="M430" s="7"/>
      <c r="N430" s="7"/>
      <c r="O430" s="7"/>
      <c r="P430" s="7"/>
      <c r="Q430" s="7"/>
      <c r="R430" s="7"/>
    </row>
    <row r="431" spans="1:18" x14ac:dyDescent="0.25">
      <c r="A431" s="7"/>
      <c r="B431" s="7"/>
      <c r="C431" s="7"/>
      <c r="D431" s="7"/>
      <c r="E431" s="7"/>
      <c r="F431" s="7"/>
      <c r="G431" s="7"/>
      <c r="H431" s="7"/>
      <c r="K431" s="7"/>
      <c r="L431" s="7"/>
      <c r="M431" s="7"/>
      <c r="N431" s="7"/>
      <c r="O431" s="7"/>
      <c r="P431" s="7"/>
      <c r="Q431" s="7"/>
      <c r="R431" s="7"/>
    </row>
    <row r="432" spans="1:18" x14ac:dyDescent="0.25">
      <c r="A432" s="7"/>
      <c r="B432" s="7"/>
      <c r="C432" s="7"/>
      <c r="D432" s="7"/>
      <c r="E432" s="7"/>
      <c r="F432" s="7"/>
      <c r="G432" s="7"/>
      <c r="H432" s="7"/>
      <c r="K432" s="7"/>
      <c r="L432" s="7"/>
      <c r="M432" s="7"/>
      <c r="N432" s="7"/>
      <c r="O432" s="7"/>
      <c r="P432" s="7"/>
      <c r="Q432" s="7"/>
      <c r="R432" s="7"/>
    </row>
    <row r="433" spans="1:18" x14ac:dyDescent="0.25">
      <c r="A433" s="7"/>
      <c r="B433" s="7"/>
      <c r="C433" s="7"/>
      <c r="D433" s="7"/>
      <c r="E433" s="7"/>
      <c r="F433" s="7"/>
      <c r="G433" s="7"/>
      <c r="H433" s="7"/>
      <c r="K433" s="7"/>
      <c r="L433" s="7"/>
      <c r="M433" s="7"/>
      <c r="N433" s="7"/>
      <c r="O433" s="7"/>
      <c r="P433" s="7"/>
      <c r="Q433" s="7"/>
      <c r="R433" s="7"/>
    </row>
    <row r="434" spans="1:18" x14ac:dyDescent="0.25">
      <c r="A434" s="7"/>
      <c r="B434" s="7"/>
      <c r="C434" s="7"/>
      <c r="D434" s="7"/>
      <c r="E434" s="7"/>
      <c r="F434" s="7"/>
      <c r="G434" s="7"/>
      <c r="H434" s="7"/>
      <c r="K434" s="7"/>
      <c r="L434" s="7"/>
      <c r="M434" s="7"/>
      <c r="N434" s="7"/>
      <c r="O434" s="7"/>
      <c r="P434" s="7"/>
      <c r="Q434" s="7"/>
      <c r="R434" s="7"/>
    </row>
    <row r="435" spans="1:18" x14ac:dyDescent="0.25">
      <c r="A435" s="7"/>
      <c r="B435" s="7"/>
      <c r="C435" s="7"/>
      <c r="D435" s="7"/>
      <c r="E435" s="7"/>
      <c r="F435" s="7"/>
      <c r="G435" s="7"/>
      <c r="H435" s="7"/>
      <c r="K435" s="7"/>
      <c r="L435" s="7"/>
      <c r="M435" s="7"/>
      <c r="N435" s="7"/>
      <c r="O435" s="7"/>
      <c r="P435" s="7"/>
      <c r="Q435" s="7"/>
      <c r="R435" s="7"/>
    </row>
    <row r="436" spans="1:18" x14ac:dyDescent="0.25">
      <c r="A436" s="7"/>
      <c r="B436" s="7"/>
      <c r="C436" s="7"/>
      <c r="D436" s="7"/>
      <c r="E436" s="7"/>
      <c r="F436" s="7"/>
      <c r="G436" s="7"/>
      <c r="H436" s="7"/>
      <c r="K436" s="7"/>
      <c r="L436" s="7"/>
      <c r="M436" s="7"/>
      <c r="N436" s="7"/>
      <c r="O436" s="7"/>
      <c r="P436" s="7"/>
      <c r="Q436" s="7"/>
      <c r="R436" s="7"/>
    </row>
    <row r="437" spans="1:18" x14ac:dyDescent="0.25">
      <c r="A437" s="7"/>
      <c r="B437" s="7"/>
      <c r="C437" s="7"/>
      <c r="D437" s="7"/>
      <c r="E437" s="7"/>
      <c r="F437" s="7"/>
      <c r="G437" s="7"/>
      <c r="H437" s="7"/>
      <c r="K437" s="7"/>
      <c r="L437" s="7"/>
      <c r="M437" s="7"/>
      <c r="N437" s="7"/>
      <c r="O437" s="7"/>
      <c r="P437" s="7"/>
      <c r="Q437" s="7"/>
      <c r="R437" s="7"/>
    </row>
    <row r="438" spans="1:18" x14ac:dyDescent="0.25">
      <c r="A438" s="7"/>
      <c r="B438" s="7"/>
      <c r="C438" s="7"/>
      <c r="D438" s="7"/>
      <c r="E438" s="7"/>
      <c r="F438" s="7"/>
      <c r="G438" s="7"/>
      <c r="H438" s="7"/>
      <c r="K438" s="7"/>
      <c r="L438" s="7"/>
      <c r="M438" s="7"/>
      <c r="N438" s="7"/>
      <c r="O438" s="7"/>
      <c r="P438" s="7"/>
      <c r="Q438" s="7"/>
      <c r="R438" s="7"/>
    </row>
    <row r="439" spans="1:18" x14ac:dyDescent="0.25">
      <c r="A439" s="7"/>
      <c r="B439" s="7"/>
      <c r="C439" s="7"/>
      <c r="D439" s="7"/>
      <c r="E439" s="7"/>
      <c r="F439" s="7"/>
      <c r="G439" s="7"/>
      <c r="H439" s="7"/>
      <c r="K439" s="7"/>
      <c r="L439" s="7"/>
      <c r="M439" s="7"/>
      <c r="N439" s="7"/>
      <c r="O439" s="7"/>
      <c r="P439" s="7"/>
      <c r="Q439" s="7"/>
      <c r="R439" s="7"/>
    </row>
    <row r="440" spans="1:18" x14ac:dyDescent="0.25">
      <c r="A440" s="7"/>
      <c r="B440" s="7"/>
      <c r="C440" s="7"/>
      <c r="D440" s="7"/>
      <c r="E440" s="7"/>
      <c r="F440" s="7"/>
      <c r="G440" s="7"/>
      <c r="H440" s="7"/>
      <c r="K440" s="7"/>
      <c r="L440" s="7"/>
      <c r="M440" s="7"/>
      <c r="N440" s="7"/>
      <c r="O440" s="7"/>
      <c r="P440" s="7"/>
      <c r="Q440" s="7"/>
      <c r="R440" s="7"/>
    </row>
    <row r="441" spans="1:18" x14ac:dyDescent="0.25">
      <c r="A441" s="7"/>
      <c r="B441" s="7"/>
      <c r="C441" s="7"/>
      <c r="D441" s="7"/>
      <c r="E441" s="7"/>
      <c r="F441" s="7"/>
      <c r="G441" s="7"/>
      <c r="H441" s="7"/>
      <c r="K441" s="7"/>
      <c r="L441" s="7"/>
      <c r="M441" s="7"/>
      <c r="N441" s="7"/>
      <c r="O441" s="7"/>
      <c r="P441" s="7"/>
      <c r="Q441" s="7"/>
      <c r="R441" s="7"/>
    </row>
    <row r="442" spans="1:18" x14ac:dyDescent="0.25">
      <c r="A442" s="7"/>
      <c r="B442" s="7"/>
      <c r="C442" s="7"/>
      <c r="D442" s="7"/>
      <c r="E442" s="7"/>
      <c r="F442" s="7"/>
      <c r="G442" s="7"/>
      <c r="H442" s="7"/>
      <c r="K442" s="7"/>
      <c r="L442" s="7"/>
      <c r="M442" s="7"/>
      <c r="N442" s="7"/>
      <c r="O442" s="7"/>
      <c r="P442" s="7"/>
      <c r="Q442" s="7"/>
      <c r="R442" s="7"/>
    </row>
    <row r="443" spans="1:18" x14ac:dyDescent="0.25">
      <c r="A443" s="7"/>
      <c r="B443" s="7"/>
      <c r="C443" s="7"/>
      <c r="D443" s="7"/>
      <c r="E443" s="7"/>
      <c r="F443" s="7"/>
      <c r="G443" s="7"/>
      <c r="H443" s="7"/>
      <c r="K443" s="7"/>
      <c r="L443" s="7"/>
      <c r="M443" s="7"/>
      <c r="N443" s="7"/>
      <c r="O443" s="7"/>
      <c r="P443" s="7"/>
      <c r="Q443" s="7"/>
      <c r="R443" s="7"/>
    </row>
    <row r="444" spans="1:18" x14ac:dyDescent="0.25">
      <c r="A444" s="7"/>
      <c r="B444" s="7"/>
      <c r="C444" s="7"/>
      <c r="D444" s="7"/>
      <c r="E444" s="7"/>
      <c r="F444" s="7"/>
      <c r="G444" s="7"/>
      <c r="H444" s="7"/>
      <c r="K444" s="7"/>
      <c r="L444" s="7"/>
      <c r="M444" s="7"/>
      <c r="N444" s="7"/>
      <c r="O444" s="7"/>
      <c r="P444" s="7"/>
      <c r="Q444" s="7"/>
      <c r="R444" s="7"/>
    </row>
    <row r="445" spans="1:18" x14ac:dyDescent="0.25">
      <c r="A445" s="7"/>
      <c r="B445" s="7"/>
      <c r="C445" s="7"/>
      <c r="D445" s="7"/>
      <c r="E445" s="7"/>
      <c r="F445" s="7"/>
      <c r="G445" s="7"/>
      <c r="H445" s="7"/>
      <c r="K445" s="7"/>
      <c r="L445" s="7"/>
      <c r="M445" s="7"/>
      <c r="N445" s="7"/>
      <c r="O445" s="7"/>
      <c r="P445" s="7"/>
      <c r="Q445" s="7"/>
      <c r="R445" s="7"/>
    </row>
    <row r="446" spans="1:18" x14ac:dyDescent="0.25">
      <c r="A446" s="7"/>
      <c r="B446" s="7"/>
      <c r="C446" s="7"/>
      <c r="D446" s="7"/>
      <c r="E446" s="7"/>
      <c r="F446" s="7"/>
      <c r="G446" s="7"/>
      <c r="H446" s="7"/>
      <c r="K446" s="7"/>
      <c r="L446" s="7"/>
      <c r="M446" s="7"/>
      <c r="N446" s="7"/>
      <c r="O446" s="7"/>
      <c r="P446" s="7"/>
      <c r="Q446" s="7"/>
      <c r="R446" s="7"/>
    </row>
    <row r="447" spans="1:18" x14ac:dyDescent="0.25">
      <c r="A447" s="7"/>
      <c r="B447" s="7"/>
      <c r="C447" s="7"/>
      <c r="D447" s="7"/>
      <c r="E447" s="7"/>
      <c r="F447" s="7"/>
      <c r="G447" s="7"/>
      <c r="H447" s="7"/>
      <c r="K447" s="7"/>
      <c r="L447" s="7"/>
      <c r="M447" s="7"/>
      <c r="N447" s="7"/>
      <c r="O447" s="7"/>
      <c r="P447" s="7"/>
      <c r="Q447" s="7"/>
      <c r="R447" s="7"/>
    </row>
    <row r="448" spans="1:18" x14ac:dyDescent="0.25">
      <c r="A448" s="7"/>
      <c r="B448" s="7"/>
      <c r="C448" s="7"/>
      <c r="D448" s="7"/>
      <c r="E448" s="7"/>
      <c r="F448" s="7"/>
      <c r="G448" s="7"/>
      <c r="H448" s="7"/>
      <c r="K448" s="7"/>
      <c r="L448" s="7"/>
      <c r="M448" s="7"/>
      <c r="N448" s="7"/>
      <c r="O448" s="7"/>
      <c r="P448" s="7"/>
      <c r="Q448" s="7"/>
      <c r="R448" s="7"/>
    </row>
    <row r="449" spans="1:18" x14ac:dyDescent="0.25">
      <c r="A449" s="7"/>
      <c r="B449" s="7"/>
      <c r="C449" s="7"/>
      <c r="D449" s="7"/>
      <c r="E449" s="7"/>
      <c r="F449" s="7"/>
      <c r="G449" s="7"/>
      <c r="H449" s="7"/>
      <c r="K449" s="7"/>
      <c r="L449" s="7"/>
      <c r="M449" s="7"/>
      <c r="N449" s="7"/>
      <c r="O449" s="7"/>
      <c r="P449" s="7"/>
      <c r="Q449" s="7"/>
      <c r="R449" s="7"/>
    </row>
    <row r="450" spans="1:18" x14ac:dyDescent="0.25">
      <c r="A450" s="7"/>
      <c r="B450" s="7"/>
      <c r="C450" s="7"/>
      <c r="D450" s="7"/>
      <c r="E450" s="7"/>
      <c r="F450" s="7"/>
      <c r="G450" s="7"/>
      <c r="H450" s="7"/>
      <c r="K450" s="7"/>
      <c r="L450" s="7"/>
      <c r="M450" s="7"/>
      <c r="N450" s="7"/>
      <c r="O450" s="7"/>
      <c r="P450" s="7"/>
      <c r="Q450" s="7"/>
      <c r="R450" s="7"/>
    </row>
    <row r="451" spans="1:18" x14ac:dyDescent="0.25">
      <c r="A451" s="7"/>
      <c r="B451" s="7"/>
      <c r="C451" s="7"/>
      <c r="D451" s="7"/>
      <c r="E451" s="7"/>
      <c r="F451" s="7"/>
      <c r="G451" s="7"/>
      <c r="H451" s="7"/>
      <c r="K451" s="7"/>
      <c r="L451" s="7"/>
      <c r="M451" s="7"/>
      <c r="N451" s="7"/>
      <c r="O451" s="7"/>
      <c r="P451" s="7"/>
      <c r="Q451" s="7"/>
      <c r="R451" s="7"/>
    </row>
    <row r="452" spans="1:18" x14ac:dyDescent="0.25">
      <c r="A452" s="7"/>
      <c r="B452" s="7"/>
      <c r="C452" s="7"/>
      <c r="D452" s="7"/>
      <c r="E452" s="7"/>
      <c r="F452" s="7"/>
      <c r="G452" s="7"/>
      <c r="H452" s="7"/>
      <c r="K452" s="7"/>
      <c r="L452" s="7"/>
      <c r="M452" s="7"/>
      <c r="N452" s="7"/>
      <c r="O452" s="7"/>
      <c r="P452" s="7"/>
      <c r="Q452" s="7"/>
      <c r="R452" s="7"/>
    </row>
    <row r="453" spans="1:18" x14ac:dyDescent="0.25">
      <c r="A453" s="7"/>
      <c r="B453" s="7"/>
      <c r="C453" s="7"/>
      <c r="D453" s="7"/>
      <c r="E453" s="7"/>
      <c r="F453" s="7"/>
      <c r="G453" s="7"/>
      <c r="H453" s="7"/>
      <c r="K453" s="7"/>
      <c r="L453" s="7"/>
      <c r="M453" s="7"/>
      <c r="N453" s="7"/>
      <c r="O453" s="7"/>
      <c r="P453" s="7"/>
      <c r="Q453" s="7"/>
      <c r="R453" s="7"/>
    </row>
    <row r="454" spans="1:18" x14ac:dyDescent="0.25">
      <c r="A454" s="7"/>
      <c r="B454" s="7"/>
      <c r="C454" s="7"/>
      <c r="D454" s="7"/>
      <c r="E454" s="7"/>
      <c r="F454" s="7"/>
      <c r="G454" s="7"/>
      <c r="H454" s="7"/>
      <c r="K454" s="7"/>
      <c r="L454" s="7"/>
      <c r="M454" s="7"/>
      <c r="N454" s="7"/>
      <c r="O454" s="7"/>
      <c r="P454" s="7"/>
      <c r="Q454" s="7"/>
      <c r="R454" s="7"/>
    </row>
    <row r="455" spans="1:18" x14ac:dyDescent="0.25">
      <c r="A455" s="7"/>
      <c r="B455" s="7"/>
      <c r="C455" s="7"/>
      <c r="D455" s="7"/>
      <c r="E455" s="7"/>
      <c r="F455" s="7"/>
      <c r="G455" s="7"/>
      <c r="H455" s="7"/>
      <c r="K455" s="7"/>
      <c r="L455" s="7"/>
      <c r="M455" s="7"/>
      <c r="N455" s="7"/>
      <c r="O455" s="7"/>
      <c r="P455" s="7"/>
      <c r="Q455" s="7"/>
      <c r="R455" s="7"/>
    </row>
    <row r="456" spans="1:18" x14ac:dyDescent="0.25">
      <c r="A456" s="7"/>
      <c r="B456" s="7"/>
      <c r="C456" s="7"/>
      <c r="D456" s="7"/>
      <c r="E456" s="7"/>
      <c r="F456" s="7"/>
      <c r="G456" s="7"/>
      <c r="H456" s="7"/>
      <c r="K456" s="7"/>
      <c r="L456" s="7"/>
      <c r="M456" s="7"/>
      <c r="N456" s="7"/>
      <c r="O456" s="7"/>
      <c r="P456" s="7"/>
      <c r="Q456" s="7"/>
      <c r="R456" s="7"/>
    </row>
    <row r="457" spans="1:18" x14ac:dyDescent="0.25">
      <c r="A457" s="7"/>
      <c r="B457" s="7"/>
      <c r="C457" s="7"/>
      <c r="D457" s="7"/>
      <c r="E457" s="7"/>
      <c r="F457" s="7"/>
      <c r="G457" s="7"/>
      <c r="H457" s="7"/>
      <c r="K457" s="7"/>
      <c r="L457" s="7"/>
      <c r="M457" s="7"/>
      <c r="N457" s="7"/>
      <c r="O457" s="7"/>
      <c r="P457" s="7"/>
      <c r="Q457" s="7"/>
      <c r="R457" s="7"/>
    </row>
    <row r="458" spans="1:18" x14ac:dyDescent="0.25">
      <c r="A458" s="7"/>
      <c r="B458" s="7"/>
      <c r="C458" s="7"/>
      <c r="D458" s="7"/>
      <c r="E458" s="7"/>
      <c r="F458" s="7"/>
      <c r="G458" s="7"/>
      <c r="H458" s="7"/>
      <c r="K458" s="7"/>
      <c r="L458" s="7"/>
      <c r="M458" s="7"/>
      <c r="N458" s="7"/>
      <c r="O458" s="7"/>
      <c r="P458" s="7"/>
      <c r="Q458" s="7"/>
      <c r="R458" s="7"/>
    </row>
    <row r="459" spans="1:18" x14ac:dyDescent="0.25">
      <c r="A459" s="7"/>
      <c r="B459" s="7"/>
      <c r="C459" s="7"/>
      <c r="D459" s="7"/>
      <c r="E459" s="7"/>
      <c r="F459" s="7"/>
      <c r="G459" s="7"/>
      <c r="H459" s="7"/>
      <c r="K459" s="7"/>
      <c r="L459" s="7"/>
      <c r="M459" s="7"/>
      <c r="N459" s="7"/>
      <c r="O459" s="7"/>
      <c r="P459" s="7"/>
      <c r="Q459" s="7"/>
      <c r="R459" s="7"/>
    </row>
    <row r="460" spans="1:18" x14ac:dyDescent="0.25">
      <c r="A460" s="7"/>
      <c r="B460" s="7"/>
      <c r="C460" s="7"/>
      <c r="D460" s="7"/>
      <c r="E460" s="7"/>
      <c r="F460" s="7"/>
      <c r="G460" s="7"/>
      <c r="H460" s="7"/>
      <c r="K460" s="7"/>
      <c r="L460" s="7"/>
      <c r="M460" s="7"/>
      <c r="N460" s="7"/>
      <c r="O460" s="7"/>
      <c r="P460" s="7"/>
      <c r="Q460" s="7"/>
      <c r="R460" s="7"/>
    </row>
    <row r="461" spans="1:18" x14ac:dyDescent="0.25">
      <c r="A461" s="7"/>
      <c r="B461" s="7"/>
      <c r="C461" s="7"/>
      <c r="D461" s="7"/>
      <c r="E461" s="7"/>
      <c r="F461" s="7"/>
      <c r="G461" s="7"/>
      <c r="H461" s="7"/>
      <c r="K461" s="7"/>
      <c r="L461" s="7"/>
      <c r="M461" s="7"/>
      <c r="N461" s="7"/>
      <c r="O461" s="7"/>
      <c r="P461" s="7"/>
      <c r="Q461" s="7"/>
      <c r="R461" s="7"/>
    </row>
    <row r="462" spans="1:18" x14ac:dyDescent="0.25">
      <c r="A462" s="7"/>
      <c r="B462" s="7"/>
      <c r="C462" s="7"/>
      <c r="D462" s="7"/>
      <c r="E462" s="7"/>
      <c r="F462" s="7"/>
      <c r="G462" s="7"/>
      <c r="H462" s="7"/>
      <c r="K462" s="7"/>
      <c r="L462" s="7"/>
      <c r="M462" s="7"/>
      <c r="N462" s="7"/>
      <c r="O462" s="7"/>
      <c r="P462" s="7"/>
      <c r="Q462" s="7"/>
      <c r="R462" s="7"/>
    </row>
    <row r="463" spans="1:18" x14ac:dyDescent="0.25">
      <c r="A463" s="7"/>
      <c r="B463" s="7"/>
      <c r="C463" s="7"/>
      <c r="D463" s="7"/>
      <c r="E463" s="7"/>
      <c r="F463" s="7"/>
      <c r="G463" s="7"/>
      <c r="H463" s="7"/>
      <c r="K463" s="7"/>
      <c r="L463" s="7"/>
      <c r="M463" s="7"/>
      <c r="N463" s="7"/>
      <c r="O463" s="7"/>
      <c r="P463" s="7"/>
      <c r="Q463" s="7"/>
      <c r="R463" s="7"/>
    </row>
    <row r="464" spans="1:18" x14ac:dyDescent="0.25">
      <c r="A464" s="7"/>
      <c r="B464" s="7"/>
      <c r="C464" s="7"/>
      <c r="D464" s="7"/>
      <c r="E464" s="7"/>
      <c r="F464" s="7"/>
      <c r="G464" s="7"/>
      <c r="H464" s="7"/>
      <c r="K464" s="7"/>
      <c r="L464" s="7"/>
      <c r="M464" s="7"/>
      <c r="N464" s="7"/>
      <c r="O464" s="7"/>
      <c r="P464" s="7"/>
      <c r="Q464" s="7"/>
      <c r="R464" s="7"/>
    </row>
    <row r="465" spans="1:18" x14ac:dyDescent="0.25">
      <c r="A465" s="7"/>
      <c r="B465" s="7"/>
      <c r="C465" s="7"/>
      <c r="D465" s="7"/>
      <c r="E465" s="7"/>
      <c r="F465" s="7"/>
      <c r="G465" s="7"/>
      <c r="H465" s="7"/>
      <c r="K465" s="7"/>
      <c r="L465" s="7"/>
      <c r="M465" s="7"/>
      <c r="N465" s="7"/>
      <c r="O465" s="7"/>
      <c r="P465" s="7"/>
      <c r="Q465" s="7"/>
      <c r="R465" s="7"/>
    </row>
    <row r="466" spans="1:18" x14ac:dyDescent="0.25">
      <c r="A466" s="7"/>
      <c r="B466" s="7"/>
      <c r="C466" s="7"/>
      <c r="D466" s="7"/>
      <c r="E466" s="7"/>
      <c r="F466" s="7"/>
      <c r="G466" s="7"/>
      <c r="H466" s="7"/>
      <c r="K466" s="7"/>
      <c r="L466" s="7"/>
      <c r="M466" s="7"/>
      <c r="N466" s="7"/>
      <c r="O466" s="7"/>
      <c r="P466" s="7"/>
      <c r="Q466" s="7"/>
      <c r="R466" s="7"/>
    </row>
    <row r="467" spans="1:18" x14ac:dyDescent="0.25">
      <c r="A467" s="7"/>
      <c r="B467" s="7"/>
      <c r="C467" s="7"/>
      <c r="D467" s="7"/>
      <c r="E467" s="7"/>
      <c r="F467" s="7"/>
      <c r="G467" s="7"/>
      <c r="H467" s="7"/>
      <c r="K467" s="7"/>
      <c r="L467" s="7"/>
      <c r="M467" s="7"/>
      <c r="N467" s="7"/>
      <c r="O467" s="7"/>
      <c r="P467" s="7"/>
      <c r="Q467" s="7"/>
      <c r="R467" s="7"/>
    </row>
    <row r="468" spans="1:18" x14ac:dyDescent="0.25">
      <c r="A468" s="7"/>
      <c r="B468" s="7"/>
      <c r="C468" s="7"/>
      <c r="D468" s="7"/>
      <c r="E468" s="7"/>
      <c r="F468" s="7"/>
      <c r="G468" s="7"/>
      <c r="H468" s="7"/>
      <c r="K468" s="7"/>
      <c r="L468" s="7"/>
      <c r="M468" s="7"/>
      <c r="N468" s="7"/>
      <c r="O468" s="7"/>
      <c r="P468" s="7"/>
      <c r="Q468" s="7"/>
      <c r="R468" s="7"/>
    </row>
    <row r="469" spans="1:18" x14ac:dyDescent="0.25">
      <c r="A469" s="7"/>
      <c r="B469" s="7"/>
      <c r="C469" s="7"/>
      <c r="D469" s="7"/>
      <c r="E469" s="7"/>
      <c r="F469" s="7"/>
      <c r="G469" s="7"/>
      <c r="H469" s="7"/>
      <c r="K469" s="7"/>
      <c r="L469" s="7"/>
      <c r="M469" s="7"/>
      <c r="N469" s="7"/>
      <c r="O469" s="7"/>
      <c r="P469" s="7"/>
      <c r="Q469" s="7"/>
      <c r="R469" s="7"/>
    </row>
    <row r="470" spans="1:18" x14ac:dyDescent="0.25">
      <c r="A470" s="7"/>
      <c r="B470" s="7"/>
      <c r="C470" s="7"/>
      <c r="D470" s="7"/>
      <c r="E470" s="7"/>
      <c r="F470" s="7"/>
      <c r="G470" s="7"/>
      <c r="H470" s="7"/>
      <c r="K470" s="7"/>
      <c r="L470" s="7"/>
      <c r="M470" s="7"/>
      <c r="N470" s="7"/>
      <c r="O470" s="7"/>
      <c r="P470" s="7"/>
      <c r="Q470" s="7"/>
      <c r="R470" s="7"/>
    </row>
    <row r="471" spans="1:18" x14ac:dyDescent="0.25">
      <c r="A471" s="7"/>
      <c r="B471" s="7"/>
      <c r="C471" s="7"/>
      <c r="D471" s="7"/>
      <c r="E471" s="7"/>
      <c r="F471" s="7"/>
      <c r="G471" s="7"/>
      <c r="H471" s="7"/>
      <c r="K471" s="7"/>
      <c r="L471" s="7"/>
      <c r="M471" s="7"/>
      <c r="N471" s="7"/>
      <c r="O471" s="7"/>
      <c r="P471" s="7"/>
      <c r="Q471" s="7"/>
      <c r="R471" s="7"/>
    </row>
    <row r="472" spans="1:18" x14ac:dyDescent="0.25">
      <c r="A472" s="7"/>
      <c r="B472" s="7"/>
      <c r="C472" s="7"/>
      <c r="D472" s="7"/>
      <c r="E472" s="7"/>
      <c r="F472" s="7"/>
      <c r="G472" s="7"/>
      <c r="H472" s="7"/>
      <c r="K472" s="7"/>
      <c r="L472" s="7"/>
      <c r="M472" s="7"/>
      <c r="N472" s="7"/>
      <c r="O472" s="7"/>
      <c r="P472" s="7"/>
      <c r="Q472" s="7"/>
      <c r="R472" s="7"/>
    </row>
    <row r="473" spans="1:18" x14ac:dyDescent="0.25">
      <c r="A473" s="7"/>
      <c r="B473" s="7"/>
      <c r="C473" s="7"/>
      <c r="D473" s="7"/>
      <c r="E473" s="7"/>
      <c r="F473" s="7"/>
      <c r="G473" s="7"/>
      <c r="H473" s="7"/>
      <c r="K473" s="7"/>
      <c r="L473" s="7"/>
      <c r="M473" s="7"/>
      <c r="N473" s="7"/>
      <c r="O473" s="7"/>
      <c r="P473" s="7"/>
      <c r="Q473" s="7"/>
      <c r="R473" s="7"/>
    </row>
    <row r="474" spans="1:18" x14ac:dyDescent="0.25">
      <c r="A474" s="7"/>
      <c r="B474" s="7"/>
      <c r="C474" s="7"/>
      <c r="D474" s="7"/>
      <c r="E474" s="7"/>
      <c r="F474" s="7"/>
      <c r="G474" s="7"/>
      <c r="H474" s="7"/>
      <c r="K474" s="7"/>
      <c r="L474" s="7"/>
      <c r="M474" s="7"/>
      <c r="N474" s="7"/>
      <c r="O474" s="7"/>
      <c r="P474" s="7"/>
      <c r="Q474" s="7"/>
      <c r="R474" s="7"/>
    </row>
    <row r="475" spans="1:18" x14ac:dyDescent="0.25">
      <c r="A475" s="7"/>
      <c r="B475" s="7"/>
      <c r="C475" s="7"/>
      <c r="D475" s="7"/>
      <c r="E475" s="7"/>
      <c r="F475" s="7"/>
      <c r="G475" s="7"/>
      <c r="H475" s="7"/>
      <c r="K475" s="7"/>
      <c r="L475" s="7"/>
      <c r="M475" s="7"/>
      <c r="N475" s="7"/>
      <c r="O475" s="7"/>
      <c r="P475" s="7"/>
      <c r="Q475" s="7"/>
      <c r="R475" s="7"/>
    </row>
    <row r="476" spans="1:18" x14ac:dyDescent="0.25">
      <c r="A476" s="7"/>
      <c r="B476" s="7"/>
      <c r="C476" s="7"/>
      <c r="D476" s="7"/>
      <c r="E476" s="7"/>
      <c r="F476" s="7"/>
      <c r="G476" s="7"/>
      <c r="H476" s="7"/>
      <c r="K476" s="7"/>
      <c r="L476" s="7"/>
      <c r="M476" s="7"/>
      <c r="N476" s="7"/>
      <c r="O476" s="7"/>
      <c r="P476" s="7"/>
      <c r="Q476" s="7"/>
      <c r="R476" s="7"/>
    </row>
    <row r="477" spans="1:18" x14ac:dyDescent="0.25">
      <c r="A477" s="7"/>
      <c r="B477" s="7"/>
      <c r="C477" s="7"/>
      <c r="D477" s="7"/>
      <c r="E477" s="7"/>
      <c r="F477" s="7"/>
      <c r="G477" s="7"/>
      <c r="H477" s="7"/>
      <c r="K477" s="7"/>
      <c r="L477" s="7"/>
      <c r="M477" s="7"/>
      <c r="N477" s="7"/>
      <c r="O477" s="7"/>
      <c r="P477" s="7"/>
      <c r="Q477" s="7"/>
      <c r="R477" s="7"/>
    </row>
    <row r="478" spans="1:18" x14ac:dyDescent="0.25">
      <c r="A478" s="7"/>
      <c r="B478" s="7"/>
      <c r="C478" s="7"/>
      <c r="D478" s="7"/>
      <c r="E478" s="7"/>
      <c r="F478" s="7"/>
      <c r="G478" s="7"/>
      <c r="H478" s="7"/>
      <c r="K478" s="7"/>
      <c r="L478" s="7"/>
      <c r="M478" s="7"/>
      <c r="N478" s="7"/>
      <c r="O478" s="7"/>
      <c r="P478" s="7"/>
      <c r="Q478" s="7"/>
      <c r="R478" s="7"/>
    </row>
    <row r="479" spans="1:18" x14ac:dyDescent="0.25">
      <c r="A479" s="7"/>
      <c r="B479" s="7"/>
      <c r="C479" s="7"/>
      <c r="D479" s="7"/>
      <c r="E479" s="7"/>
      <c r="F479" s="7"/>
      <c r="G479" s="7"/>
      <c r="H479" s="7"/>
      <c r="K479" s="7"/>
      <c r="L479" s="7"/>
      <c r="M479" s="7"/>
      <c r="N479" s="7"/>
      <c r="O479" s="7"/>
      <c r="P479" s="7"/>
      <c r="Q479" s="7"/>
      <c r="R479" s="7"/>
    </row>
    <row r="480" spans="1:18" x14ac:dyDescent="0.25">
      <c r="A480" s="7"/>
      <c r="B480" s="7"/>
      <c r="C480" s="7"/>
      <c r="D480" s="7"/>
      <c r="E480" s="7"/>
      <c r="F480" s="7"/>
      <c r="G480" s="7"/>
      <c r="H480" s="7"/>
      <c r="K480" s="7"/>
      <c r="L480" s="7"/>
      <c r="M480" s="7"/>
      <c r="N480" s="7"/>
      <c r="O480" s="7"/>
      <c r="P480" s="7"/>
      <c r="Q480" s="7"/>
      <c r="R480" s="7"/>
    </row>
    <row r="481" spans="1:18" x14ac:dyDescent="0.25">
      <c r="A481" s="7"/>
      <c r="B481" s="7"/>
      <c r="C481" s="7"/>
      <c r="D481" s="7"/>
      <c r="E481" s="7"/>
      <c r="F481" s="7"/>
      <c r="G481" s="7"/>
      <c r="H481" s="7"/>
      <c r="K481" s="7"/>
      <c r="L481" s="7"/>
      <c r="M481" s="7"/>
      <c r="N481" s="7"/>
      <c r="O481" s="7"/>
      <c r="P481" s="7"/>
      <c r="Q481" s="7"/>
      <c r="R481" s="7"/>
    </row>
    <row r="482" spans="1:18" x14ac:dyDescent="0.25">
      <c r="A482" s="7"/>
      <c r="B482" s="7"/>
      <c r="C482" s="7"/>
      <c r="D482" s="7"/>
      <c r="E482" s="7"/>
      <c r="F482" s="7"/>
      <c r="G482" s="7"/>
      <c r="H482" s="7"/>
      <c r="K482" s="7"/>
      <c r="L482" s="7"/>
      <c r="M482" s="7"/>
      <c r="N482" s="7"/>
      <c r="O482" s="7"/>
      <c r="P482" s="7"/>
      <c r="Q482" s="7"/>
      <c r="R482" s="7"/>
    </row>
    <row r="483" spans="1:18" x14ac:dyDescent="0.25">
      <c r="A483" s="7"/>
      <c r="B483" s="7"/>
      <c r="C483" s="7"/>
      <c r="D483" s="7"/>
      <c r="E483" s="7"/>
      <c r="F483" s="7"/>
      <c r="G483" s="7"/>
      <c r="H483" s="7"/>
      <c r="K483" s="7"/>
      <c r="L483" s="7"/>
      <c r="M483" s="7"/>
      <c r="N483" s="7"/>
      <c r="O483" s="7"/>
      <c r="P483" s="7"/>
      <c r="Q483" s="7"/>
      <c r="R483" s="7"/>
    </row>
    <row r="484" spans="1:18" x14ac:dyDescent="0.25">
      <c r="A484" s="7"/>
      <c r="B484" s="7"/>
      <c r="C484" s="7"/>
      <c r="D484" s="7"/>
      <c r="E484" s="7"/>
      <c r="F484" s="7"/>
      <c r="G484" s="7"/>
      <c r="H484" s="7"/>
      <c r="K484" s="7"/>
      <c r="L484" s="7"/>
      <c r="M484" s="7"/>
      <c r="N484" s="7"/>
      <c r="O484" s="7"/>
      <c r="P484" s="7"/>
      <c r="Q484" s="7"/>
      <c r="R484" s="7"/>
    </row>
    <row r="485" spans="1:18" x14ac:dyDescent="0.25">
      <c r="A485" s="7"/>
      <c r="B485" s="7"/>
      <c r="C485" s="7"/>
      <c r="D485" s="7"/>
      <c r="E485" s="7"/>
      <c r="F485" s="7"/>
      <c r="G485" s="7"/>
      <c r="H485" s="7"/>
      <c r="K485" s="7"/>
      <c r="L485" s="7"/>
      <c r="M485" s="7"/>
      <c r="N485" s="7"/>
      <c r="O485" s="7"/>
      <c r="P485" s="7"/>
      <c r="Q485" s="7"/>
      <c r="R485" s="7"/>
    </row>
    <row r="486" spans="1:18" x14ac:dyDescent="0.25">
      <c r="A486" s="7"/>
      <c r="B486" s="7"/>
      <c r="C486" s="7"/>
      <c r="D486" s="7"/>
      <c r="E486" s="7"/>
      <c r="F486" s="7"/>
      <c r="G486" s="7"/>
      <c r="H486" s="7"/>
      <c r="K486" s="7"/>
      <c r="L486" s="7"/>
      <c r="M486" s="7"/>
      <c r="N486" s="7"/>
      <c r="O486" s="7"/>
      <c r="P486" s="7"/>
      <c r="Q486" s="7"/>
      <c r="R486" s="7"/>
    </row>
    <row r="487" spans="1:18" x14ac:dyDescent="0.25">
      <c r="A487" s="7"/>
      <c r="B487" s="7"/>
      <c r="C487" s="7"/>
      <c r="D487" s="7"/>
      <c r="E487" s="7"/>
      <c r="F487" s="7"/>
      <c r="G487" s="7"/>
      <c r="H487" s="7"/>
      <c r="K487" s="7"/>
      <c r="L487" s="7"/>
      <c r="M487" s="7"/>
      <c r="N487" s="7"/>
      <c r="O487" s="7"/>
      <c r="P487" s="7"/>
      <c r="Q487" s="7"/>
      <c r="R487" s="7"/>
    </row>
    <row r="488" spans="1:18" x14ac:dyDescent="0.25">
      <c r="A488" s="7"/>
      <c r="B488" s="7"/>
      <c r="C488" s="7"/>
      <c r="D488" s="7"/>
      <c r="E488" s="7"/>
      <c r="F488" s="7"/>
      <c r="G488" s="7"/>
      <c r="H488" s="7"/>
      <c r="K488" s="7"/>
      <c r="L488" s="7"/>
      <c r="M488" s="7"/>
      <c r="N488" s="7"/>
      <c r="O488" s="7"/>
      <c r="P488" s="7"/>
      <c r="Q488" s="7"/>
      <c r="R488" s="7"/>
    </row>
    <row r="489" spans="1:18" x14ac:dyDescent="0.25">
      <c r="A489" s="7"/>
      <c r="B489" s="7"/>
      <c r="C489" s="7"/>
      <c r="D489" s="7"/>
      <c r="E489" s="7"/>
      <c r="F489" s="7"/>
      <c r="G489" s="7"/>
      <c r="H489" s="7"/>
      <c r="K489" s="7"/>
      <c r="L489" s="7"/>
      <c r="M489" s="7"/>
      <c r="N489" s="7"/>
      <c r="O489" s="7"/>
      <c r="P489" s="7"/>
      <c r="Q489" s="7"/>
      <c r="R489" s="7"/>
    </row>
    <row r="490" spans="1:18" x14ac:dyDescent="0.25">
      <c r="A490" s="7"/>
      <c r="B490" s="7"/>
      <c r="C490" s="7"/>
      <c r="D490" s="7"/>
      <c r="E490" s="7"/>
      <c r="F490" s="7"/>
      <c r="G490" s="7"/>
      <c r="H490" s="7"/>
      <c r="K490" s="7"/>
      <c r="L490" s="7"/>
      <c r="M490" s="7"/>
      <c r="N490" s="7"/>
      <c r="O490" s="7"/>
      <c r="P490" s="7"/>
      <c r="Q490" s="7"/>
      <c r="R490" s="7"/>
    </row>
    <row r="491" spans="1:18" x14ac:dyDescent="0.25">
      <c r="A491" s="7"/>
      <c r="B491" s="7"/>
      <c r="C491" s="7"/>
      <c r="D491" s="7"/>
      <c r="E491" s="7"/>
      <c r="F491" s="7"/>
      <c r="G491" s="7"/>
      <c r="H491" s="7"/>
      <c r="K491" s="7"/>
      <c r="L491" s="7"/>
      <c r="M491" s="7"/>
      <c r="N491" s="7"/>
      <c r="O491" s="7"/>
      <c r="P491" s="7"/>
      <c r="Q491" s="7"/>
      <c r="R491" s="7"/>
    </row>
    <row r="492" spans="1:18" x14ac:dyDescent="0.25">
      <c r="A492" s="7"/>
      <c r="B492" s="7"/>
      <c r="C492" s="7"/>
      <c r="D492" s="7"/>
      <c r="E492" s="7"/>
      <c r="F492" s="7"/>
      <c r="G492" s="7"/>
      <c r="H492" s="7"/>
      <c r="K492" s="7"/>
      <c r="L492" s="7"/>
      <c r="M492" s="7"/>
      <c r="N492" s="7"/>
      <c r="O492" s="7"/>
      <c r="P492" s="7"/>
      <c r="Q492" s="7"/>
      <c r="R492" s="7"/>
    </row>
    <row r="493" spans="1:18" x14ac:dyDescent="0.25">
      <c r="A493" s="7"/>
      <c r="B493" s="7"/>
      <c r="C493" s="7"/>
      <c r="D493" s="7"/>
      <c r="E493" s="7"/>
      <c r="F493" s="7"/>
      <c r="G493" s="7"/>
      <c r="H493" s="7"/>
      <c r="K493" s="7"/>
      <c r="L493" s="7"/>
      <c r="M493" s="7"/>
      <c r="N493" s="7"/>
      <c r="O493" s="7"/>
      <c r="P493" s="7"/>
      <c r="Q493" s="7"/>
      <c r="R493" s="7"/>
    </row>
    <row r="494" spans="1:18" x14ac:dyDescent="0.25">
      <c r="A494" s="7"/>
      <c r="B494" s="7"/>
      <c r="C494" s="7"/>
      <c r="D494" s="7"/>
      <c r="E494" s="7"/>
      <c r="F494" s="7"/>
      <c r="G494" s="7"/>
      <c r="H494" s="7"/>
      <c r="K494" s="7"/>
      <c r="L494" s="7"/>
      <c r="M494" s="7"/>
      <c r="N494" s="7"/>
      <c r="O494" s="7"/>
      <c r="P494" s="7"/>
      <c r="Q494" s="7"/>
      <c r="R494" s="7"/>
    </row>
    <row r="495" spans="1:18" x14ac:dyDescent="0.25">
      <c r="A495" s="7"/>
      <c r="B495" s="7"/>
      <c r="C495" s="7"/>
      <c r="D495" s="7"/>
      <c r="E495" s="7"/>
      <c r="F495" s="7"/>
      <c r="G495" s="7"/>
      <c r="H495" s="7"/>
      <c r="K495" s="7"/>
      <c r="L495" s="7"/>
      <c r="M495" s="7"/>
      <c r="N495" s="7"/>
      <c r="O495" s="7"/>
      <c r="P495" s="7"/>
      <c r="Q495" s="7"/>
      <c r="R495" s="7"/>
    </row>
    <row r="496" spans="1:18" x14ac:dyDescent="0.25">
      <c r="A496" s="7"/>
      <c r="B496" s="7"/>
      <c r="C496" s="7"/>
      <c r="D496" s="7"/>
      <c r="E496" s="7"/>
      <c r="F496" s="7"/>
      <c r="G496" s="7"/>
      <c r="H496" s="7"/>
      <c r="K496" s="7"/>
      <c r="L496" s="7"/>
      <c r="M496" s="7"/>
      <c r="N496" s="7"/>
      <c r="O496" s="7"/>
      <c r="P496" s="7"/>
      <c r="Q496" s="7"/>
      <c r="R496" s="7"/>
    </row>
    <row r="497" spans="1:18" x14ac:dyDescent="0.25">
      <c r="A497" s="7"/>
      <c r="B497" s="7"/>
      <c r="C497" s="7"/>
      <c r="D497" s="7"/>
      <c r="E497" s="7"/>
      <c r="F497" s="7"/>
      <c r="G497" s="7"/>
      <c r="H497" s="7"/>
      <c r="K497" s="7"/>
      <c r="L497" s="7"/>
      <c r="M497" s="7"/>
      <c r="N497" s="7"/>
      <c r="O497" s="7"/>
      <c r="P497" s="7"/>
      <c r="Q497" s="7"/>
      <c r="R497" s="7"/>
    </row>
    <row r="498" spans="1:18" x14ac:dyDescent="0.25">
      <c r="A498" s="7"/>
      <c r="B498" s="7"/>
      <c r="C498" s="7"/>
      <c r="D498" s="7"/>
      <c r="E498" s="7"/>
      <c r="F498" s="7"/>
      <c r="G498" s="7"/>
      <c r="H498" s="7"/>
      <c r="K498" s="7"/>
      <c r="L498" s="7"/>
      <c r="M498" s="7"/>
      <c r="N498" s="7"/>
      <c r="O498" s="7"/>
      <c r="P498" s="7"/>
      <c r="Q498" s="7"/>
      <c r="R498" s="7"/>
    </row>
    <row r="499" spans="1:18" x14ac:dyDescent="0.25">
      <c r="A499" s="7"/>
      <c r="B499" s="7"/>
      <c r="C499" s="7"/>
      <c r="D499" s="7"/>
      <c r="E499" s="7"/>
      <c r="F499" s="7"/>
      <c r="G499" s="7"/>
      <c r="H499" s="7"/>
      <c r="K499" s="7"/>
      <c r="L499" s="7"/>
      <c r="M499" s="7"/>
      <c r="N499" s="7"/>
      <c r="O499" s="7"/>
      <c r="P499" s="7"/>
      <c r="Q499" s="7"/>
      <c r="R499" s="7"/>
    </row>
    <row r="500" spans="1:18" x14ac:dyDescent="0.25">
      <c r="A500" s="7"/>
      <c r="B500" s="7"/>
      <c r="C500" s="7"/>
      <c r="D500" s="7"/>
      <c r="E500" s="7"/>
      <c r="F500" s="7"/>
      <c r="G500" s="7"/>
      <c r="H500" s="7"/>
      <c r="K500" s="7"/>
      <c r="L500" s="7"/>
      <c r="M500" s="7"/>
      <c r="N500" s="7"/>
      <c r="O500" s="7"/>
      <c r="P500" s="7"/>
      <c r="Q500" s="7"/>
      <c r="R500" s="7"/>
    </row>
    <row r="501" spans="1:18" x14ac:dyDescent="0.25">
      <c r="A501" s="7"/>
      <c r="B501" s="7"/>
      <c r="C501" s="7"/>
      <c r="D501" s="7"/>
      <c r="E501" s="7"/>
      <c r="F501" s="7"/>
      <c r="G501" s="7"/>
      <c r="H501" s="7"/>
      <c r="K501" s="7"/>
      <c r="L501" s="7"/>
      <c r="M501" s="7"/>
      <c r="N501" s="7"/>
      <c r="O501" s="7"/>
      <c r="P501" s="7"/>
      <c r="Q501" s="7"/>
      <c r="R501" s="7"/>
    </row>
    <row r="502" spans="1:18" x14ac:dyDescent="0.25">
      <c r="A502" s="7"/>
      <c r="B502" s="7"/>
      <c r="C502" s="7"/>
      <c r="D502" s="7"/>
      <c r="E502" s="7"/>
      <c r="F502" s="7"/>
      <c r="G502" s="7"/>
      <c r="H502" s="7"/>
      <c r="K502" s="7"/>
      <c r="L502" s="7"/>
      <c r="M502" s="7"/>
      <c r="N502" s="7"/>
      <c r="O502" s="7"/>
      <c r="P502" s="7"/>
      <c r="Q502" s="7"/>
      <c r="R502" s="7"/>
    </row>
    <row r="503" spans="1:18" x14ac:dyDescent="0.25">
      <c r="A503" s="7"/>
      <c r="B503" s="7"/>
      <c r="C503" s="7"/>
      <c r="D503" s="7"/>
      <c r="E503" s="7"/>
      <c r="F503" s="7"/>
      <c r="G503" s="7"/>
      <c r="H503" s="7"/>
      <c r="K503" s="7"/>
      <c r="L503" s="7"/>
      <c r="M503" s="7"/>
      <c r="N503" s="7"/>
      <c r="O503" s="7"/>
      <c r="P503" s="7"/>
      <c r="Q503" s="7"/>
      <c r="R503" s="7"/>
    </row>
    <row r="504" spans="1:18" x14ac:dyDescent="0.25">
      <c r="A504" s="7"/>
      <c r="B504" s="7"/>
      <c r="C504" s="7"/>
      <c r="D504" s="7"/>
      <c r="E504" s="7"/>
      <c r="F504" s="7"/>
      <c r="G504" s="7"/>
      <c r="H504" s="7"/>
      <c r="K504" s="7"/>
      <c r="L504" s="7"/>
      <c r="M504" s="7"/>
      <c r="N504" s="7"/>
      <c r="O504" s="7"/>
      <c r="P504" s="7"/>
      <c r="Q504" s="7"/>
      <c r="R504" s="7"/>
    </row>
    <row r="505" spans="1:18" x14ac:dyDescent="0.25">
      <c r="A505" s="7"/>
      <c r="B505" s="7"/>
      <c r="C505" s="7"/>
      <c r="D505" s="7"/>
      <c r="E505" s="7"/>
      <c r="F505" s="7"/>
      <c r="G505" s="7"/>
      <c r="H505" s="7"/>
      <c r="K505" s="7"/>
      <c r="L505" s="7"/>
      <c r="M505" s="7"/>
      <c r="N505" s="7"/>
      <c r="O505" s="7"/>
      <c r="P505" s="7"/>
      <c r="Q505" s="7"/>
      <c r="R505" s="7"/>
    </row>
    <row r="506" spans="1:18" x14ac:dyDescent="0.25">
      <c r="A506" s="7"/>
      <c r="B506" s="7"/>
      <c r="C506" s="7"/>
      <c r="D506" s="7"/>
      <c r="E506" s="7"/>
      <c r="F506" s="7"/>
      <c r="G506" s="7"/>
      <c r="H506" s="7"/>
      <c r="K506" s="7"/>
      <c r="L506" s="7"/>
      <c r="M506" s="7"/>
      <c r="N506" s="7"/>
      <c r="O506" s="7"/>
      <c r="P506" s="7"/>
      <c r="Q506" s="7"/>
      <c r="R506" s="7"/>
    </row>
    <row r="507" spans="1:18" x14ac:dyDescent="0.25">
      <c r="A507" s="7"/>
      <c r="B507" s="7"/>
      <c r="C507" s="7"/>
      <c r="D507" s="7"/>
      <c r="E507" s="7"/>
      <c r="F507" s="7"/>
      <c r="G507" s="7"/>
      <c r="H507" s="7"/>
      <c r="K507" s="7"/>
      <c r="L507" s="7"/>
      <c r="M507" s="7"/>
      <c r="N507" s="7"/>
      <c r="O507" s="7"/>
      <c r="P507" s="7"/>
      <c r="Q507" s="7"/>
      <c r="R507" s="7"/>
    </row>
    <row r="508" spans="1:18" x14ac:dyDescent="0.25">
      <c r="A508" s="7"/>
      <c r="B508" s="7"/>
      <c r="C508" s="7"/>
      <c r="D508" s="7"/>
      <c r="E508" s="7"/>
      <c r="F508" s="7"/>
      <c r="G508" s="7"/>
      <c r="H508" s="7"/>
      <c r="K508" s="7"/>
      <c r="L508" s="7"/>
      <c r="M508" s="7"/>
      <c r="N508" s="7"/>
      <c r="O508" s="7"/>
      <c r="P508" s="7"/>
      <c r="Q508" s="7"/>
      <c r="R508" s="7"/>
    </row>
    <row r="509" spans="1:18" x14ac:dyDescent="0.25">
      <c r="A509" s="7"/>
      <c r="B509" s="7"/>
      <c r="C509" s="7"/>
      <c r="D509" s="7"/>
      <c r="E509" s="7"/>
      <c r="F509" s="7"/>
      <c r="G509" s="7"/>
      <c r="H509" s="7"/>
      <c r="K509" s="7"/>
      <c r="L509" s="7"/>
      <c r="M509" s="7"/>
      <c r="N509" s="7"/>
      <c r="O509" s="7"/>
      <c r="P509" s="7"/>
      <c r="Q509" s="7"/>
      <c r="R509" s="7"/>
    </row>
    <row r="510" spans="1:18" x14ac:dyDescent="0.25">
      <c r="A510" s="7"/>
      <c r="B510" s="7"/>
      <c r="C510" s="7"/>
      <c r="D510" s="7"/>
      <c r="E510" s="7"/>
      <c r="F510" s="7"/>
      <c r="G510" s="7"/>
      <c r="H510" s="7"/>
      <c r="K510" s="7"/>
      <c r="L510" s="7"/>
      <c r="M510" s="7"/>
      <c r="N510" s="7"/>
      <c r="O510" s="7"/>
      <c r="P510" s="7"/>
      <c r="Q510" s="7"/>
      <c r="R510" s="7"/>
    </row>
    <row r="511" spans="1:18" x14ac:dyDescent="0.25">
      <c r="A511" s="7"/>
      <c r="B511" s="7"/>
      <c r="C511" s="7"/>
      <c r="D511" s="7"/>
      <c r="E511" s="7"/>
      <c r="F511" s="7"/>
      <c r="G511" s="7"/>
      <c r="H511" s="7"/>
      <c r="K511" s="7"/>
      <c r="L511" s="7"/>
      <c r="M511" s="7"/>
      <c r="N511" s="7"/>
      <c r="O511" s="7"/>
      <c r="P511" s="7"/>
      <c r="Q511" s="7"/>
      <c r="R511" s="7"/>
    </row>
    <row r="512" spans="1:18" x14ac:dyDescent="0.25">
      <c r="A512" s="7"/>
      <c r="B512" s="7"/>
      <c r="C512" s="7"/>
      <c r="D512" s="7"/>
      <c r="E512" s="7"/>
      <c r="F512" s="7"/>
      <c r="G512" s="7"/>
      <c r="H512" s="7"/>
      <c r="K512" s="7"/>
      <c r="L512" s="7"/>
      <c r="M512" s="7"/>
      <c r="N512" s="7"/>
      <c r="O512" s="7"/>
      <c r="P512" s="7"/>
      <c r="Q512" s="7"/>
      <c r="R512" s="7"/>
    </row>
    <row r="513" spans="1:18" x14ac:dyDescent="0.25">
      <c r="A513" s="7"/>
      <c r="B513" s="7"/>
      <c r="C513" s="7"/>
      <c r="D513" s="7"/>
      <c r="E513" s="7"/>
      <c r="F513" s="7"/>
      <c r="G513" s="7"/>
      <c r="H513" s="7"/>
      <c r="K513" s="7"/>
      <c r="L513" s="7"/>
      <c r="M513" s="7"/>
      <c r="N513" s="7"/>
      <c r="O513" s="7"/>
      <c r="P513" s="7"/>
      <c r="Q513" s="7"/>
      <c r="R513" s="7"/>
    </row>
    <row r="514" spans="1:18" x14ac:dyDescent="0.25">
      <c r="A514" s="7"/>
      <c r="B514" s="7"/>
      <c r="C514" s="7"/>
      <c r="D514" s="7"/>
      <c r="E514" s="7"/>
      <c r="F514" s="7"/>
      <c r="G514" s="7"/>
      <c r="H514" s="7"/>
      <c r="K514" s="7"/>
      <c r="L514" s="7"/>
      <c r="M514" s="7"/>
      <c r="N514" s="7"/>
      <c r="O514" s="7"/>
      <c r="P514" s="7"/>
      <c r="Q514" s="7"/>
      <c r="R514" s="7"/>
    </row>
    <row r="515" spans="1:18" x14ac:dyDescent="0.25">
      <c r="A515" s="7"/>
      <c r="B515" s="7"/>
      <c r="C515" s="7"/>
      <c r="D515" s="7"/>
      <c r="E515" s="7"/>
      <c r="F515" s="7"/>
      <c r="G515" s="7"/>
      <c r="H515" s="7"/>
      <c r="K515" s="7"/>
      <c r="L515" s="7"/>
      <c r="M515" s="7"/>
      <c r="N515" s="7"/>
      <c r="O515" s="7"/>
      <c r="P515" s="7"/>
      <c r="Q515" s="7"/>
      <c r="R515" s="7"/>
    </row>
    <row r="516" spans="1:18" x14ac:dyDescent="0.25">
      <c r="A516" s="7"/>
      <c r="B516" s="7"/>
      <c r="C516" s="7"/>
      <c r="D516" s="7"/>
      <c r="E516" s="7"/>
      <c r="F516" s="7"/>
      <c r="G516" s="7"/>
      <c r="H516" s="7"/>
      <c r="K516" s="7"/>
      <c r="L516" s="7"/>
      <c r="M516" s="7"/>
      <c r="N516" s="7"/>
      <c r="O516" s="7"/>
      <c r="P516" s="7"/>
      <c r="Q516" s="7"/>
      <c r="R516" s="7"/>
    </row>
    <row r="517" spans="1:18" x14ac:dyDescent="0.25">
      <c r="A517" s="7"/>
      <c r="B517" s="7"/>
      <c r="C517" s="7"/>
      <c r="D517" s="7"/>
      <c r="E517" s="7"/>
      <c r="F517" s="7"/>
      <c r="G517" s="7"/>
      <c r="H517" s="7"/>
      <c r="K517" s="7"/>
      <c r="L517" s="7"/>
      <c r="M517" s="7"/>
      <c r="N517" s="7"/>
      <c r="O517" s="7"/>
      <c r="P517" s="7"/>
      <c r="Q517" s="7"/>
      <c r="R517" s="7"/>
    </row>
    <row r="518" spans="1:18" x14ac:dyDescent="0.25">
      <c r="A518" s="7"/>
      <c r="B518" s="7"/>
      <c r="C518" s="7"/>
      <c r="D518" s="7"/>
      <c r="E518" s="7"/>
      <c r="F518" s="7"/>
      <c r="G518" s="7"/>
      <c r="H518" s="7"/>
      <c r="K518" s="7"/>
      <c r="L518" s="7"/>
      <c r="M518" s="7"/>
      <c r="N518" s="7"/>
      <c r="O518" s="7"/>
      <c r="P518" s="7"/>
      <c r="Q518" s="7"/>
      <c r="R518" s="7"/>
    </row>
    <row r="519" spans="1:18" x14ac:dyDescent="0.25">
      <c r="A519" s="7"/>
      <c r="B519" s="7"/>
      <c r="C519" s="7"/>
      <c r="D519" s="7"/>
      <c r="E519" s="7"/>
      <c r="F519" s="7"/>
      <c r="G519" s="7"/>
      <c r="H519" s="7"/>
      <c r="K519" s="7"/>
      <c r="L519" s="7"/>
      <c r="M519" s="7"/>
      <c r="N519" s="7"/>
      <c r="O519" s="7"/>
      <c r="P519" s="7"/>
      <c r="Q519" s="7"/>
      <c r="R519" s="7"/>
    </row>
    <row r="520" spans="1:18" x14ac:dyDescent="0.25">
      <c r="A520" s="7"/>
      <c r="B520" s="7"/>
      <c r="C520" s="7"/>
      <c r="D520" s="7"/>
      <c r="E520" s="7"/>
      <c r="F520" s="7"/>
      <c r="G520" s="7"/>
      <c r="H520" s="7"/>
      <c r="K520" s="7"/>
      <c r="L520" s="7"/>
      <c r="M520" s="7"/>
      <c r="N520" s="7"/>
      <c r="O520" s="7"/>
      <c r="P520" s="7"/>
      <c r="Q520" s="7"/>
      <c r="R520" s="7"/>
    </row>
    <row r="521" spans="1:18" x14ac:dyDescent="0.25">
      <c r="A521" s="7"/>
      <c r="B521" s="7"/>
      <c r="C521" s="7"/>
      <c r="D521" s="7"/>
      <c r="E521" s="7"/>
      <c r="F521" s="7"/>
      <c r="G521" s="7"/>
      <c r="H521" s="7"/>
      <c r="K521" s="7"/>
      <c r="L521" s="7"/>
      <c r="M521" s="7"/>
      <c r="N521" s="7"/>
      <c r="O521" s="7"/>
      <c r="P521" s="7"/>
      <c r="Q521" s="7"/>
      <c r="R521" s="7"/>
    </row>
    <row r="522" spans="1:18" x14ac:dyDescent="0.25">
      <c r="A522" s="7"/>
      <c r="B522" s="7"/>
      <c r="C522" s="7"/>
      <c r="D522" s="7"/>
      <c r="E522" s="7"/>
      <c r="F522" s="7"/>
      <c r="G522" s="7"/>
      <c r="H522" s="7"/>
      <c r="K522" s="7"/>
      <c r="L522" s="7"/>
      <c r="M522" s="7"/>
      <c r="N522" s="7"/>
      <c r="O522" s="7"/>
      <c r="P522" s="7"/>
      <c r="Q522" s="7"/>
      <c r="R522" s="7"/>
    </row>
    <row r="523" spans="1:18" x14ac:dyDescent="0.25">
      <c r="A523" s="7"/>
      <c r="B523" s="7"/>
      <c r="C523" s="7"/>
      <c r="D523" s="7"/>
      <c r="E523" s="7"/>
      <c r="F523" s="7"/>
      <c r="G523" s="7"/>
      <c r="H523" s="7"/>
      <c r="K523" s="7"/>
      <c r="L523" s="7"/>
      <c r="M523" s="7"/>
      <c r="N523" s="7"/>
      <c r="O523" s="7"/>
      <c r="P523" s="7"/>
      <c r="Q523" s="7"/>
      <c r="R523" s="7"/>
    </row>
    <row r="524" spans="1:18" x14ac:dyDescent="0.25">
      <c r="A524" s="7"/>
      <c r="B524" s="7"/>
      <c r="C524" s="7"/>
      <c r="D524" s="7"/>
      <c r="E524" s="7"/>
      <c r="F524" s="7"/>
      <c r="G524" s="7"/>
      <c r="H524" s="7"/>
      <c r="K524" s="7"/>
      <c r="L524" s="7"/>
      <c r="M524" s="7"/>
      <c r="N524" s="7"/>
      <c r="O524" s="7"/>
      <c r="P524" s="7"/>
      <c r="Q524" s="7"/>
      <c r="R524" s="7"/>
    </row>
    <row r="525" spans="1:18" x14ac:dyDescent="0.25">
      <c r="A525" s="7"/>
      <c r="B525" s="7"/>
      <c r="C525" s="7"/>
      <c r="D525" s="7"/>
      <c r="E525" s="7"/>
      <c r="F525" s="7"/>
      <c r="G525" s="7"/>
      <c r="H525" s="7"/>
      <c r="K525" s="7"/>
      <c r="L525" s="7"/>
      <c r="M525" s="7"/>
      <c r="N525" s="7"/>
      <c r="O525" s="7"/>
      <c r="P525" s="7"/>
      <c r="Q525" s="7"/>
      <c r="R525" s="7"/>
    </row>
    <row r="526" spans="1:18" x14ac:dyDescent="0.25">
      <c r="A526" s="7"/>
      <c r="B526" s="7"/>
      <c r="C526" s="7"/>
      <c r="D526" s="7"/>
      <c r="E526" s="7"/>
      <c r="F526" s="7"/>
      <c r="G526" s="7"/>
      <c r="H526" s="7"/>
      <c r="K526" s="7"/>
      <c r="L526" s="7"/>
      <c r="M526" s="7"/>
      <c r="N526" s="7"/>
      <c r="O526" s="7"/>
      <c r="P526" s="7"/>
      <c r="Q526" s="7"/>
      <c r="R526" s="7"/>
    </row>
    <row r="527" spans="1:18" x14ac:dyDescent="0.25">
      <c r="A527" s="7"/>
      <c r="B527" s="7"/>
      <c r="C527" s="7"/>
      <c r="D527" s="7"/>
      <c r="E527" s="7"/>
      <c r="F527" s="7"/>
      <c r="G527" s="7"/>
      <c r="H527" s="7"/>
      <c r="K527" s="7"/>
      <c r="L527" s="7"/>
      <c r="M527" s="7"/>
      <c r="N527" s="7"/>
      <c r="O527" s="7"/>
      <c r="P527" s="7"/>
      <c r="Q527" s="7"/>
      <c r="R527" s="7"/>
    </row>
    <row r="528" spans="1:18" x14ac:dyDescent="0.25">
      <c r="A528" s="7"/>
      <c r="B528" s="7"/>
      <c r="C528" s="7"/>
      <c r="D528" s="7"/>
      <c r="E528" s="7"/>
      <c r="F528" s="7"/>
      <c r="G528" s="7"/>
      <c r="H528" s="7"/>
      <c r="K528" s="7"/>
      <c r="L528" s="7"/>
      <c r="M528" s="7"/>
      <c r="N528" s="7"/>
      <c r="O528" s="7"/>
      <c r="P528" s="7"/>
      <c r="Q528" s="7"/>
      <c r="R528" s="7"/>
    </row>
    <row r="529" spans="1:18" x14ac:dyDescent="0.25">
      <c r="A529" s="7"/>
      <c r="B529" s="7"/>
      <c r="C529" s="7"/>
      <c r="D529" s="7"/>
      <c r="E529" s="7"/>
      <c r="F529" s="7"/>
      <c r="G529" s="7"/>
      <c r="H529" s="7"/>
      <c r="K529" s="7"/>
      <c r="L529" s="7"/>
      <c r="M529" s="7"/>
      <c r="N529" s="7"/>
      <c r="O529" s="7"/>
      <c r="P529" s="7"/>
      <c r="Q529" s="7"/>
      <c r="R529" s="7"/>
    </row>
    <row r="530" spans="1:18" x14ac:dyDescent="0.25">
      <c r="A530" s="7"/>
      <c r="B530" s="7"/>
      <c r="C530" s="7"/>
      <c r="D530" s="7"/>
      <c r="E530" s="7"/>
      <c r="F530" s="7"/>
      <c r="G530" s="7"/>
      <c r="H530" s="7"/>
      <c r="K530" s="7"/>
      <c r="L530" s="7"/>
      <c r="M530" s="7"/>
      <c r="N530" s="7"/>
      <c r="O530" s="7"/>
      <c r="P530" s="7"/>
      <c r="Q530" s="7"/>
      <c r="R530" s="7"/>
    </row>
    <row r="531" spans="1:18" x14ac:dyDescent="0.25">
      <c r="A531" s="7"/>
      <c r="B531" s="7"/>
      <c r="C531" s="7"/>
      <c r="D531" s="7"/>
      <c r="E531" s="7"/>
      <c r="F531" s="7"/>
      <c r="G531" s="7"/>
      <c r="H531" s="7"/>
      <c r="K531" s="7"/>
      <c r="L531" s="7"/>
      <c r="M531" s="7"/>
      <c r="N531" s="7"/>
      <c r="O531" s="7"/>
      <c r="P531" s="7"/>
      <c r="Q531" s="7"/>
      <c r="R531" s="7"/>
    </row>
    <row r="532" spans="1:18" x14ac:dyDescent="0.25">
      <c r="A532" s="7"/>
      <c r="B532" s="7"/>
      <c r="C532" s="7"/>
      <c r="D532" s="7"/>
      <c r="E532" s="7"/>
      <c r="F532" s="7"/>
      <c r="G532" s="7"/>
      <c r="H532" s="7"/>
      <c r="K532" s="7"/>
      <c r="L532" s="7"/>
      <c r="M532" s="7"/>
      <c r="N532" s="7"/>
      <c r="O532" s="7"/>
      <c r="P532" s="7"/>
      <c r="Q532" s="7"/>
      <c r="R532" s="7"/>
    </row>
    <row r="533" spans="1:18" x14ac:dyDescent="0.25">
      <c r="A533" s="7"/>
      <c r="B533" s="7"/>
      <c r="C533" s="7"/>
      <c r="D533" s="7"/>
      <c r="E533" s="7"/>
      <c r="F533" s="7"/>
      <c r="G533" s="7"/>
      <c r="H533" s="7"/>
      <c r="K533" s="7"/>
      <c r="L533" s="7"/>
      <c r="M533" s="7"/>
      <c r="N533" s="7"/>
      <c r="O533" s="7"/>
      <c r="P533" s="7"/>
      <c r="Q533" s="7"/>
      <c r="R533" s="7"/>
    </row>
    <row r="534" spans="1:18" x14ac:dyDescent="0.25">
      <c r="A534" s="7"/>
      <c r="B534" s="7"/>
      <c r="C534" s="7"/>
      <c r="D534" s="7"/>
      <c r="E534" s="7"/>
      <c r="F534" s="7"/>
      <c r="G534" s="7"/>
      <c r="H534" s="7"/>
      <c r="K534" s="7"/>
      <c r="L534" s="7"/>
      <c r="M534" s="7"/>
      <c r="N534" s="7"/>
      <c r="O534" s="7"/>
      <c r="P534" s="7"/>
      <c r="Q534" s="7"/>
      <c r="R534" s="7"/>
    </row>
    <row r="535" spans="1:18" x14ac:dyDescent="0.25">
      <c r="A535" s="7"/>
      <c r="B535" s="7"/>
      <c r="C535" s="7"/>
      <c r="D535" s="7"/>
      <c r="E535" s="7"/>
      <c r="F535" s="7"/>
      <c r="G535" s="7"/>
      <c r="H535" s="7"/>
      <c r="K535" s="7"/>
      <c r="L535" s="7"/>
      <c r="M535" s="7"/>
      <c r="N535" s="7"/>
      <c r="O535" s="7"/>
      <c r="P535" s="7"/>
      <c r="Q535" s="7"/>
      <c r="R535" s="7"/>
    </row>
    <row r="536" spans="1:18" x14ac:dyDescent="0.25">
      <c r="A536" s="7"/>
      <c r="B536" s="7"/>
      <c r="C536" s="7"/>
      <c r="D536" s="7"/>
      <c r="E536" s="7"/>
      <c r="F536" s="7"/>
      <c r="G536" s="7"/>
      <c r="H536" s="7"/>
      <c r="K536" s="7"/>
      <c r="L536" s="7"/>
      <c r="M536" s="7"/>
      <c r="N536" s="7"/>
      <c r="O536" s="7"/>
      <c r="P536" s="7"/>
      <c r="Q536" s="7"/>
      <c r="R536" s="7"/>
    </row>
    <row r="537" spans="1:18" x14ac:dyDescent="0.25">
      <c r="A537" s="7"/>
      <c r="B537" s="7"/>
      <c r="C537" s="7"/>
      <c r="D537" s="7"/>
      <c r="E537" s="7"/>
      <c r="F537" s="7"/>
      <c r="G537" s="7"/>
      <c r="H537" s="7"/>
      <c r="K537" s="7"/>
      <c r="L537" s="7"/>
      <c r="M537" s="7"/>
      <c r="N537" s="7"/>
      <c r="O537" s="7"/>
      <c r="P537" s="7"/>
      <c r="Q537" s="7"/>
      <c r="R537" s="7"/>
    </row>
    <row r="538" spans="1:18" x14ac:dyDescent="0.25">
      <c r="A538" s="7"/>
      <c r="B538" s="7"/>
      <c r="C538" s="7"/>
      <c r="D538" s="7"/>
      <c r="E538" s="7"/>
      <c r="F538" s="7"/>
      <c r="G538" s="7"/>
      <c r="H538" s="7"/>
      <c r="K538" s="7"/>
      <c r="L538" s="7"/>
      <c r="M538" s="7"/>
      <c r="N538" s="7"/>
      <c r="O538" s="7"/>
      <c r="P538" s="7"/>
      <c r="Q538" s="7"/>
      <c r="R538" s="7"/>
    </row>
    <row r="539" spans="1:18" x14ac:dyDescent="0.25">
      <c r="A539" s="7"/>
      <c r="B539" s="7"/>
      <c r="C539" s="7"/>
      <c r="D539" s="7"/>
      <c r="E539" s="7"/>
      <c r="F539" s="7"/>
      <c r="G539" s="7"/>
      <c r="H539" s="7"/>
      <c r="K539" s="7"/>
      <c r="L539" s="7"/>
      <c r="M539" s="7"/>
      <c r="N539" s="7"/>
      <c r="O539" s="7"/>
      <c r="P539" s="7"/>
      <c r="Q539" s="7"/>
      <c r="R539" s="7"/>
    </row>
    <row r="540" spans="1:18" x14ac:dyDescent="0.25">
      <c r="A540" s="7"/>
      <c r="B540" s="7"/>
      <c r="C540" s="7"/>
      <c r="D540" s="7"/>
      <c r="E540" s="7"/>
      <c r="F540" s="7"/>
      <c r="G540" s="7"/>
      <c r="H540" s="7"/>
      <c r="K540" s="7"/>
      <c r="L540" s="7"/>
      <c r="M540" s="7"/>
      <c r="N540" s="7"/>
      <c r="O540" s="7"/>
      <c r="P540" s="7"/>
      <c r="Q540" s="7"/>
      <c r="R540" s="7"/>
    </row>
    <row r="541" spans="1:18" x14ac:dyDescent="0.25">
      <c r="A541" s="7"/>
      <c r="B541" s="7"/>
      <c r="C541" s="7"/>
      <c r="D541" s="7"/>
      <c r="E541" s="7"/>
      <c r="F541" s="7"/>
      <c r="G541" s="7"/>
      <c r="H541" s="7"/>
      <c r="K541" s="7"/>
      <c r="L541" s="7"/>
      <c r="M541" s="7"/>
      <c r="N541" s="7"/>
      <c r="O541" s="7"/>
      <c r="P541" s="7"/>
      <c r="Q541" s="7"/>
      <c r="R541" s="7"/>
    </row>
    <row r="542" spans="1:18" x14ac:dyDescent="0.25">
      <c r="A542" s="7"/>
      <c r="B542" s="7"/>
      <c r="C542" s="7"/>
      <c r="D542" s="7"/>
      <c r="E542" s="7"/>
      <c r="F542" s="7"/>
      <c r="G542" s="7"/>
      <c r="H542" s="7"/>
      <c r="K542" s="7"/>
      <c r="L542" s="7"/>
      <c r="M542" s="7"/>
      <c r="N542" s="7"/>
      <c r="O542" s="7"/>
      <c r="P542" s="7"/>
      <c r="Q542" s="7"/>
      <c r="R542" s="7"/>
    </row>
    <row r="543" spans="1:18" x14ac:dyDescent="0.25">
      <c r="A543" s="7"/>
      <c r="B543" s="7"/>
      <c r="C543" s="7"/>
      <c r="D543" s="7"/>
      <c r="E543" s="7"/>
      <c r="F543" s="7"/>
      <c r="G543" s="7"/>
      <c r="H543" s="7"/>
      <c r="K543" s="7"/>
      <c r="L543" s="7"/>
      <c r="M543" s="7"/>
      <c r="N543" s="7"/>
      <c r="O543" s="7"/>
      <c r="P543" s="7"/>
      <c r="Q543" s="7"/>
      <c r="R543" s="7"/>
    </row>
    <row r="544" spans="1:18" x14ac:dyDescent="0.25">
      <c r="A544" s="7"/>
      <c r="B544" s="7"/>
      <c r="C544" s="7"/>
      <c r="D544" s="7"/>
      <c r="E544" s="7"/>
      <c r="F544" s="7"/>
      <c r="G544" s="7"/>
      <c r="H544" s="7"/>
      <c r="K544" s="7"/>
      <c r="L544" s="7"/>
      <c r="M544" s="7"/>
      <c r="N544" s="7"/>
      <c r="O544" s="7"/>
      <c r="P544" s="7"/>
      <c r="Q544" s="7"/>
      <c r="R544" s="7"/>
    </row>
    <row r="545" spans="1:18" x14ac:dyDescent="0.25">
      <c r="A545" s="7"/>
      <c r="B545" s="7"/>
      <c r="C545" s="7"/>
      <c r="D545" s="7"/>
      <c r="E545" s="7"/>
      <c r="F545" s="7"/>
      <c r="G545" s="7"/>
      <c r="H545" s="7"/>
      <c r="K545" s="7"/>
      <c r="L545" s="7"/>
      <c r="M545" s="7"/>
      <c r="N545" s="7"/>
      <c r="O545" s="7"/>
      <c r="P545" s="7"/>
      <c r="Q545" s="7"/>
      <c r="R545" s="7"/>
    </row>
    <row r="546" spans="1:18" x14ac:dyDescent="0.25">
      <c r="A546" s="7"/>
      <c r="B546" s="7"/>
      <c r="C546" s="7"/>
      <c r="D546" s="7"/>
      <c r="E546" s="7"/>
      <c r="F546" s="7"/>
      <c r="G546" s="7"/>
      <c r="H546" s="7"/>
      <c r="K546" s="7"/>
      <c r="L546" s="7"/>
      <c r="M546" s="7"/>
      <c r="N546" s="7"/>
      <c r="O546" s="7"/>
      <c r="P546" s="7"/>
      <c r="Q546" s="7"/>
      <c r="R546" s="7"/>
    </row>
    <row r="547" spans="1:18" x14ac:dyDescent="0.25">
      <c r="A547" s="7"/>
      <c r="B547" s="7"/>
      <c r="C547" s="7"/>
      <c r="D547" s="7"/>
      <c r="E547" s="7"/>
      <c r="F547" s="7"/>
      <c r="G547" s="7"/>
      <c r="H547" s="7"/>
      <c r="K547" s="7"/>
      <c r="L547" s="7"/>
      <c r="M547" s="7"/>
      <c r="N547" s="7"/>
      <c r="O547" s="7"/>
      <c r="P547" s="7"/>
      <c r="Q547" s="7"/>
      <c r="R547" s="7"/>
    </row>
    <row r="548" spans="1:18" x14ac:dyDescent="0.25">
      <c r="A548" s="7"/>
      <c r="B548" s="7"/>
      <c r="C548" s="7"/>
      <c r="D548" s="7"/>
      <c r="E548" s="7"/>
      <c r="F548" s="7"/>
      <c r="G548" s="7"/>
      <c r="H548" s="7"/>
      <c r="K548" s="7"/>
      <c r="L548" s="7"/>
      <c r="M548" s="7"/>
      <c r="N548" s="7"/>
      <c r="O548" s="7"/>
      <c r="P548" s="7"/>
      <c r="Q548" s="7"/>
      <c r="R548" s="7"/>
    </row>
    <row r="549" spans="1:18" x14ac:dyDescent="0.25">
      <c r="A549" s="7"/>
      <c r="B549" s="7"/>
      <c r="C549" s="7"/>
      <c r="D549" s="7"/>
      <c r="E549" s="7"/>
      <c r="F549" s="7"/>
      <c r="G549" s="7"/>
      <c r="H549" s="7"/>
      <c r="K549" s="7"/>
      <c r="L549" s="7"/>
      <c r="M549" s="7"/>
      <c r="N549" s="7"/>
      <c r="O549" s="7"/>
      <c r="P549" s="7"/>
      <c r="Q549" s="7"/>
      <c r="R549" s="7"/>
    </row>
    <row r="550" spans="1:18" x14ac:dyDescent="0.25">
      <c r="A550" s="7"/>
      <c r="B550" s="7"/>
      <c r="C550" s="7"/>
      <c r="D550" s="7"/>
      <c r="E550" s="7"/>
      <c r="F550" s="7"/>
      <c r="G550" s="7"/>
      <c r="H550" s="7"/>
      <c r="K550" s="7"/>
      <c r="L550" s="7"/>
      <c r="M550" s="7"/>
      <c r="N550" s="7"/>
      <c r="O550" s="7"/>
      <c r="P550" s="7"/>
      <c r="Q550" s="7"/>
      <c r="R550" s="7"/>
    </row>
    <row r="551" spans="1:18" x14ac:dyDescent="0.25">
      <c r="A551" s="7"/>
      <c r="B551" s="7"/>
      <c r="C551" s="7"/>
      <c r="D551" s="7"/>
      <c r="E551" s="7"/>
      <c r="F551" s="7"/>
      <c r="G551" s="7"/>
      <c r="H551" s="7"/>
      <c r="K551" s="7"/>
      <c r="L551" s="7"/>
      <c r="M551" s="7"/>
      <c r="N551" s="7"/>
      <c r="O551" s="7"/>
      <c r="P551" s="7"/>
      <c r="Q551" s="7"/>
      <c r="R551" s="7"/>
    </row>
    <row r="552" spans="1:18" x14ac:dyDescent="0.25">
      <c r="A552" s="7"/>
      <c r="B552" s="7"/>
      <c r="C552" s="7"/>
      <c r="D552" s="7"/>
      <c r="E552" s="7"/>
      <c r="F552" s="7"/>
      <c r="G552" s="7"/>
      <c r="H552" s="7"/>
      <c r="K552" s="7"/>
      <c r="L552" s="7"/>
      <c r="M552" s="7"/>
      <c r="N552" s="7"/>
      <c r="O552" s="7"/>
      <c r="P552" s="7"/>
      <c r="Q552" s="7"/>
      <c r="R552" s="7"/>
    </row>
    <row r="553" spans="1:18" x14ac:dyDescent="0.25">
      <c r="A553" s="7"/>
      <c r="B553" s="7"/>
      <c r="C553" s="7"/>
      <c r="D553" s="7"/>
      <c r="E553" s="7"/>
      <c r="F553" s="7"/>
      <c r="G553" s="7"/>
      <c r="H553" s="7"/>
      <c r="K553" s="7"/>
      <c r="L553" s="7"/>
      <c r="M553" s="7"/>
      <c r="N553" s="7"/>
      <c r="O553" s="7"/>
      <c r="P553" s="7"/>
      <c r="Q553" s="7"/>
      <c r="R553" s="7"/>
    </row>
    <row r="554" spans="1:18" x14ac:dyDescent="0.25">
      <c r="A554" s="7"/>
      <c r="B554" s="7"/>
      <c r="C554" s="7"/>
      <c r="D554" s="7"/>
      <c r="E554" s="7"/>
      <c r="F554" s="7"/>
      <c r="G554" s="7"/>
      <c r="H554" s="7"/>
      <c r="K554" s="7"/>
      <c r="L554" s="7"/>
      <c r="M554" s="7"/>
      <c r="N554" s="7"/>
      <c r="O554" s="7"/>
      <c r="P554" s="7"/>
      <c r="Q554" s="7"/>
      <c r="R554" s="7"/>
    </row>
    <row r="555" spans="1:18" x14ac:dyDescent="0.25">
      <c r="K555" s="7"/>
      <c r="L555" s="7"/>
      <c r="M555" s="7"/>
      <c r="N555" s="7"/>
      <c r="O555" s="7"/>
      <c r="P555" s="7"/>
      <c r="Q555" s="7"/>
      <c r="R555" s="7"/>
    </row>
    <row r="556" spans="1:18" x14ac:dyDescent="0.25">
      <c r="K556" s="7"/>
      <c r="L556" s="7"/>
      <c r="M556" s="7"/>
      <c r="N556" s="7"/>
      <c r="O556" s="7"/>
      <c r="P556" s="7"/>
      <c r="Q556" s="7"/>
      <c r="R556" s="7"/>
    </row>
    <row r="557" spans="1:18" x14ac:dyDescent="0.25">
      <c r="K557" s="7"/>
      <c r="L557" s="7"/>
      <c r="M557" s="7"/>
      <c r="N557" s="7"/>
      <c r="O557" s="7"/>
      <c r="P557" s="7"/>
      <c r="Q557" s="7"/>
      <c r="R557" s="7"/>
    </row>
    <row r="558" spans="1:18" x14ac:dyDescent="0.25">
      <c r="K558" s="7"/>
      <c r="L558" s="7"/>
      <c r="M558" s="7"/>
      <c r="N558" s="7"/>
      <c r="O558" s="7"/>
      <c r="P558" s="7"/>
      <c r="Q558" s="7"/>
      <c r="R558" s="7"/>
    </row>
    <row r="559" spans="1:18" x14ac:dyDescent="0.25">
      <c r="K559" s="7"/>
      <c r="L559" s="7"/>
      <c r="M559" s="7"/>
      <c r="N559" s="7"/>
      <c r="O559" s="7"/>
      <c r="P559" s="7"/>
      <c r="Q559" s="7"/>
      <c r="R559" s="7"/>
    </row>
    <row r="560" spans="1:18" x14ac:dyDescent="0.25">
      <c r="K560" s="7"/>
      <c r="L560" s="7"/>
      <c r="M560" s="7"/>
      <c r="N560" s="7"/>
      <c r="O560" s="7"/>
      <c r="P560" s="7"/>
      <c r="Q560" s="7"/>
      <c r="R560" s="7"/>
    </row>
    <row r="561" spans="11:18" x14ac:dyDescent="0.25">
      <c r="K561" s="7"/>
      <c r="L561" s="7"/>
      <c r="M561" s="7"/>
      <c r="N561" s="7"/>
      <c r="O561" s="7"/>
      <c r="P561" s="7"/>
      <c r="Q561" s="7"/>
      <c r="R561" s="7"/>
    </row>
    <row r="562" spans="11:18" x14ac:dyDescent="0.25">
      <c r="K562" s="7"/>
      <c r="L562" s="7"/>
      <c r="M562" s="7"/>
      <c r="N562" s="7"/>
      <c r="O562" s="7"/>
      <c r="P562" s="7"/>
      <c r="Q562" s="7"/>
      <c r="R562" s="7"/>
    </row>
    <row r="563" spans="11:18" x14ac:dyDescent="0.25">
      <c r="K563" s="7"/>
      <c r="L563" s="7"/>
      <c r="M563" s="7"/>
      <c r="N563" s="7"/>
      <c r="O563" s="7"/>
      <c r="P563" s="7"/>
      <c r="Q563" s="7"/>
      <c r="R563" s="7"/>
    </row>
    <row r="564" spans="11:18" x14ac:dyDescent="0.25">
      <c r="K564" s="7"/>
      <c r="L564" s="7"/>
      <c r="M564" s="7"/>
      <c r="N564" s="7"/>
      <c r="O564" s="7"/>
      <c r="P564" s="7"/>
      <c r="Q564" s="7"/>
      <c r="R564" s="7"/>
    </row>
    <row r="565" spans="11:18" x14ac:dyDescent="0.25">
      <c r="K565" s="7"/>
      <c r="L565" s="7"/>
      <c r="M565" s="7"/>
      <c r="N565" s="7"/>
      <c r="O565" s="7"/>
      <c r="P565" s="7"/>
      <c r="Q565" s="7"/>
      <c r="R565" s="7"/>
    </row>
    <row r="566" spans="11:18" x14ac:dyDescent="0.25">
      <c r="K566" s="7"/>
      <c r="L566" s="7"/>
      <c r="M566" s="7"/>
      <c r="N566" s="7"/>
      <c r="O566" s="7"/>
      <c r="P566" s="7"/>
      <c r="Q566" s="7"/>
      <c r="R566" s="7"/>
    </row>
    <row r="567" spans="11:18" x14ac:dyDescent="0.25">
      <c r="K567" s="7"/>
      <c r="L567" s="7"/>
      <c r="M567" s="7"/>
      <c r="N567" s="7"/>
      <c r="O567" s="7"/>
      <c r="P567" s="7"/>
      <c r="Q567" s="7"/>
      <c r="R567" s="7"/>
    </row>
    <row r="568" spans="11:18" x14ac:dyDescent="0.25">
      <c r="K568" s="7"/>
      <c r="L568" s="7"/>
      <c r="M568" s="7"/>
      <c r="N568" s="7"/>
      <c r="O568" s="7"/>
      <c r="P568" s="7"/>
      <c r="Q568" s="7"/>
      <c r="R568" s="7"/>
    </row>
    <row r="569" spans="11:18" x14ac:dyDescent="0.25">
      <c r="K569" s="7"/>
      <c r="L569" s="7"/>
      <c r="M569" s="7"/>
      <c r="N569" s="7"/>
      <c r="O569" s="7"/>
      <c r="P569" s="7"/>
      <c r="Q569" s="7"/>
      <c r="R569" s="7"/>
    </row>
    <row r="570" spans="11:18" x14ac:dyDescent="0.25">
      <c r="K570" s="7"/>
      <c r="L570" s="7"/>
      <c r="M570" s="7"/>
      <c r="N570" s="7"/>
      <c r="O570" s="7"/>
      <c r="P570" s="7"/>
      <c r="Q570" s="7"/>
      <c r="R570" s="7"/>
    </row>
    <row r="571" spans="11:18" x14ac:dyDescent="0.25">
      <c r="K571" s="7"/>
      <c r="L571" s="7"/>
      <c r="M571" s="7"/>
      <c r="N571" s="7"/>
      <c r="O571" s="7"/>
      <c r="P571" s="7"/>
      <c r="Q571" s="7"/>
      <c r="R571" s="7"/>
    </row>
    <row r="572" spans="11:18" x14ac:dyDescent="0.25">
      <c r="K572" s="7"/>
      <c r="L572" s="7"/>
      <c r="M572" s="7"/>
      <c r="N572" s="7"/>
      <c r="O572" s="7"/>
      <c r="P572" s="7"/>
      <c r="Q572" s="7"/>
      <c r="R572" s="7"/>
    </row>
    <row r="573" spans="11:18" x14ac:dyDescent="0.25">
      <c r="K573" s="7"/>
      <c r="L573" s="7"/>
      <c r="M573" s="7"/>
      <c r="N573" s="7"/>
      <c r="O573" s="7"/>
      <c r="P573" s="7"/>
      <c r="Q573" s="7"/>
      <c r="R573" s="7"/>
    </row>
    <row r="574" spans="11:18" x14ac:dyDescent="0.25">
      <c r="K574" s="7"/>
      <c r="L574" s="7"/>
      <c r="M574" s="7"/>
      <c r="N574" s="7"/>
      <c r="O574" s="7"/>
      <c r="P574" s="7"/>
      <c r="Q574" s="7"/>
      <c r="R574" s="7"/>
    </row>
    <row r="575" spans="11:18" x14ac:dyDescent="0.25">
      <c r="K575" s="7"/>
      <c r="L575" s="7"/>
      <c r="M575" s="7"/>
      <c r="N575" s="7"/>
      <c r="O575" s="7"/>
      <c r="P575" s="7"/>
      <c r="Q575" s="7"/>
      <c r="R575" s="7"/>
    </row>
    <row r="576" spans="11:18" x14ac:dyDescent="0.25">
      <c r="K576" s="7"/>
      <c r="L576" s="7"/>
      <c r="M576" s="7"/>
      <c r="N576" s="7"/>
      <c r="O576" s="7"/>
      <c r="P576" s="7"/>
      <c r="Q576" s="7"/>
      <c r="R576" s="7"/>
    </row>
    <row r="577" spans="11:18" x14ac:dyDescent="0.25">
      <c r="K577" s="7"/>
      <c r="L577" s="7"/>
      <c r="M577" s="7"/>
      <c r="N577" s="7"/>
      <c r="O577" s="7"/>
      <c r="P577" s="7"/>
      <c r="Q577" s="7"/>
      <c r="R577" s="7"/>
    </row>
    <row r="578" spans="11:18" x14ac:dyDescent="0.25">
      <c r="K578" s="7"/>
      <c r="L578" s="7"/>
      <c r="M578" s="7"/>
      <c r="N578" s="7"/>
      <c r="O578" s="7"/>
      <c r="P578" s="7"/>
      <c r="Q578" s="7"/>
      <c r="R578" s="7"/>
    </row>
    <row r="579" spans="11:18" x14ac:dyDescent="0.25">
      <c r="K579" s="7"/>
      <c r="L579" s="7"/>
      <c r="M579" s="7"/>
      <c r="N579" s="7"/>
      <c r="O579" s="7"/>
      <c r="P579" s="7"/>
      <c r="Q579" s="7"/>
      <c r="R579" s="7"/>
    </row>
    <row r="580" spans="11:18" x14ac:dyDescent="0.25">
      <c r="K580" s="7"/>
      <c r="L580" s="7"/>
      <c r="M580" s="7"/>
      <c r="N580" s="7"/>
      <c r="O580" s="7"/>
      <c r="P580" s="7"/>
      <c r="Q580" s="7"/>
      <c r="R580" s="7"/>
    </row>
    <row r="581" spans="11:18" x14ac:dyDescent="0.25">
      <c r="K581" s="7"/>
      <c r="L581" s="7"/>
      <c r="M581" s="7"/>
      <c r="N581" s="7"/>
      <c r="O581" s="7"/>
      <c r="P581" s="7"/>
      <c r="Q581" s="7"/>
      <c r="R581" s="7"/>
    </row>
    <row r="582" spans="11:18" x14ac:dyDescent="0.25">
      <c r="K582" s="7"/>
      <c r="L582" s="7"/>
      <c r="M582" s="7"/>
      <c r="N582" s="7"/>
      <c r="O582" s="7"/>
      <c r="P582" s="7"/>
      <c r="Q582" s="7"/>
      <c r="R582" s="7"/>
    </row>
    <row r="583" spans="11:18" x14ac:dyDescent="0.25">
      <c r="K583" s="7"/>
      <c r="L583" s="7"/>
      <c r="M583" s="7"/>
      <c r="N583" s="7"/>
      <c r="O583" s="7"/>
      <c r="P583" s="7"/>
      <c r="Q583" s="7"/>
      <c r="R583" s="7"/>
    </row>
    <row r="584" spans="11:18" x14ac:dyDescent="0.25">
      <c r="K584" s="7"/>
      <c r="L584" s="7"/>
      <c r="M584" s="7"/>
      <c r="N584" s="7"/>
      <c r="O584" s="7"/>
      <c r="P584" s="7"/>
      <c r="Q584" s="7"/>
      <c r="R584" s="7"/>
    </row>
    <row r="585" spans="11:18" x14ac:dyDescent="0.25">
      <c r="K585" s="7"/>
      <c r="L585" s="7"/>
      <c r="M585" s="7"/>
      <c r="N585" s="7"/>
      <c r="O585" s="7"/>
      <c r="P585" s="7"/>
      <c r="Q585" s="7"/>
      <c r="R585" s="7"/>
    </row>
    <row r="586" spans="11:18" x14ac:dyDescent="0.25">
      <c r="K586" s="7"/>
      <c r="L586" s="7"/>
      <c r="M586" s="7"/>
      <c r="N586" s="7"/>
      <c r="O586" s="7"/>
      <c r="P586" s="7"/>
      <c r="Q586" s="7"/>
      <c r="R586" s="7"/>
    </row>
    <row r="587" spans="11:18" x14ac:dyDescent="0.25">
      <c r="K587" s="7"/>
      <c r="L587" s="7"/>
      <c r="M587" s="7"/>
      <c r="N587" s="7"/>
      <c r="O587" s="7"/>
      <c r="P587" s="7"/>
      <c r="Q587" s="7"/>
      <c r="R587" s="7"/>
    </row>
    <row r="588" spans="11:18" x14ac:dyDescent="0.25">
      <c r="K588" s="7"/>
      <c r="L588" s="7"/>
      <c r="M588" s="7"/>
      <c r="N588" s="7"/>
      <c r="O588" s="7"/>
      <c r="P588" s="7"/>
      <c r="Q588" s="7"/>
      <c r="R588" s="7"/>
    </row>
    <row r="589" spans="11:18" x14ac:dyDescent="0.25">
      <c r="K589" s="7"/>
      <c r="L589" s="7"/>
      <c r="M589" s="7"/>
      <c r="N589" s="7"/>
      <c r="O589" s="7"/>
      <c r="P589" s="7"/>
      <c r="Q589" s="7"/>
      <c r="R589" s="7"/>
    </row>
    <row r="590" spans="11:18" x14ac:dyDescent="0.25">
      <c r="K590" s="7"/>
      <c r="L590" s="7"/>
      <c r="M590" s="7"/>
      <c r="N590" s="7"/>
      <c r="O590" s="7"/>
      <c r="P590" s="7"/>
      <c r="Q590" s="7"/>
      <c r="R590" s="7"/>
    </row>
    <row r="591" spans="11:18" x14ac:dyDescent="0.25">
      <c r="K591" s="7"/>
      <c r="L591" s="7"/>
      <c r="M591" s="7"/>
      <c r="N591" s="7"/>
      <c r="O591" s="7"/>
      <c r="P591" s="7"/>
      <c r="Q591" s="7"/>
      <c r="R591" s="7"/>
    </row>
    <row r="592" spans="11:18" x14ac:dyDescent="0.25">
      <c r="K592" s="7"/>
      <c r="L592" s="7"/>
      <c r="M592" s="7"/>
      <c r="N592" s="7"/>
      <c r="O592" s="7"/>
      <c r="P592" s="7"/>
      <c r="Q592" s="7"/>
      <c r="R592" s="7"/>
    </row>
    <row r="593" spans="11:18" x14ac:dyDescent="0.25">
      <c r="K593" s="7"/>
      <c r="L593" s="7"/>
      <c r="M593" s="7"/>
      <c r="N593" s="7"/>
      <c r="O593" s="7"/>
      <c r="P593" s="7"/>
      <c r="Q593" s="7"/>
      <c r="R593" s="7"/>
    </row>
    <row r="594" spans="11:18" x14ac:dyDescent="0.25">
      <c r="K594" s="7"/>
      <c r="L594" s="7"/>
      <c r="M594" s="7"/>
      <c r="N594" s="7"/>
      <c r="O594" s="7"/>
      <c r="P594" s="7"/>
      <c r="Q594" s="7"/>
      <c r="R594" s="7"/>
    </row>
    <row r="595" spans="11:18" x14ac:dyDescent="0.25">
      <c r="K595" s="7"/>
      <c r="L595" s="7"/>
      <c r="M595" s="7"/>
      <c r="N595" s="7"/>
      <c r="O595" s="7"/>
      <c r="P595" s="7"/>
      <c r="Q595" s="7"/>
      <c r="R595" s="7"/>
    </row>
    <row r="596" spans="11:18" x14ac:dyDescent="0.25">
      <c r="K596" s="7"/>
      <c r="L596" s="7"/>
      <c r="M596" s="7"/>
      <c r="N596" s="7"/>
      <c r="O596" s="7"/>
      <c r="P596" s="7"/>
      <c r="Q596" s="7"/>
      <c r="R596" s="7"/>
    </row>
    <row r="597" spans="11:18" x14ac:dyDescent="0.25">
      <c r="K597" s="7"/>
      <c r="L597" s="7"/>
      <c r="M597" s="7"/>
      <c r="N597" s="7"/>
      <c r="O597" s="7"/>
      <c r="P597" s="7"/>
      <c r="Q597" s="7"/>
      <c r="R597" s="7"/>
    </row>
    <row r="598" spans="11:18" x14ac:dyDescent="0.25">
      <c r="K598" s="7"/>
      <c r="L598" s="7"/>
      <c r="M598" s="7"/>
      <c r="N598" s="7"/>
      <c r="O598" s="7"/>
      <c r="P598" s="7"/>
      <c r="Q598" s="7"/>
      <c r="R598" s="7"/>
    </row>
    <row r="599" spans="11:18" x14ac:dyDescent="0.25">
      <c r="K599" s="7"/>
      <c r="L599" s="7"/>
      <c r="M599" s="7"/>
      <c r="N599" s="7"/>
      <c r="O599" s="7"/>
      <c r="P599" s="7"/>
      <c r="Q599" s="7"/>
      <c r="R599" s="7"/>
    </row>
    <row r="600" spans="11:18" x14ac:dyDescent="0.25">
      <c r="K600" s="7"/>
      <c r="L600" s="7"/>
      <c r="M600" s="7"/>
      <c r="N600" s="7"/>
      <c r="O600" s="7"/>
      <c r="P600" s="7"/>
      <c r="Q600" s="7"/>
      <c r="R600" s="7"/>
    </row>
    <row r="601" spans="11:18" x14ac:dyDescent="0.25">
      <c r="K601" s="7"/>
      <c r="L601" s="7"/>
      <c r="M601" s="7"/>
      <c r="N601" s="7"/>
      <c r="O601" s="7"/>
      <c r="P601" s="7"/>
      <c r="Q601" s="7"/>
      <c r="R601" s="7"/>
    </row>
    <row r="602" spans="11:18" x14ac:dyDescent="0.25">
      <c r="K602" s="7"/>
      <c r="L602" s="7"/>
      <c r="M602" s="7"/>
      <c r="N602" s="7"/>
      <c r="O602" s="7"/>
      <c r="P602" s="7"/>
      <c r="Q602" s="7"/>
      <c r="R602" s="7"/>
    </row>
    <row r="603" spans="11:18" x14ac:dyDescent="0.25">
      <c r="K603" s="7"/>
      <c r="L603" s="7"/>
      <c r="M603" s="7"/>
      <c r="N603" s="7"/>
      <c r="O603" s="7"/>
      <c r="P603" s="7"/>
      <c r="Q603" s="7"/>
      <c r="R603" s="7"/>
    </row>
    <row r="604" spans="11:18" x14ac:dyDescent="0.25">
      <c r="K604" s="7"/>
      <c r="L604" s="7"/>
      <c r="M604" s="7"/>
      <c r="N604" s="7"/>
      <c r="O604" s="7"/>
      <c r="P604" s="7"/>
      <c r="Q604" s="7"/>
      <c r="R604" s="7"/>
    </row>
    <row r="605" spans="11:18" x14ac:dyDescent="0.25">
      <c r="K605" s="7"/>
      <c r="L605" s="7"/>
      <c r="M605" s="7"/>
      <c r="N605" s="7"/>
      <c r="O605" s="7"/>
      <c r="P605" s="7"/>
      <c r="Q605" s="7"/>
      <c r="R605" s="7"/>
    </row>
    <row r="606" spans="11:18" x14ac:dyDescent="0.25">
      <c r="K606" s="7"/>
      <c r="L606" s="7"/>
      <c r="M606" s="7"/>
      <c r="N606" s="7"/>
      <c r="O606" s="7"/>
      <c r="P606" s="7"/>
      <c r="Q606" s="7"/>
      <c r="R606" s="7"/>
    </row>
    <row r="607" spans="11:18" x14ac:dyDescent="0.25">
      <c r="K607" s="7"/>
      <c r="L607" s="7"/>
      <c r="M607" s="7"/>
      <c r="N607" s="7"/>
      <c r="O607" s="7"/>
      <c r="P607" s="7"/>
      <c r="Q607" s="7"/>
      <c r="R607" s="7"/>
    </row>
    <row r="608" spans="11:18" x14ac:dyDescent="0.25">
      <c r="K608" s="7"/>
      <c r="L608" s="7"/>
      <c r="M608" s="7"/>
      <c r="N608" s="7"/>
      <c r="O608" s="7"/>
      <c r="P608" s="7"/>
      <c r="Q608" s="7"/>
      <c r="R608" s="7"/>
    </row>
    <row r="609" spans="11:18" x14ac:dyDescent="0.25">
      <c r="K609" s="7"/>
      <c r="L609" s="7"/>
      <c r="M609" s="7"/>
      <c r="N609" s="7"/>
      <c r="O609" s="7"/>
      <c r="P609" s="7"/>
      <c r="Q609" s="7"/>
      <c r="R609" s="7"/>
    </row>
    <row r="610" spans="11:18" x14ac:dyDescent="0.25">
      <c r="K610" s="7"/>
      <c r="L610" s="7"/>
      <c r="M610" s="7"/>
      <c r="N610" s="7"/>
      <c r="O610" s="7"/>
      <c r="P610" s="7"/>
      <c r="Q610" s="7"/>
      <c r="R610" s="7"/>
    </row>
    <row r="611" spans="11:18" x14ac:dyDescent="0.25">
      <c r="K611" s="7"/>
      <c r="L611" s="7"/>
      <c r="M611" s="7"/>
      <c r="N611" s="7"/>
      <c r="O611" s="7"/>
      <c r="P611" s="7"/>
      <c r="Q611" s="7"/>
      <c r="R611" s="7"/>
    </row>
    <row r="612" spans="11:18" x14ac:dyDescent="0.25">
      <c r="K612" s="7"/>
      <c r="L612" s="7"/>
      <c r="M612" s="7"/>
      <c r="N612" s="7"/>
      <c r="O612" s="7"/>
      <c r="P612" s="7"/>
      <c r="Q612" s="7"/>
      <c r="R612" s="7"/>
    </row>
    <row r="613" spans="11:18" x14ac:dyDescent="0.25">
      <c r="K613" s="7"/>
      <c r="L613" s="7"/>
      <c r="M613" s="7"/>
      <c r="N613" s="7"/>
      <c r="O613" s="7"/>
      <c r="P613" s="7"/>
      <c r="Q613" s="7"/>
      <c r="R613" s="7"/>
    </row>
    <row r="614" spans="11:18" x14ac:dyDescent="0.25">
      <c r="K614" s="7"/>
      <c r="L614" s="7"/>
      <c r="M614" s="7"/>
      <c r="N614" s="7"/>
      <c r="O614" s="7"/>
      <c r="P614" s="7"/>
      <c r="Q614" s="7"/>
      <c r="R614" s="7"/>
    </row>
    <row r="615" spans="11:18" x14ac:dyDescent="0.25">
      <c r="K615" s="7"/>
      <c r="L615" s="7"/>
      <c r="M615" s="7"/>
      <c r="N615" s="7"/>
      <c r="O615" s="7"/>
      <c r="P615" s="7"/>
      <c r="Q615" s="7"/>
      <c r="R615" s="7"/>
    </row>
    <row r="616" spans="11:18" x14ac:dyDescent="0.25">
      <c r="K616" s="7"/>
      <c r="L616" s="7"/>
      <c r="M616" s="7"/>
      <c r="N616" s="7"/>
      <c r="O616" s="7"/>
      <c r="P616" s="7"/>
      <c r="Q616" s="7"/>
      <c r="R616" s="7"/>
    </row>
    <row r="617" spans="11:18" x14ac:dyDescent="0.25">
      <c r="K617" s="7"/>
      <c r="L617" s="7"/>
      <c r="M617" s="7"/>
      <c r="N617" s="7"/>
      <c r="O617" s="7"/>
      <c r="P617" s="7"/>
      <c r="Q617" s="7"/>
      <c r="R617" s="7"/>
    </row>
    <row r="618" spans="11:18" x14ac:dyDescent="0.25">
      <c r="K618" s="7"/>
      <c r="L618" s="7"/>
      <c r="M618" s="7"/>
      <c r="N618" s="7"/>
      <c r="O618" s="7"/>
      <c r="P618" s="7"/>
      <c r="Q618" s="7"/>
      <c r="R618" s="7"/>
    </row>
    <row r="619" spans="11:18" x14ac:dyDescent="0.25">
      <c r="K619" s="7"/>
      <c r="L619" s="7"/>
      <c r="M619" s="7"/>
      <c r="N619" s="7"/>
      <c r="O619" s="7"/>
      <c r="P619" s="7"/>
      <c r="Q619" s="7"/>
      <c r="R619" s="7"/>
    </row>
    <row r="620" spans="11:18" x14ac:dyDescent="0.25">
      <c r="K620" s="7"/>
      <c r="L620" s="7"/>
      <c r="M620" s="7"/>
      <c r="N620" s="7"/>
      <c r="O620" s="7"/>
      <c r="P620" s="7"/>
      <c r="Q620" s="7"/>
      <c r="R620" s="7"/>
    </row>
    <row r="621" spans="11:18" x14ac:dyDescent="0.25">
      <c r="K621" s="7"/>
      <c r="L621" s="7"/>
      <c r="M621" s="7"/>
      <c r="N621" s="7"/>
      <c r="O621" s="7"/>
      <c r="P621" s="7"/>
      <c r="Q621" s="7"/>
      <c r="R621" s="7"/>
    </row>
    <row r="622" spans="11:18" x14ac:dyDescent="0.25">
      <c r="K622" s="7"/>
      <c r="L622" s="7"/>
      <c r="M622" s="7"/>
      <c r="N622" s="7"/>
      <c r="O622" s="7"/>
      <c r="P622" s="7"/>
      <c r="Q622" s="7"/>
      <c r="R622" s="7"/>
    </row>
    <row r="623" spans="11:18" x14ac:dyDescent="0.25">
      <c r="K623" s="7"/>
      <c r="L623" s="7"/>
      <c r="M623" s="7"/>
      <c r="N623" s="7"/>
      <c r="O623" s="7"/>
      <c r="P623" s="7"/>
      <c r="Q623" s="7"/>
      <c r="R623" s="7"/>
    </row>
    <row r="624" spans="11:18" x14ac:dyDescent="0.25">
      <c r="K624" s="7"/>
      <c r="L624" s="7"/>
      <c r="M624" s="7"/>
      <c r="N624" s="7"/>
      <c r="O624" s="7"/>
      <c r="P624" s="7"/>
      <c r="Q624" s="7"/>
      <c r="R624" s="7"/>
    </row>
    <row r="625" spans="11:18" x14ac:dyDescent="0.25">
      <c r="K625" s="7"/>
      <c r="L625" s="7"/>
      <c r="M625" s="7"/>
      <c r="N625" s="7"/>
      <c r="O625" s="7"/>
      <c r="P625" s="7"/>
      <c r="Q625" s="7"/>
      <c r="R625" s="7"/>
    </row>
    <row r="626" spans="11:18" x14ac:dyDescent="0.25">
      <c r="K626" s="7"/>
      <c r="L626" s="7"/>
      <c r="M626" s="7"/>
      <c r="N626" s="7"/>
      <c r="O626" s="7"/>
      <c r="P626" s="7"/>
      <c r="Q626" s="7"/>
      <c r="R626" s="7"/>
    </row>
    <row r="627" spans="11:18" x14ac:dyDescent="0.25">
      <c r="K627" s="7"/>
      <c r="L627" s="7"/>
      <c r="M627" s="7"/>
      <c r="N627" s="7"/>
      <c r="O627" s="7"/>
      <c r="P627" s="7"/>
      <c r="Q627" s="7"/>
      <c r="R627" s="7"/>
    </row>
    <row r="628" spans="11:18" x14ac:dyDescent="0.25">
      <c r="K628" s="7"/>
      <c r="L628" s="7"/>
      <c r="M628" s="7"/>
      <c r="N628" s="7"/>
      <c r="O628" s="7"/>
      <c r="P628" s="7"/>
      <c r="Q628" s="7"/>
      <c r="R628" s="7"/>
    </row>
    <row r="629" spans="11:18" x14ac:dyDescent="0.25">
      <c r="K629" s="7"/>
      <c r="L629" s="7"/>
      <c r="M629" s="7"/>
      <c r="N629" s="7"/>
      <c r="O629" s="7"/>
      <c r="P629" s="7"/>
      <c r="Q629" s="7"/>
      <c r="R629" s="7"/>
    </row>
    <row r="630" spans="11:18" x14ac:dyDescent="0.25">
      <c r="K630" s="7"/>
      <c r="L630" s="7"/>
      <c r="M630" s="7"/>
      <c r="N630" s="7"/>
      <c r="O630" s="7"/>
      <c r="P630" s="7"/>
      <c r="Q630" s="7"/>
      <c r="R630" s="7"/>
    </row>
    <row r="631" spans="11:18" x14ac:dyDescent="0.25">
      <c r="K631" s="7"/>
      <c r="L631" s="7"/>
      <c r="M631" s="7"/>
      <c r="N631" s="7"/>
      <c r="O631" s="7"/>
      <c r="P631" s="7"/>
      <c r="Q631" s="7"/>
      <c r="R631" s="7"/>
    </row>
    <row r="632" spans="11:18" x14ac:dyDescent="0.25">
      <c r="K632" s="7"/>
      <c r="L632" s="7"/>
      <c r="M632" s="7"/>
      <c r="N632" s="7"/>
      <c r="O632" s="7"/>
      <c r="P632" s="7"/>
      <c r="Q632" s="7"/>
      <c r="R632" s="7"/>
    </row>
    <row r="633" spans="11:18" x14ac:dyDescent="0.25">
      <c r="K633" s="7"/>
      <c r="L633" s="7"/>
      <c r="M633" s="7"/>
      <c r="N633" s="7"/>
      <c r="O633" s="7"/>
      <c r="P633" s="7"/>
      <c r="Q633" s="7"/>
      <c r="R633" s="7"/>
    </row>
    <row r="634" spans="11:18" x14ac:dyDescent="0.25">
      <c r="K634" s="7"/>
      <c r="L634" s="7"/>
      <c r="M634" s="7"/>
      <c r="N634" s="7"/>
      <c r="O634" s="7"/>
      <c r="P634" s="7"/>
      <c r="Q634" s="7"/>
      <c r="R634" s="7"/>
    </row>
    <row r="635" spans="11:18" x14ac:dyDescent="0.25">
      <c r="K635" s="7"/>
      <c r="L635" s="7"/>
      <c r="M635" s="7"/>
      <c r="N635" s="7"/>
      <c r="O635" s="7"/>
      <c r="P635" s="7"/>
      <c r="Q635" s="7"/>
      <c r="R635" s="7"/>
    </row>
    <row r="636" spans="11:18" x14ac:dyDescent="0.25">
      <c r="K636" s="7"/>
      <c r="L636" s="7"/>
      <c r="M636" s="7"/>
      <c r="N636" s="7"/>
      <c r="O636" s="7"/>
      <c r="P636" s="7"/>
      <c r="Q636" s="7"/>
      <c r="R636" s="7"/>
    </row>
    <row r="637" spans="11:18" x14ac:dyDescent="0.25">
      <c r="K637" s="7"/>
      <c r="L637" s="7"/>
      <c r="M637" s="7"/>
      <c r="N637" s="7"/>
      <c r="O637" s="7"/>
      <c r="P637" s="7"/>
      <c r="Q637" s="7"/>
      <c r="R637" s="7"/>
    </row>
    <row r="638" spans="11:18" x14ac:dyDescent="0.25">
      <c r="K638" s="7"/>
      <c r="L638" s="7"/>
      <c r="M638" s="7"/>
      <c r="N638" s="7"/>
      <c r="O638" s="7"/>
      <c r="P638" s="7"/>
      <c r="Q638" s="7"/>
      <c r="R638" s="7"/>
    </row>
    <row r="639" spans="11:18" x14ac:dyDescent="0.25">
      <c r="K639" s="7"/>
      <c r="L639" s="7"/>
      <c r="M639" s="7"/>
      <c r="N639" s="7"/>
      <c r="O639" s="7"/>
      <c r="P639" s="7"/>
      <c r="Q639" s="7"/>
      <c r="R639" s="7"/>
    </row>
    <row r="640" spans="11:18" x14ac:dyDescent="0.25">
      <c r="K640" s="7"/>
      <c r="L640" s="7"/>
      <c r="M640" s="7"/>
      <c r="N640" s="7"/>
      <c r="O640" s="7"/>
      <c r="P640" s="7"/>
      <c r="Q640" s="7"/>
      <c r="R640" s="7"/>
    </row>
    <row r="641" spans="11:18" x14ac:dyDescent="0.25">
      <c r="K641" s="7"/>
      <c r="L641" s="7"/>
      <c r="M641" s="7"/>
      <c r="N641" s="7"/>
      <c r="O641" s="7"/>
      <c r="P641" s="7"/>
      <c r="Q641" s="7"/>
      <c r="R641" s="7"/>
    </row>
    <row r="642" spans="11:18" x14ac:dyDescent="0.25">
      <c r="K642" s="7"/>
      <c r="L642" s="7"/>
      <c r="M642" s="7"/>
      <c r="N642" s="7"/>
      <c r="O642" s="7"/>
      <c r="P642" s="7"/>
      <c r="Q642" s="7"/>
      <c r="R642" s="7"/>
    </row>
    <row r="643" spans="11:18" x14ac:dyDescent="0.25">
      <c r="K643" s="7"/>
      <c r="L643" s="7"/>
      <c r="M643" s="7"/>
      <c r="N643" s="7"/>
      <c r="O643" s="7"/>
      <c r="P643" s="7"/>
      <c r="Q643" s="7"/>
      <c r="R643" s="7"/>
    </row>
    <row r="644" spans="11:18" x14ac:dyDescent="0.25">
      <c r="K644" s="7"/>
      <c r="L644" s="7"/>
      <c r="M644" s="7"/>
      <c r="N644" s="7"/>
      <c r="O644" s="7"/>
      <c r="P644" s="7"/>
      <c r="Q644" s="7"/>
      <c r="R644" s="7"/>
    </row>
    <row r="645" spans="11:18" x14ac:dyDescent="0.25">
      <c r="K645" s="7"/>
      <c r="L645" s="7"/>
      <c r="M645" s="7"/>
      <c r="N645" s="7"/>
      <c r="O645" s="7"/>
      <c r="P645" s="7"/>
      <c r="Q645" s="7"/>
      <c r="R645" s="7"/>
    </row>
    <row r="646" spans="11:18" x14ac:dyDescent="0.25">
      <c r="K646" s="7"/>
      <c r="L646" s="7"/>
      <c r="M646" s="7"/>
      <c r="N646" s="7"/>
      <c r="O646" s="7"/>
      <c r="P646" s="7"/>
      <c r="Q646" s="7"/>
      <c r="R646" s="7"/>
    </row>
    <row r="647" spans="11:18" x14ac:dyDescent="0.25">
      <c r="K647" s="7"/>
      <c r="L647" s="7"/>
      <c r="M647" s="7"/>
      <c r="N647" s="7"/>
      <c r="O647" s="7"/>
      <c r="P647" s="7"/>
      <c r="Q647" s="7"/>
      <c r="R647" s="7"/>
    </row>
    <row r="648" spans="11:18" x14ac:dyDescent="0.25">
      <c r="K648" s="7"/>
      <c r="L648" s="7"/>
      <c r="M648" s="7"/>
      <c r="N648" s="7"/>
      <c r="O648" s="7"/>
      <c r="P648" s="7"/>
      <c r="Q648" s="7"/>
      <c r="R648" s="7"/>
    </row>
    <row r="649" spans="11:18" x14ac:dyDescent="0.25">
      <c r="K649" s="7"/>
      <c r="L649" s="7"/>
      <c r="M649" s="7"/>
      <c r="N649" s="7"/>
      <c r="O649" s="7"/>
      <c r="P649" s="7"/>
      <c r="Q649" s="7"/>
      <c r="R649" s="7"/>
    </row>
    <row r="650" spans="11:18" x14ac:dyDescent="0.25">
      <c r="K650" s="7"/>
      <c r="L650" s="7"/>
      <c r="M650" s="7"/>
      <c r="N650" s="7"/>
      <c r="O650" s="7"/>
      <c r="P650" s="7"/>
      <c r="Q650" s="7"/>
      <c r="R650" s="7"/>
    </row>
    <row r="651" spans="11:18" x14ac:dyDescent="0.25">
      <c r="K651" s="7"/>
      <c r="L651" s="7"/>
      <c r="M651" s="7"/>
      <c r="N651" s="7"/>
      <c r="O651" s="7"/>
      <c r="P651" s="7"/>
      <c r="Q651" s="7"/>
      <c r="R651" s="7"/>
    </row>
    <row r="652" spans="11:18" x14ac:dyDescent="0.25">
      <c r="K652" s="7"/>
      <c r="L652" s="7"/>
      <c r="M652" s="7"/>
      <c r="N652" s="7"/>
      <c r="O652" s="7"/>
      <c r="P652" s="7"/>
      <c r="Q652" s="7"/>
      <c r="R652" s="7"/>
    </row>
    <row r="653" spans="11:18" x14ac:dyDescent="0.25">
      <c r="K653" s="7"/>
      <c r="L653" s="7"/>
      <c r="M653" s="7"/>
      <c r="N653" s="7"/>
      <c r="O653" s="7"/>
      <c r="P653" s="7"/>
      <c r="Q653" s="7"/>
      <c r="R653" s="7"/>
    </row>
    <row r="654" spans="11:18" x14ac:dyDescent="0.25">
      <c r="K654" s="7"/>
      <c r="L654" s="7"/>
      <c r="M654" s="7"/>
      <c r="N654" s="7"/>
      <c r="O654" s="7"/>
      <c r="P654" s="7"/>
      <c r="Q654" s="7"/>
      <c r="R654" s="7"/>
    </row>
    <row r="655" spans="11:18" x14ac:dyDescent="0.25">
      <c r="K655" s="7"/>
      <c r="L655" s="7"/>
      <c r="M655" s="7"/>
      <c r="N655" s="7"/>
      <c r="O655" s="7"/>
      <c r="P655" s="7"/>
      <c r="Q655" s="7"/>
      <c r="R655" s="7"/>
    </row>
    <row r="656" spans="11:18" x14ac:dyDescent="0.25">
      <c r="K656" s="7"/>
      <c r="L656" s="7"/>
      <c r="M656" s="7"/>
      <c r="N656" s="7"/>
      <c r="O656" s="7"/>
      <c r="P656" s="7"/>
      <c r="Q656" s="7"/>
      <c r="R656" s="7"/>
    </row>
    <row r="657" spans="11:18" x14ac:dyDescent="0.25">
      <c r="K657" s="7"/>
      <c r="L657" s="7"/>
      <c r="M657" s="7"/>
      <c r="N657" s="7"/>
      <c r="O657" s="7"/>
      <c r="P657" s="7"/>
      <c r="Q657" s="7"/>
      <c r="R657" s="7"/>
    </row>
    <row r="658" spans="11:18" x14ac:dyDescent="0.25">
      <c r="K658" s="7"/>
      <c r="L658" s="7"/>
      <c r="M658" s="7"/>
      <c r="N658" s="7"/>
      <c r="O658" s="7"/>
      <c r="P658" s="7"/>
      <c r="Q658" s="7"/>
      <c r="R658" s="7"/>
    </row>
    <row r="659" spans="11:18" x14ac:dyDescent="0.25">
      <c r="K659" s="7"/>
      <c r="L659" s="7"/>
      <c r="M659" s="7"/>
      <c r="N659" s="7"/>
      <c r="O659" s="7"/>
      <c r="P659" s="7"/>
      <c r="Q659" s="7"/>
      <c r="R659" s="7"/>
    </row>
    <row r="660" spans="11:18" x14ac:dyDescent="0.25">
      <c r="K660" s="7"/>
      <c r="L660" s="7"/>
      <c r="M660" s="7"/>
      <c r="N660" s="7"/>
      <c r="O660" s="7"/>
      <c r="P660" s="7"/>
      <c r="Q660" s="7"/>
      <c r="R660" s="7"/>
    </row>
    <row r="661" spans="11:18" x14ac:dyDescent="0.25">
      <c r="K661" s="7"/>
      <c r="L661" s="7"/>
      <c r="M661" s="7"/>
      <c r="N661" s="7"/>
      <c r="O661" s="7"/>
      <c r="P661" s="7"/>
      <c r="Q661" s="7"/>
      <c r="R661" s="7"/>
    </row>
    <row r="662" spans="11:18" x14ac:dyDescent="0.25">
      <c r="K662" s="7"/>
      <c r="L662" s="7"/>
      <c r="M662" s="7"/>
      <c r="N662" s="7"/>
      <c r="O662" s="7"/>
      <c r="P662" s="7"/>
      <c r="Q662" s="7"/>
      <c r="R662" s="7"/>
    </row>
    <row r="663" spans="11:18" x14ac:dyDescent="0.25">
      <c r="K663" s="7"/>
      <c r="L663" s="7"/>
      <c r="M663" s="7"/>
      <c r="N663" s="7"/>
      <c r="O663" s="7"/>
      <c r="P663" s="7"/>
      <c r="Q663" s="7"/>
      <c r="R663" s="7"/>
    </row>
    <row r="664" spans="11:18" x14ac:dyDescent="0.25">
      <c r="K664" s="7"/>
      <c r="L664" s="7"/>
      <c r="M664" s="7"/>
      <c r="N664" s="7"/>
      <c r="O664" s="7"/>
      <c r="P664" s="7"/>
      <c r="Q664" s="7"/>
      <c r="R664" s="7"/>
    </row>
    <row r="665" spans="11:18" x14ac:dyDescent="0.25">
      <c r="K665" s="7"/>
      <c r="L665" s="7"/>
      <c r="M665" s="7"/>
      <c r="N665" s="7"/>
      <c r="O665" s="7"/>
      <c r="P665" s="7"/>
      <c r="Q665" s="7"/>
      <c r="R665" s="7"/>
    </row>
    <row r="666" spans="11:18" x14ac:dyDescent="0.25">
      <c r="K666" s="7"/>
      <c r="L666" s="7"/>
      <c r="M666" s="7"/>
      <c r="N666" s="7"/>
      <c r="O666" s="7"/>
      <c r="P666" s="7"/>
      <c r="Q666" s="7"/>
      <c r="R666" s="7"/>
    </row>
    <row r="667" spans="11:18" x14ac:dyDescent="0.25">
      <c r="K667" s="7"/>
      <c r="L667" s="7"/>
      <c r="M667" s="7"/>
      <c r="N667" s="7"/>
      <c r="O667" s="7"/>
      <c r="P667" s="7"/>
      <c r="Q667" s="7"/>
      <c r="R667" s="7"/>
    </row>
    <row r="668" spans="11:18" x14ac:dyDescent="0.25">
      <c r="K668" s="7"/>
      <c r="L668" s="7"/>
      <c r="M668" s="7"/>
      <c r="N668" s="7"/>
      <c r="O668" s="7"/>
      <c r="P668" s="7"/>
      <c r="Q668" s="7"/>
      <c r="R668" s="7"/>
    </row>
  </sheetData>
  <sortState ref="A193:H544">
    <sortCondition ref="H193:H544"/>
  </sortState>
  <mergeCells count="1">
    <mergeCell ref="A1:M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00"/>
  <sheetViews>
    <sheetView workbookViewId="0">
      <selection sqref="A1:M1"/>
    </sheetView>
  </sheetViews>
  <sheetFormatPr defaultRowHeight="15" x14ac:dyDescent="0.25"/>
  <cols>
    <col min="1" max="1" width="11.42578125" customWidth="1"/>
    <col min="4" max="4" width="9.28515625" customWidth="1"/>
    <col min="5" max="5" width="12.42578125" customWidth="1"/>
    <col min="6" max="6" width="14.28515625" customWidth="1"/>
    <col min="9" max="9" width="3.85546875" customWidth="1"/>
    <col min="10" max="10" width="5.5703125" customWidth="1"/>
    <col min="14" max="14" width="12.140625" customWidth="1"/>
    <col min="15" max="15" width="12" customWidth="1"/>
    <col min="16" max="16" width="11" customWidth="1"/>
    <col min="18" max="18" width="10.7109375" customWidth="1"/>
  </cols>
  <sheetData>
    <row r="1" spans="1:18" ht="15.75" customHeight="1" thickBot="1" x14ac:dyDescent="0.3">
      <c r="A1" s="431" t="s">
        <v>1548</v>
      </c>
      <c r="B1" s="432"/>
      <c r="C1" s="432"/>
      <c r="D1" s="432"/>
      <c r="E1" s="432"/>
      <c r="F1" s="432"/>
      <c r="G1" s="432"/>
      <c r="H1" s="432"/>
      <c r="I1" s="432"/>
      <c r="J1" s="432"/>
      <c r="K1" s="432"/>
      <c r="L1" s="432"/>
      <c r="M1" s="432"/>
    </row>
    <row r="2" spans="1:18" ht="30" x14ac:dyDescent="0.25">
      <c r="A2" s="72" t="s">
        <v>217</v>
      </c>
      <c r="B2" s="17" t="s">
        <v>586</v>
      </c>
      <c r="C2" s="61" t="s">
        <v>221</v>
      </c>
      <c r="D2" s="61" t="s">
        <v>334</v>
      </c>
      <c r="E2" s="61" t="s">
        <v>222</v>
      </c>
      <c r="F2" s="61" t="s">
        <v>223</v>
      </c>
      <c r="G2" s="61" t="s">
        <v>224</v>
      </c>
      <c r="H2" s="61" t="s">
        <v>226</v>
      </c>
      <c r="I2" s="61" t="s">
        <v>416</v>
      </c>
      <c r="J2" s="61" t="s">
        <v>220</v>
      </c>
      <c r="K2" s="61" t="s">
        <v>334</v>
      </c>
      <c r="L2" s="61" t="s">
        <v>221</v>
      </c>
      <c r="M2" s="62" t="s">
        <v>335</v>
      </c>
      <c r="N2" s="62" t="s">
        <v>336</v>
      </c>
      <c r="O2" s="63" t="s">
        <v>337</v>
      </c>
      <c r="P2" s="63" t="s">
        <v>338</v>
      </c>
      <c r="Q2" s="127" t="s">
        <v>339</v>
      </c>
      <c r="R2" s="183" t="s">
        <v>1346</v>
      </c>
    </row>
    <row r="3" spans="1:18" x14ac:dyDescent="0.25">
      <c r="A3" s="87" t="s">
        <v>227</v>
      </c>
      <c r="B3" s="65" t="s">
        <v>228</v>
      </c>
      <c r="C3" s="66">
        <v>2007</v>
      </c>
      <c r="D3" s="66">
        <v>1</v>
      </c>
      <c r="E3" s="66" t="s">
        <v>238</v>
      </c>
      <c r="F3" s="66" t="s">
        <v>587</v>
      </c>
      <c r="G3" s="66" t="s">
        <v>232</v>
      </c>
      <c r="H3" s="66" t="s">
        <v>240</v>
      </c>
      <c r="I3" s="66" t="s">
        <v>418</v>
      </c>
      <c r="J3" s="66">
        <v>1</v>
      </c>
      <c r="K3" s="66">
        <v>1</v>
      </c>
      <c r="L3" s="66">
        <v>2007</v>
      </c>
      <c r="M3" s="67">
        <v>19</v>
      </c>
      <c r="N3" s="67">
        <v>7</v>
      </c>
      <c r="O3" s="66">
        <v>5171</v>
      </c>
      <c r="P3" s="66">
        <v>5171</v>
      </c>
      <c r="Q3" s="129">
        <f>SUM(O3:P3)/2</f>
        <v>5171</v>
      </c>
      <c r="R3" s="403"/>
    </row>
    <row r="4" spans="1:18" x14ac:dyDescent="0.25">
      <c r="A4" s="87" t="s">
        <v>227</v>
      </c>
      <c r="B4" s="65" t="s">
        <v>228</v>
      </c>
      <c r="C4" s="66">
        <v>2007</v>
      </c>
      <c r="D4" s="66">
        <v>2</v>
      </c>
      <c r="E4" s="66" t="s">
        <v>588</v>
      </c>
      <c r="F4" s="66" t="s">
        <v>242</v>
      </c>
      <c r="G4" s="66" t="s">
        <v>232</v>
      </c>
      <c r="H4" s="66" t="s">
        <v>240</v>
      </c>
      <c r="I4" s="66" t="s">
        <v>418</v>
      </c>
      <c r="J4" s="66">
        <v>1</v>
      </c>
      <c r="K4" s="66">
        <v>2</v>
      </c>
      <c r="L4" s="66">
        <v>2007</v>
      </c>
      <c r="M4" s="67">
        <v>19</v>
      </c>
      <c r="N4" s="67">
        <v>7</v>
      </c>
      <c r="O4" s="66">
        <v>81</v>
      </c>
      <c r="P4" s="66">
        <v>81</v>
      </c>
      <c r="Q4" s="129">
        <f t="shared" ref="Q4:Q10" si="0">SUM(O4:P4)/2</f>
        <v>81</v>
      </c>
      <c r="R4" s="170"/>
    </row>
    <row r="5" spans="1:18" x14ac:dyDescent="0.25">
      <c r="A5" s="87" t="s">
        <v>227</v>
      </c>
      <c r="B5" s="65" t="s">
        <v>228</v>
      </c>
      <c r="C5" s="66">
        <v>2007</v>
      </c>
      <c r="D5" s="66">
        <v>3</v>
      </c>
      <c r="E5" s="66" t="s">
        <v>250</v>
      </c>
      <c r="F5" s="66" t="s">
        <v>589</v>
      </c>
      <c r="G5" s="66" t="s">
        <v>232</v>
      </c>
      <c r="H5" s="66" t="s">
        <v>252</v>
      </c>
      <c r="I5" s="66" t="s">
        <v>418</v>
      </c>
      <c r="J5" s="66">
        <v>1</v>
      </c>
      <c r="K5" s="66">
        <v>3</v>
      </c>
      <c r="L5" s="66">
        <v>2007</v>
      </c>
      <c r="M5" s="67">
        <v>19</v>
      </c>
      <c r="N5" s="67">
        <v>7</v>
      </c>
      <c r="O5" s="66">
        <v>1423</v>
      </c>
      <c r="P5" s="66">
        <v>1423</v>
      </c>
      <c r="Q5" s="129">
        <f t="shared" si="0"/>
        <v>1423</v>
      </c>
      <c r="R5" s="170"/>
    </row>
    <row r="6" spans="1:18" x14ac:dyDescent="0.25">
      <c r="A6" s="87" t="s">
        <v>227</v>
      </c>
      <c r="B6" s="65" t="s">
        <v>228</v>
      </c>
      <c r="C6" s="66">
        <v>2007</v>
      </c>
      <c r="D6" s="66">
        <v>4</v>
      </c>
      <c r="E6" s="66" t="s">
        <v>257</v>
      </c>
      <c r="F6" s="66" t="s">
        <v>345</v>
      </c>
      <c r="G6" s="66" t="s">
        <v>232</v>
      </c>
      <c r="H6" s="66" t="s">
        <v>240</v>
      </c>
      <c r="I6" s="66" t="s">
        <v>418</v>
      </c>
      <c r="J6" s="66">
        <v>1</v>
      </c>
      <c r="K6" s="66">
        <v>4</v>
      </c>
      <c r="L6" s="66">
        <v>2007</v>
      </c>
      <c r="M6" s="67">
        <v>19</v>
      </c>
      <c r="N6" s="67">
        <v>7</v>
      </c>
      <c r="O6" s="66">
        <v>64</v>
      </c>
      <c r="P6" s="66">
        <v>64</v>
      </c>
      <c r="Q6" s="129">
        <f t="shared" si="0"/>
        <v>64</v>
      </c>
      <c r="R6" s="170"/>
    </row>
    <row r="7" spans="1:18" x14ac:dyDescent="0.25">
      <c r="A7" s="87" t="s">
        <v>227</v>
      </c>
      <c r="B7" s="65" t="s">
        <v>228</v>
      </c>
      <c r="C7" s="66">
        <v>2007</v>
      </c>
      <c r="D7" s="66">
        <v>5</v>
      </c>
      <c r="E7" s="66" t="s">
        <v>266</v>
      </c>
      <c r="F7" s="66" t="s">
        <v>267</v>
      </c>
      <c r="G7" s="66" t="s">
        <v>232</v>
      </c>
      <c r="H7" s="66" t="s">
        <v>240</v>
      </c>
      <c r="I7" s="66" t="s">
        <v>418</v>
      </c>
      <c r="J7" s="66">
        <v>1</v>
      </c>
      <c r="K7" s="66">
        <v>5</v>
      </c>
      <c r="L7" s="66">
        <v>2007</v>
      </c>
      <c r="M7" s="67">
        <v>19</v>
      </c>
      <c r="N7" s="67">
        <v>7</v>
      </c>
      <c r="O7" s="66">
        <v>9</v>
      </c>
      <c r="P7" s="66">
        <v>9</v>
      </c>
      <c r="Q7" s="129">
        <f t="shared" si="0"/>
        <v>9</v>
      </c>
      <c r="R7" s="170"/>
    </row>
    <row r="8" spans="1:18" x14ac:dyDescent="0.25">
      <c r="A8" s="87" t="s">
        <v>227</v>
      </c>
      <c r="B8" s="65" t="s">
        <v>228</v>
      </c>
      <c r="C8" s="66">
        <v>2007</v>
      </c>
      <c r="D8" s="66">
        <v>6</v>
      </c>
      <c r="E8" s="66" t="s">
        <v>274</v>
      </c>
      <c r="F8" s="66" t="s">
        <v>3</v>
      </c>
      <c r="G8" s="66" t="s">
        <v>232</v>
      </c>
      <c r="H8" s="66" t="s">
        <v>240</v>
      </c>
      <c r="I8" s="66" t="s">
        <v>418</v>
      </c>
      <c r="J8" s="66">
        <v>1</v>
      </c>
      <c r="K8" s="66">
        <v>6</v>
      </c>
      <c r="L8" s="66">
        <v>2007</v>
      </c>
      <c r="M8" s="67">
        <v>19</v>
      </c>
      <c r="N8" s="67">
        <v>7</v>
      </c>
      <c r="O8" s="66">
        <v>17</v>
      </c>
      <c r="P8" s="66">
        <v>17</v>
      </c>
      <c r="Q8" s="129">
        <f t="shared" si="0"/>
        <v>17</v>
      </c>
      <c r="R8" s="170"/>
    </row>
    <row r="9" spans="1:18" x14ac:dyDescent="0.25">
      <c r="A9" s="87" t="s">
        <v>227</v>
      </c>
      <c r="B9" s="65" t="s">
        <v>228</v>
      </c>
      <c r="C9" s="66">
        <v>2007</v>
      </c>
      <c r="D9" s="66">
        <v>7</v>
      </c>
      <c r="E9" s="66" t="s">
        <v>285</v>
      </c>
      <c r="F9" s="66" t="s">
        <v>286</v>
      </c>
      <c r="G9" s="66" t="s">
        <v>232</v>
      </c>
      <c r="H9" s="66" t="s">
        <v>249</v>
      </c>
      <c r="I9" s="66" t="s">
        <v>418</v>
      </c>
      <c r="J9" s="66">
        <v>1</v>
      </c>
      <c r="K9" s="66">
        <v>7</v>
      </c>
      <c r="L9" s="66">
        <v>2007</v>
      </c>
      <c r="M9" s="67">
        <v>19</v>
      </c>
      <c r="N9" s="67">
        <v>7</v>
      </c>
      <c r="O9" s="66">
        <v>315</v>
      </c>
      <c r="P9" s="66">
        <v>315</v>
      </c>
      <c r="Q9" s="129">
        <f t="shared" si="0"/>
        <v>315</v>
      </c>
      <c r="R9" s="170"/>
    </row>
    <row r="10" spans="1:18" ht="15.75" thickBot="1" x14ac:dyDescent="0.3">
      <c r="A10" s="97" t="s">
        <v>227</v>
      </c>
      <c r="B10" s="69" t="s">
        <v>228</v>
      </c>
      <c r="C10" s="70">
        <v>2007</v>
      </c>
      <c r="D10" s="70">
        <v>8</v>
      </c>
      <c r="E10" s="70" t="s">
        <v>590</v>
      </c>
      <c r="F10" s="70" t="s">
        <v>591</v>
      </c>
      <c r="G10" s="70" t="s">
        <v>232</v>
      </c>
      <c r="H10" s="70" t="s">
        <v>252</v>
      </c>
      <c r="I10" s="70" t="s">
        <v>418</v>
      </c>
      <c r="J10" s="70">
        <v>1</v>
      </c>
      <c r="K10" s="70">
        <v>8</v>
      </c>
      <c r="L10" s="70">
        <v>2007</v>
      </c>
      <c r="M10" s="71">
        <v>19</v>
      </c>
      <c r="N10" s="71">
        <v>7</v>
      </c>
      <c r="O10" s="70">
        <v>9</v>
      </c>
      <c r="P10" s="70">
        <v>9</v>
      </c>
      <c r="Q10" s="139">
        <f t="shared" si="0"/>
        <v>9</v>
      </c>
      <c r="R10" s="174">
        <f>SUM(Q3:Q10)</f>
        <v>7089</v>
      </c>
    </row>
    <row r="11" spans="1:18" x14ac:dyDescent="0.25">
      <c r="A11" s="158" t="s">
        <v>410</v>
      </c>
      <c r="B11" s="35" t="s">
        <v>411</v>
      </c>
      <c r="C11" s="37">
        <v>2007</v>
      </c>
      <c r="D11" s="37">
        <v>1</v>
      </c>
      <c r="E11" s="37" t="s">
        <v>508</v>
      </c>
      <c r="F11" s="37" t="s">
        <v>509</v>
      </c>
      <c r="G11" s="37" t="s">
        <v>232</v>
      </c>
      <c r="H11" s="37" t="s">
        <v>290</v>
      </c>
      <c r="I11" s="37" t="s">
        <v>418</v>
      </c>
      <c r="J11" s="37">
        <v>1</v>
      </c>
      <c r="K11" s="37">
        <v>1</v>
      </c>
      <c r="L11" s="37">
        <v>2007</v>
      </c>
      <c r="M11" s="172">
        <v>19</v>
      </c>
      <c r="N11" s="172">
        <v>7</v>
      </c>
      <c r="O11" s="37">
        <v>1580</v>
      </c>
      <c r="P11" s="37">
        <v>1580</v>
      </c>
      <c r="Q11" s="410">
        <f t="shared" ref="Q11:Q47" si="1">SUM(O11:P11)/2</f>
        <v>1580</v>
      </c>
      <c r="R11" s="171"/>
    </row>
    <row r="12" spans="1:18" x14ac:dyDescent="0.25">
      <c r="A12" s="19" t="s">
        <v>410</v>
      </c>
      <c r="B12" s="65" t="s">
        <v>411</v>
      </c>
      <c r="C12" s="66">
        <v>2007</v>
      </c>
      <c r="D12" s="66">
        <v>2</v>
      </c>
      <c r="E12" s="66" t="s">
        <v>545</v>
      </c>
      <c r="F12" s="66" t="s">
        <v>546</v>
      </c>
      <c r="G12" s="66" t="s">
        <v>232</v>
      </c>
      <c r="H12" s="66" t="s">
        <v>252</v>
      </c>
      <c r="I12" s="66" t="s">
        <v>418</v>
      </c>
      <c r="J12" s="66">
        <v>1</v>
      </c>
      <c r="K12" s="66">
        <v>2</v>
      </c>
      <c r="L12" s="66">
        <v>2007</v>
      </c>
      <c r="M12" s="67">
        <v>19</v>
      </c>
      <c r="N12" s="67">
        <v>7</v>
      </c>
      <c r="O12" s="66">
        <v>61</v>
      </c>
      <c r="P12" s="66">
        <v>61</v>
      </c>
      <c r="Q12" s="129">
        <f t="shared" si="1"/>
        <v>61</v>
      </c>
      <c r="R12" s="171"/>
    </row>
    <row r="13" spans="1:18" x14ac:dyDescent="0.25">
      <c r="A13" s="19" t="s">
        <v>410</v>
      </c>
      <c r="B13" s="65" t="s">
        <v>411</v>
      </c>
      <c r="C13" s="66">
        <v>2007</v>
      </c>
      <c r="D13" s="66">
        <v>3</v>
      </c>
      <c r="E13" s="66" t="s">
        <v>450</v>
      </c>
      <c r="F13" s="66" t="s">
        <v>451</v>
      </c>
      <c r="G13" s="66" t="s">
        <v>232</v>
      </c>
      <c r="H13" s="66" t="s">
        <v>312</v>
      </c>
      <c r="I13" s="66" t="s">
        <v>418</v>
      </c>
      <c r="J13" s="66">
        <v>1</v>
      </c>
      <c r="K13" s="66">
        <v>3</v>
      </c>
      <c r="L13" s="66">
        <v>2007</v>
      </c>
      <c r="M13" s="67">
        <v>19</v>
      </c>
      <c r="N13" s="67">
        <v>7</v>
      </c>
      <c r="O13" s="66">
        <v>154</v>
      </c>
      <c r="P13" s="66">
        <v>154</v>
      </c>
      <c r="Q13" s="129">
        <f t="shared" si="1"/>
        <v>154</v>
      </c>
      <c r="R13" s="171"/>
    </row>
    <row r="14" spans="1:18" x14ac:dyDescent="0.25">
      <c r="A14" s="19" t="s">
        <v>410</v>
      </c>
      <c r="B14" s="65" t="s">
        <v>411</v>
      </c>
      <c r="C14" s="66">
        <v>2007</v>
      </c>
      <c r="D14" s="66">
        <v>4</v>
      </c>
      <c r="E14" s="66" t="s">
        <v>349</v>
      </c>
      <c r="F14" s="66" t="s">
        <v>350</v>
      </c>
      <c r="G14" s="66" t="s">
        <v>232</v>
      </c>
      <c r="H14" s="66" t="s">
        <v>252</v>
      </c>
      <c r="I14" s="66" t="s">
        <v>418</v>
      </c>
      <c r="J14" s="66">
        <v>1</v>
      </c>
      <c r="K14" s="66">
        <v>4</v>
      </c>
      <c r="L14" s="66">
        <v>2007</v>
      </c>
      <c r="M14" s="67">
        <v>19</v>
      </c>
      <c r="N14" s="67">
        <v>7</v>
      </c>
      <c r="O14" s="66">
        <v>88</v>
      </c>
      <c r="P14" s="66">
        <v>88</v>
      </c>
      <c r="Q14" s="129">
        <f t="shared" si="1"/>
        <v>88</v>
      </c>
      <c r="R14" s="171"/>
    </row>
    <row r="15" spans="1:18" x14ac:dyDescent="0.25">
      <c r="A15" s="19" t="s">
        <v>410</v>
      </c>
      <c r="B15" s="65" t="s">
        <v>411</v>
      </c>
      <c r="C15" s="66">
        <v>2007</v>
      </c>
      <c r="D15" s="66">
        <v>5</v>
      </c>
      <c r="E15" s="66" t="s">
        <v>310</v>
      </c>
      <c r="F15" s="66" t="s">
        <v>311</v>
      </c>
      <c r="G15" s="66" t="s">
        <v>232</v>
      </c>
      <c r="H15" s="66" t="s">
        <v>312</v>
      </c>
      <c r="I15" s="66" t="s">
        <v>418</v>
      </c>
      <c r="J15" s="66">
        <v>1</v>
      </c>
      <c r="K15" s="66">
        <v>5</v>
      </c>
      <c r="L15" s="66">
        <v>2007</v>
      </c>
      <c r="M15" s="67">
        <v>19</v>
      </c>
      <c r="N15" s="67">
        <v>7</v>
      </c>
      <c r="O15" s="66">
        <v>11</v>
      </c>
      <c r="P15" s="66">
        <v>11</v>
      </c>
      <c r="Q15" s="129">
        <f t="shared" si="1"/>
        <v>11</v>
      </c>
      <c r="R15" s="171"/>
    </row>
    <row r="16" spans="1:18" x14ac:dyDescent="0.25">
      <c r="A16" s="19" t="s">
        <v>410</v>
      </c>
      <c r="B16" s="65" t="s">
        <v>411</v>
      </c>
      <c r="C16" s="66">
        <v>2007</v>
      </c>
      <c r="D16" s="66">
        <v>6</v>
      </c>
      <c r="E16" s="66" t="s">
        <v>516</v>
      </c>
      <c r="F16" s="66" t="s">
        <v>314</v>
      </c>
      <c r="G16" s="66" t="s">
        <v>232</v>
      </c>
      <c r="H16" s="66" t="s">
        <v>312</v>
      </c>
      <c r="I16" s="66" t="s">
        <v>418</v>
      </c>
      <c r="J16" s="66">
        <v>1</v>
      </c>
      <c r="K16" s="66">
        <v>6</v>
      </c>
      <c r="L16" s="66">
        <v>2007</v>
      </c>
      <c r="M16" s="67">
        <v>19</v>
      </c>
      <c r="N16" s="67">
        <v>7</v>
      </c>
      <c r="O16" s="66">
        <v>88</v>
      </c>
      <c r="P16" s="66">
        <v>88</v>
      </c>
      <c r="Q16" s="129">
        <f t="shared" si="1"/>
        <v>88</v>
      </c>
      <c r="R16" s="171"/>
    </row>
    <row r="17" spans="1:18" x14ac:dyDescent="0.25">
      <c r="A17" s="19" t="s">
        <v>410</v>
      </c>
      <c r="B17" s="65" t="s">
        <v>411</v>
      </c>
      <c r="C17" s="66">
        <v>2007</v>
      </c>
      <c r="D17" s="66">
        <v>7</v>
      </c>
      <c r="E17" s="66" t="s">
        <v>517</v>
      </c>
      <c r="F17" s="66" t="s">
        <v>314</v>
      </c>
      <c r="G17" s="66" t="s">
        <v>232</v>
      </c>
      <c r="H17" s="66" t="s">
        <v>312</v>
      </c>
      <c r="I17" s="66" t="s">
        <v>418</v>
      </c>
      <c r="J17" s="66">
        <v>1</v>
      </c>
      <c r="K17" s="66">
        <v>7</v>
      </c>
      <c r="L17" s="66">
        <v>2007</v>
      </c>
      <c r="M17" s="67">
        <v>19</v>
      </c>
      <c r="N17" s="67">
        <v>7</v>
      </c>
      <c r="O17" s="66">
        <v>44</v>
      </c>
      <c r="P17" s="66">
        <v>44</v>
      </c>
      <c r="Q17" s="129">
        <f t="shared" si="1"/>
        <v>44</v>
      </c>
      <c r="R17" s="171"/>
    </row>
    <row r="18" spans="1:18" x14ac:dyDescent="0.25">
      <c r="A18" s="19" t="s">
        <v>410</v>
      </c>
      <c r="B18" s="65" t="s">
        <v>411</v>
      </c>
      <c r="C18" s="66">
        <v>2007</v>
      </c>
      <c r="D18" s="66">
        <v>8</v>
      </c>
      <c r="E18" s="66" t="s">
        <v>518</v>
      </c>
      <c r="F18" s="66" t="s">
        <v>314</v>
      </c>
      <c r="G18" s="66" t="s">
        <v>232</v>
      </c>
      <c r="H18" s="66" t="s">
        <v>312</v>
      </c>
      <c r="I18" s="66" t="s">
        <v>418</v>
      </c>
      <c r="J18" s="66">
        <v>1</v>
      </c>
      <c r="K18" s="66">
        <v>8</v>
      </c>
      <c r="L18" s="66">
        <v>2007</v>
      </c>
      <c r="M18" s="67">
        <v>19</v>
      </c>
      <c r="N18" s="67">
        <v>7</v>
      </c>
      <c r="O18" s="66">
        <v>44</v>
      </c>
      <c r="P18" s="66">
        <v>44</v>
      </c>
      <c r="Q18" s="129">
        <f t="shared" si="1"/>
        <v>44</v>
      </c>
      <c r="R18" s="171"/>
    </row>
    <row r="19" spans="1:18" x14ac:dyDescent="0.25">
      <c r="A19" s="44" t="s">
        <v>415</v>
      </c>
      <c r="B19" s="65" t="s">
        <v>411</v>
      </c>
      <c r="C19" s="66">
        <v>2007</v>
      </c>
      <c r="D19" s="66">
        <v>9</v>
      </c>
      <c r="E19" s="66" t="s">
        <v>385</v>
      </c>
      <c r="F19" s="66" t="s">
        <v>379</v>
      </c>
      <c r="G19" s="66" t="s">
        <v>232</v>
      </c>
      <c r="H19" s="66" t="s">
        <v>355</v>
      </c>
      <c r="I19" s="66" t="s">
        <v>418</v>
      </c>
      <c r="J19" s="66">
        <v>1</v>
      </c>
      <c r="K19" s="66">
        <v>9</v>
      </c>
      <c r="L19" s="66">
        <v>2007</v>
      </c>
      <c r="M19" s="67">
        <v>19</v>
      </c>
      <c r="N19" s="67">
        <v>7</v>
      </c>
      <c r="O19" s="66">
        <v>44</v>
      </c>
      <c r="P19" s="66">
        <v>44</v>
      </c>
      <c r="Q19" s="129">
        <f t="shared" si="1"/>
        <v>44</v>
      </c>
      <c r="R19" s="171"/>
    </row>
    <row r="20" spans="1:18" x14ac:dyDescent="0.25">
      <c r="A20" s="44" t="s">
        <v>415</v>
      </c>
      <c r="B20" s="65" t="s">
        <v>411</v>
      </c>
      <c r="C20" s="66">
        <v>2007</v>
      </c>
      <c r="D20" s="66">
        <v>10</v>
      </c>
      <c r="E20" s="66" t="s">
        <v>13</v>
      </c>
      <c r="F20" s="66" t="s">
        <v>356</v>
      </c>
      <c r="G20" s="66" t="s">
        <v>232</v>
      </c>
      <c r="H20" s="66" t="s">
        <v>355</v>
      </c>
      <c r="I20" s="66" t="s">
        <v>418</v>
      </c>
      <c r="J20" s="66">
        <v>1</v>
      </c>
      <c r="K20" s="66">
        <v>10</v>
      </c>
      <c r="L20" s="66">
        <v>2007</v>
      </c>
      <c r="M20" s="67">
        <v>19</v>
      </c>
      <c r="N20" s="67">
        <v>7</v>
      </c>
      <c r="O20" s="66">
        <v>11</v>
      </c>
      <c r="P20" s="66">
        <v>11</v>
      </c>
      <c r="Q20" s="129">
        <f t="shared" si="1"/>
        <v>11</v>
      </c>
      <c r="R20" s="171"/>
    </row>
    <row r="21" spans="1:18" x14ac:dyDescent="0.25">
      <c r="A21" s="19" t="s">
        <v>410</v>
      </c>
      <c r="B21" s="65" t="s">
        <v>411</v>
      </c>
      <c r="C21" s="66">
        <v>2007</v>
      </c>
      <c r="D21" s="66">
        <v>11</v>
      </c>
      <c r="E21" s="66" t="s">
        <v>465</v>
      </c>
      <c r="F21" s="66" t="s">
        <v>466</v>
      </c>
      <c r="G21" s="66" t="s">
        <v>287</v>
      </c>
      <c r="H21" s="66" t="s">
        <v>290</v>
      </c>
      <c r="I21" s="66" t="s">
        <v>418</v>
      </c>
      <c r="J21" s="66">
        <v>1</v>
      </c>
      <c r="K21" s="66">
        <v>11</v>
      </c>
      <c r="L21" s="66">
        <v>2007</v>
      </c>
      <c r="M21" s="67">
        <v>19</v>
      </c>
      <c r="N21" s="67">
        <v>7</v>
      </c>
      <c r="O21" s="66">
        <v>44</v>
      </c>
      <c r="P21" s="66">
        <v>44</v>
      </c>
      <c r="Q21" s="129">
        <f t="shared" si="1"/>
        <v>44</v>
      </c>
      <c r="R21" s="171"/>
    </row>
    <row r="22" spans="1:18" x14ac:dyDescent="0.25">
      <c r="A22" s="19" t="s">
        <v>410</v>
      </c>
      <c r="B22" s="65" t="s">
        <v>411</v>
      </c>
      <c r="C22" s="66">
        <v>2007</v>
      </c>
      <c r="D22" s="66">
        <v>12</v>
      </c>
      <c r="E22" s="66" t="s">
        <v>437</v>
      </c>
      <c r="F22" s="66" t="s">
        <v>424</v>
      </c>
      <c r="G22" s="66" t="s">
        <v>287</v>
      </c>
      <c r="H22" s="66" t="s">
        <v>312</v>
      </c>
      <c r="I22" s="66" t="s">
        <v>418</v>
      </c>
      <c r="J22" s="66">
        <v>1</v>
      </c>
      <c r="K22" s="66">
        <v>12</v>
      </c>
      <c r="L22" s="66">
        <v>2007</v>
      </c>
      <c r="M22" s="67">
        <v>19</v>
      </c>
      <c r="N22" s="67">
        <v>7</v>
      </c>
      <c r="O22" s="66">
        <v>22</v>
      </c>
      <c r="P22" s="66">
        <v>22</v>
      </c>
      <c r="Q22" s="129">
        <f t="shared" si="1"/>
        <v>22</v>
      </c>
      <c r="R22" s="171"/>
    </row>
    <row r="23" spans="1:18" x14ac:dyDescent="0.25">
      <c r="A23" s="19" t="s">
        <v>410</v>
      </c>
      <c r="B23" s="65" t="s">
        <v>411</v>
      </c>
      <c r="C23" s="66">
        <v>2007</v>
      </c>
      <c r="D23" s="66">
        <v>13</v>
      </c>
      <c r="E23" s="66" t="s">
        <v>423</v>
      </c>
      <c r="F23" s="66" t="s">
        <v>424</v>
      </c>
      <c r="G23" s="66" t="s">
        <v>232</v>
      </c>
      <c r="H23" s="66" t="s">
        <v>312</v>
      </c>
      <c r="I23" s="66" t="s">
        <v>418</v>
      </c>
      <c r="J23" s="66">
        <v>1</v>
      </c>
      <c r="K23" s="66">
        <v>13</v>
      </c>
      <c r="L23" s="66">
        <v>2007</v>
      </c>
      <c r="M23" s="67">
        <v>19</v>
      </c>
      <c r="N23" s="67">
        <v>7</v>
      </c>
      <c r="O23" s="66">
        <v>22</v>
      </c>
      <c r="P23" s="66">
        <v>22</v>
      </c>
      <c r="Q23" s="129">
        <f t="shared" si="1"/>
        <v>22</v>
      </c>
      <c r="R23" s="171"/>
    </row>
    <row r="24" spans="1:18" x14ac:dyDescent="0.25">
      <c r="A24" s="19" t="s">
        <v>410</v>
      </c>
      <c r="B24" s="65" t="s">
        <v>411</v>
      </c>
      <c r="C24" s="66">
        <v>2007</v>
      </c>
      <c r="D24" s="66">
        <v>14</v>
      </c>
      <c r="E24" s="66" t="s">
        <v>423</v>
      </c>
      <c r="F24" s="66" t="s">
        <v>424</v>
      </c>
      <c r="G24" s="66" t="s">
        <v>287</v>
      </c>
      <c r="H24" s="66" t="s">
        <v>312</v>
      </c>
      <c r="I24" s="66" t="s">
        <v>418</v>
      </c>
      <c r="J24" s="66">
        <v>1</v>
      </c>
      <c r="K24" s="66">
        <v>14</v>
      </c>
      <c r="L24" s="66">
        <v>2007</v>
      </c>
      <c r="M24" s="67">
        <v>19</v>
      </c>
      <c r="N24" s="67">
        <v>7</v>
      </c>
      <c r="O24" s="66">
        <v>44</v>
      </c>
      <c r="P24" s="66">
        <v>44</v>
      </c>
      <c r="Q24" s="129">
        <f t="shared" si="1"/>
        <v>44</v>
      </c>
      <c r="R24" s="171"/>
    </row>
    <row r="25" spans="1:18" x14ac:dyDescent="0.25">
      <c r="A25" s="19" t="s">
        <v>410</v>
      </c>
      <c r="B25" s="65" t="s">
        <v>411</v>
      </c>
      <c r="C25" s="66">
        <v>2007</v>
      </c>
      <c r="D25" s="66">
        <v>15</v>
      </c>
      <c r="E25" s="66" t="s">
        <v>357</v>
      </c>
      <c r="F25" s="66" t="s">
        <v>322</v>
      </c>
      <c r="G25" s="66" t="s">
        <v>287</v>
      </c>
      <c r="H25" s="66" t="s">
        <v>312</v>
      </c>
      <c r="I25" s="66" t="s">
        <v>418</v>
      </c>
      <c r="J25" s="66">
        <v>1</v>
      </c>
      <c r="K25" s="66">
        <v>15</v>
      </c>
      <c r="L25" s="66">
        <v>2007</v>
      </c>
      <c r="M25" s="67">
        <v>19</v>
      </c>
      <c r="N25" s="67">
        <v>7</v>
      </c>
      <c r="O25" s="66">
        <v>88</v>
      </c>
      <c r="P25" s="66">
        <v>88</v>
      </c>
      <c r="Q25" s="129">
        <f t="shared" si="1"/>
        <v>88</v>
      </c>
      <c r="R25" s="171"/>
    </row>
    <row r="26" spans="1:18" x14ac:dyDescent="0.25">
      <c r="A26" s="19" t="s">
        <v>410</v>
      </c>
      <c r="B26" s="65" t="s">
        <v>411</v>
      </c>
      <c r="C26" s="66">
        <v>2007</v>
      </c>
      <c r="D26" s="66">
        <v>16</v>
      </c>
      <c r="E26" s="66" t="s">
        <v>520</v>
      </c>
      <c r="F26" s="66" t="s">
        <v>333</v>
      </c>
      <c r="G26" s="66" t="s">
        <v>287</v>
      </c>
      <c r="H26" s="66" t="s">
        <v>312</v>
      </c>
      <c r="I26" s="66" t="s">
        <v>418</v>
      </c>
      <c r="J26" s="66">
        <v>1</v>
      </c>
      <c r="K26" s="66">
        <v>16</v>
      </c>
      <c r="L26" s="66">
        <v>2007</v>
      </c>
      <c r="M26" s="67">
        <v>19</v>
      </c>
      <c r="N26" s="67">
        <v>7</v>
      </c>
      <c r="O26" s="66">
        <v>198</v>
      </c>
      <c r="P26" s="66">
        <v>198</v>
      </c>
      <c r="Q26" s="129">
        <f t="shared" si="1"/>
        <v>198</v>
      </c>
      <c r="R26" s="171"/>
    </row>
    <row r="27" spans="1:18" x14ac:dyDescent="0.25">
      <c r="A27" s="19" t="s">
        <v>410</v>
      </c>
      <c r="B27" s="65" t="s">
        <v>411</v>
      </c>
      <c r="C27" s="66">
        <v>2007</v>
      </c>
      <c r="D27" s="66">
        <v>17</v>
      </c>
      <c r="E27" s="66" t="s">
        <v>425</v>
      </c>
      <c r="F27" s="66" t="s">
        <v>333</v>
      </c>
      <c r="G27" s="66" t="s">
        <v>287</v>
      </c>
      <c r="H27" s="66" t="s">
        <v>312</v>
      </c>
      <c r="I27" s="66" t="s">
        <v>418</v>
      </c>
      <c r="J27" s="66">
        <v>1</v>
      </c>
      <c r="K27" s="66">
        <v>17</v>
      </c>
      <c r="L27" s="66">
        <v>2007</v>
      </c>
      <c r="M27" s="67">
        <v>19</v>
      </c>
      <c r="N27" s="67">
        <v>7</v>
      </c>
      <c r="O27" s="66">
        <v>187</v>
      </c>
      <c r="P27" s="66">
        <v>187</v>
      </c>
      <c r="Q27" s="129">
        <f t="shared" si="1"/>
        <v>187</v>
      </c>
      <c r="R27" s="171"/>
    </row>
    <row r="28" spans="1:18" x14ac:dyDescent="0.25">
      <c r="A28" s="19" t="s">
        <v>410</v>
      </c>
      <c r="B28" s="65" t="s">
        <v>411</v>
      </c>
      <c r="C28" s="66">
        <v>2007</v>
      </c>
      <c r="D28" s="66">
        <v>18</v>
      </c>
      <c r="E28" s="66" t="s">
        <v>452</v>
      </c>
      <c r="F28" s="66" t="s">
        <v>427</v>
      </c>
      <c r="G28" s="66" t="s">
        <v>232</v>
      </c>
      <c r="H28" s="66" t="s">
        <v>312</v>
      </c>
      <c r="I28" s="66" t="s">
        <v>418</v>
      </c>
      <c r="J28" s="66">
        <v>1</v>
      </c>
      <c r="K28" s="66">
        <v>18</v>
      </c>
      <c r="L28" s="66">
        <v>2007</v>
      </c>
      <c r="M28" s="67">
        <v>19</v>
      </c>
      <c r="N28" s="67">
        <v>7</v>
      </c>
      <c r="O28" s="66">
        <v>110</v>
      </c>
      <c r="P28" s="66">
        <v>110</v>
      </c>
      <c r="Q28" s="129">
        <f t="shared" si="1"/>
        <v>110</v>
      </c>
      <c r="R28" s="171"/>
    </row>
    <row r="29" spans="1:18" x14ac:dyDescent="0.25">
      <c r="A29" s="19" t="s">
        <v>410</v>
      </c>
      <c r="B29" s="65" t="s">
        <v>411</v>
      </c>
      <c r="C29" s="66">
        <v>2007</v>
      </c>
      <c r="D29" s="66">
        <v>19</v>
      </c>
      <c r="E29" s="66" t="s">
        <v>358</v>
      </c>
      <c r="F29" s="66" t="s">
        <v>521</v>
      </c>
      <c r="G29" s="66" t="s">
        <v>287</v>
      </c>
      <c r="H29" s="66" t="s">
        <v>312</v>
      </c>
      <c r="I29" s="66" t="s">
        <v>418</v>
      </c>
      <c r="J29" s="66">
        <v>1</v>
      </c>
      <c r="K29" s="66">
        <v>19</v>
      </c>
      <c r="L29" s="66">
        <v>2007</v>
      </c>
      <c r="M29" s="67">
        <v>19</v>
      </c>
      <c r="N29" s="67">
        <v>7</v>
      </c>
      <c r="O29" s="66">
        <v>176</v>
      </c>
      <c r="P29" s="66">
        <v>176</v>
      </c>
      <c r="Q29" s="129">
        <f t="shared" si="1"/>
        <v>176</v>
      </c>
      <c r="R29" s="171"/>
    </row>
    <row r="30" spans="1:18" x14ac:dyDescent="0.25">
      <c r="A30" s="44" t="s">
        <v>415</v>
      </c>
      <c r="B30" s="65" t="s">
        <v>411</v>
      </c>
      <c r="C30" s="66">
        <v>2007</v>
      </c>
      <c r="D30" s="66">
        <v>20</v>
      </c>
      <c r="E30" s="66" t="s">
        <v>19</v>
      </c>
      <c r="F30" s="66" t="s">
        <v>382</v>
      </c>
      <c r="G30" s="66" t="s">
        <v>232</v>
      </c>
      <c r="H30" s="66" t="s">
        <v>355</v>
      </c>
      <c r="I30" s="66" t="s">
        <v>418</v>
      </c>
      <c r="J30" s="66">
        <v>1</v>
      </c>
      <c r="K30" s="66">
        <v>20</v>
      </c>
      <c r="L30" s="66">
        <v>2007</v>
      </c>
      <c r="M30" s="67">
        <v>19</v>
      </c>
      <c r="N30" s="67">
        <v>7</v>
      </c>
      <c r="O30" s="66">
        <v>77</v>
      </c>
      <c r="P30" s="66">
        <v>77</v>
      </c>
      <c r="Q30" s="129">
        <f t="shared" si="1"/>
        <v>77</v>
      </c>
      <c r="R30" s="171"/>
    </row>
    <row r="31" spans="1:18" x14ac:dyDescent="0.25">
      <c r="A31" s="19" t="s">
        <v>410</v>
      </c>
      <c r="B31" s="65" t="s">
        <v>411</v>
      </c>
      <c r="C31" s="66">
        <v>2007</v>
      </c>
      <c r="D31" s="66">
        <v>21</v>
      </c>
      <c r="E31" s="66" t="s">
        <v>522</v>
      </c>
      <c r="F31" s="66" t="s">
        <v>523</v>
      </c>
      <c r="G31" s="66" t="s">
        <v>232</v>
      </c>
      <c r="H31" s="66" t="s">
        <v>312</v>
      </c>
      <c r="I31" s="66" t="s">
        <v>418</v>
      </c>
      <c r="J31" s="66">
        <v>1</v>
      </c>
      <c r="K31" s="66">
        <v>21</v>
      </c>
      <c r="L31" s="66">
        <v>2007</v>
      </c>
      <c r="M31" s="67">
        <v>19</v>
      </c>
      <c r="N31" s="67">
        <v>7</v>
      </c>
      <c r="O31" s="66">
        <v>55</v>
      </c>
      <c r="P31" s="66">
        <v>55</v>
      </c>
      <c r="Q31" s="129">
        <f t="shared" si="1"/>
        <v>55</v>
      </c>
      <c r="R31" s="171"/>
    </row>
    <row r="32" spans="1:18" x14ac:dyDescent="0.25">
      <c r="A32" s="19" t="s">
        <v>410</v>
      </c>
      <c r="B32" s="65" t="s">
        <v>411</v>
      </c>
      <c r="C32" s="66">
        <v>2007</v>
      </c>
      <c r="D32" s="66">
        <v>22</v>
      </c>
      <c r="E32" s="66" t="s">
        <v>426</v>
      </c>
      <c r="F32" s="66" t="s">
        <v>427</v>
      </c>
      <c r="G32" s="66" t="s">
        <v>232</v>
      </c>
      <c r="H32" s="66" t="s">
        <v>312</v>
      </c>
      <c r="I32" s="66" t="s">
        <v>418</v>
      </c>
      <c r="J32" s="66">
        <v>1</v>
      </c>
      <c r="K32" s="66">
        <v>22</v>
      </c>
      <c r="L32" s="66">
        <v>2007</v>
      </c>
      <c r="M32" s="67">
        <v>19</v>
      </c>
      <c r="N32" s="67">
        <v>7</v>
      </c>
      <c r="O32" s="66">
        <v>11</v>
      </c>
      <c r="P32" s="66">
        <v>11</v>
      </c>
      <c r="Q32" s="129">
        <f t="shared" si="1"/>
        <v>11</v>
      </c>
      <c r="R32" s="171"/>
    </row>
    <row r="33" spans="1:18" x14ac:dyDescent="0.25">
      <c r="A33" s="19" t="s">
        <v>410</v>
      </c>
      <c r="B33" s="65" t="s">
        <v>411</v>
      </c>
      <c r="C33" s="66">
        <v>2007</v>
      </c>
      <c r="D33" s="66">
        <v>23</v>
      </c>
      <c r="E33" s="66" t="s">
        <v>438</v>
      </c>
      <c r="F33" s="66" t="s">
        <v>439</v>
      </c>
      <c r="G33" s="66" t="s">
        <v>232</v>
      </c>
      <c r="H33" s="66" t="s">
        <v>252</v>
      </c>
      <c r="I33" s="66" t="s">
        <v>418</v>
      </c>
      <c r="J33" s="66">
        <v>1</v>
      </c>
      <c r="K33" s="66">
        <v>23</v>
      </c>
      <c r="L33" s="66">
        <v>2007</v>
      </c>
      <c r="M33" s="67">
        <v>19</v>
      </c>
      <c r="N33" s="67">
        <v>7</v>
      </c>
      <c r="O33" s="66">
        <v>44</v>
      </c>
      <c r="P33" s="66">
        <v>44</v>
      </c>
      <c r="Q33" s="129">
        <f t="shared" si="1"/>
        <v>44</v>
      </c>
      <c r="R33" s="171"/>
    </row>
    <row r="34" spans="1:18" x14ac:dyDescent="0.25">
      <c r="A34" s="19" t="s">
        <v>410</v>
      </c>
      <c r="B34" s="65" t="s">
        <v>411</v>
      </c>
      <c r="C34" s="66">
        <v>2007</v>
      </c>
      <c r="D34" s="66">
        <v>24</v>
      </c>
      <c r="E34" s="66" t="s">
        <v>529</v>
      </c>
      <c r="F34" s="66" t="s">
        <v>530</v>
      </c>
      <c r="G34" s="66" t="s">
        <v>232</v>
      </c>
      <c r="H34" s="66" t="s">
        <v>312</v>
      </c>
      <c r="I34" s="66" t="s">
        <v>418</v>
      </c>
      <c r="J34" s="66">
        <v>1</v>
      </c>
      <c r="K34" s="66">
        <v>24</v>
      </c>
      <c r="L34" s="66">
        <v>2007</v>
      </c>
      <c r="M34" s="67">
        <v>19</v>
      </c>
      <c r="N34" s="67">
        <v>7</v>
      </c>
      <c r="O34" s="66">
        <v>11</v>
      </c>
      <c r="P34" s="66">
        <v>11</v>
      </c>
      <c r="Q34" s="129">
        <f t="shared" si="1"/>
        <v>11</v>
      </c>
      <c r="R34" s="171"/>
    </row>
    <row r="35" spans="1:18" x14ac:dyDescent="0.25">
      <c r="A35" s="19" t="s">
        <v>410</v>
      </c>
      <c r="B35" s="65" t="s">
        <v>411</v>
      </c>
      <c r="C35" s="66">
        <v>2007</v>
      </c>
      <c r="D35" s="66">
        <v>25</v>
      </c>
      <c r="E35" s="66" t="s">
        <v>592</v>
      </c>
      <c r="F35" s="66" t="s">
        <v>555</v>
      </c>
      <c r="G35" s="66" t="s">
        <v>232</v>
      </c>
      <c r="H35" s="66" t="s">
        <v>312</v>
      </c>
      <c r="I35" s="66" t="s">
        <v>418</v>
      </c>
      <c r="J35" s="66">
        <v>1</v>
      </c>
      <c r="K35" s="66">
        <v>25</v>
      </c>
      <c r="L35" s="66">
        <v>2007</v>
      </c>
      <c r="M35" s="67">
        <v>19</v>
      </c>
      <c r="N35" s="67">
        <v>7</v>
      </c>
      <c r="O35" s="66">
        <v>22</v>
      </c>
      <c r="P35" s="66">
        <v>22</v>
      </c>
      <c r="Q35" s="129">
        <f t="shared" si="1"/>
        <v>22</v>
      </c>
      <c r="R35" s="171"/>
    </row>
    <row r="36" spans="1:18" x14ac:dyDescent="0.25">
      <c r="A36" s="19" t="s">
        <v>410</v>
      </c>
      <c r="B36" s="65" t="s">
        <v>411</v>
      </c>
      <c r="C36" s="66">
        <v>2007</v>
      </c>
      <c r="D36" s="66">
        <v>26</v>
      </c>
      <c r="E36" s="66" t="s">
        <v>593</v>
      </c>
      <c r="F36" s="66" t="s">
        <v>555</v>
      </c>
      <c r="G36" s="66" t="s">
        <v>232</v>
      </c>
      <c r="H36" s="66" t="s">
        <v>312</v>
      </c>
      <c r="I36" s="66" t="s">
        <v>418</v>
      </c>
      <c r="J36" s="66">
        <v>1</v>
      </c>
      <c r="K36" s="66">
        <v>26</v>
      </c>
      <c r="L36" s="66">
        <v>2007</v>
      </c>
      <c r="M36" s="67">
        <v>19</v>
      </c>
      <c r="N36" s="67">
        <v>7</v>
      </c>
      <c r="O36" s="66">
        <v>44</v>
      </c>
      <c r="P36" s="66">
        <v>44</v>
      </c>
      <c r="Q36" s="129">
        <f t="shared" si="1"/>
        <v>44</v>
      </c>
      <c r="R36" s="171"/>
    </row>
    <row r="37" spans="1:18" x14ac:dyDescent="0.25">
      <c r="A37" s="19" t="s">
        <v>410</v>
      </c>
      <c r="B37" s="65" t="s">
        <v>411</v>
      </c>
      <c r="C37" s="66">
        <v>2007</v>
      </c>
      <c r="D37" s="66">
        <v>27</v>
      </c>
      <c r="E37" s="66" t="s">
        <v>594</v>
      </c>
      <c r="F37" s="66" t="s">
        <v>331</v>
      </c>
      <c r="G37" s="66" t="s">
        <v>232</v>
      </c>
      <c r="H37" s="66" t="s">
        <v>312</v>
      </c>
      <c r="I37" s="66" t="s">
        <v>418</v>
      </c>
      <c r="J37" s="66">
        <v>1</v>
      </c>
      <c r="K37" s="66">
        <v>27</v>
      </c>
      <c r="L37" s="66">
        <v>2007</v>
      </c>
      <c r="M37" s="67">
        <v>19</v>
      </c>
      <c r="N37" s="67">
        <v>7</v>
      </c>
      <c r="O37" s="66">
        <v>66</v>
      </c>
      <c r="P37" s="66">
        <v>66</v>
      </c>
      <c r="Q37" s="129">
        <f t="shared" si="1"/>
        <v>66</v>
      </c>
      <c r="R37" s="171"/>
    </row>
    <row r="38" spans="1:18" x14ac:dyDescent="0.25">
      <c r="A38" s="19" t="s">
        <v>410</v>
      </c>
      <c r="B38" s="65" t="s">
        <v>411</v>
      </c>
      <c r="C38" s="66">
        <v>2007</v>
      </c>
      <c r="D38" s="66">
        <v>28</v>
      </c>
      <c r="E38" s="66" t="s">
        <v>366</v>
      </c>
      <c r="F38" s="66" t="s">
        <v>531</v>
      </c>
      <c r="G38" s="66" t="s">
        <v>232</v>
      </c>
      <c r="H38" s="66" t="s">
        <v>312</v>
      </c>
      <c r="I38" s="66" t="s">
        <v>418</v>
      </c>
      <c r="J38" s="66">
        <v>1</v>
      </c>
      <c r="K38" s="66">
        <v>28</v>
      </c>
      <c r="L38" s="66">
        <v>2007</v>
      </c>
      <c r="M38" s="67">
        <v>19</v>
      </c>
      <c r="N38" s="67">
        <v>7</v>
      </c>
      <c r="O38" s="66">
        <v>11</v>
      </c>
      <c r="P38" s="66">
        <v>11</v>
      </c>
      <c r="Q38" s="129">
        <f t="shared" si="1"/>
        <v>11</v>
      </c>
      <c r="R38" s="171"/>
    </row>
    <row r="39" spans="1:18" x14ac:dyDescent="0.25">
      <c r="A39" s="19" t="s">
        <v>410</v>
      </c>
      <c r="B39" s="65" t="s">
        <v>411</v>
      </c>
      <c r="C39" s="66">
        <v>2007</v>
      </c>
      <c r="D39" s="66">
        <v>29</v>
      </c>
      <c r="E39" s="66" t="s">
        <v>534</v>
      </c>
      <c r="F39" s="66" t="s">
        <v>324</v>
      </c>
      <c r="G39" s="66" t="s">
        <v>232</v>
      </c>
      <c r="H39" s="66" t="s">
        <v>312</v>
      </c>
      <c r="I39" s="66" t="s">
        <v>418</v>
      </c>
      <c r="J39" s="66">
        <v>1</v>
      </c>
      <c r="K39" s="66">
        <v>29</v>
      </c>
      <c r="L39" s="66">
        <v>2007</v>
      </c>
      <c r="M39" s="67">
        <v>19</v>
      </c>
      <c r="N39" s="67">
        <v>7</v>
      </c>
      <c r="O39" s="66">
        <v>351</v>
      </c>
      <c r="P39" s="66">
        <v>351</v>
      </c>
      <c r="Q39" s="129">
        <f t="shared" si="1"/>
        <v>351</v>
      </c>
      <c r="R39" s="171"/>
    </row>
    <row r="40" spans="1:18" x14ac:dyDescent="0.25">
      <c r="A40" s="19" t="s">
        <v>410</v>
      </c>
      <c r="B40" s="65" t="s">
        <v>411</v>
      </c>
      <c r="C40" s="66">
        <v>2007</v>
      </c>
      <c r="D40" s="66">
        <v>30</v>
      </c>
      <c r="E40" s="66" t="s">
        <v>506</v>
      </c>
      <c r="F40" s="66" t="s">
        <v>487</v>
      </c>
      <c r="G40" s="66" t="s">
        <v>232</v>
      </c>
      <c r="H40" s="66" t="s">
        <v>290</v>
      </c>
      <c r="I40" s="66" t="s">
        <v>418</v>
      </c>
      <c r="J40" s="66">
        <v>1</v>
      </c>
      <c r="K40" s="66">
        <v>30</v>
      </c>
      <c r="L40" s="66">
        <v>2007</v>
      </c>
      <c r="M40" s="67">
        <v>19</v>
      </c>
      <c r="N40" s="67">
        <v>7</v>
      </c>
      <c r="O40" s="66">
        <v>143</v>
      </c>
      <c r="P40" s="66">
        <v>143</v>
      </c>
      <c r="Q40" s="129">
        <f t="shared" si="1"/>
        <v>143</v>
      </c>
      <c r="R40" s="171"/>
    </row>
    <row r="41" spans="1:18" x14ac:dyDescent="0.25">
      <c r="A41" s="44" t="s">
        <v>415</v>
      </c>
      <c r="B41" s="65" t="s">
        <v>411</v>
      </c>
      <c r="C41" s="66">
        <v>2007</v>
      </c>
      <c r="D41" s="66">
        <v>31</v>
      </c>
      <c r="E41" s="66" t="s">
        <v>559</v>
      </c>
      <c r="F41" s="66" t="s">
        <v>382</v>
      </c>
      <c r="G41" s="66" t="s">
        <v>232</v>
      </c>
      <c r="H41" s="66" t="s">
        <v>355</v>
      </c>
      <c r="I41" s="66" t="s">
        <v>418</v>
      </c>
      <c r="J41" s="66">
        <v>1</v>
      </c>
      <c r="K41" s="66">
        <v>31</v>
      </c>
      <c r="L41" s="66">
        <v>2007</v>
      </c>
      <c r="M41" s="67">
        <v>19</v>
      </c>
      <c r="N41" s="67">
        <v>7</v>
      </c>
      <c r="O41" s="66">
        <v>55</v>
      </c>
      <c r="P41" s="66">
        <v>55</v>
      </c>
      <c r="Q41" s="129">
        <f t="shared" si="1"/>
        <v>55</v>
      </c>
      <c r="R41" s="171"/>
    </row>
    <row r="42" spans="1:18" x14ac:dyDescent="0.25">
      <c r="A42" s="44" t="s">
        <v>415</v>
      </c>
      <c r="B42" s="65" t="s">
        <v>411</v>
      </c>
      <c r="C42" s="66">
        <v>2007</v>
      </c>
      <c r="D42" s="66">
        <v>32</v>
      </c>
      <c r="E42" s="66" t="s">
        <v>381</v>
      </c>
      <c r="F42" s="66" t="s">
        <v>382</v>
      </c>
      <c r="G42" s="66" t="s">
        <v>232</v>
      </c>
      <c r="H42" s="66" t="s">
        <v>355</v>
      </c>
      <c r="I42" s="66" t="s">
        <v>418</v>
      </c>
      <c r="J42" s="66">
        <v>1</v>
      </c>
      <c r="K42" s="66">
        <v>32</v>
      </c>
      <c r="L42" s="66">
        <v>2007</v>
      </c>
      <c r="M42" s="67">
        <v>19</v>
      </c>
      <c r="N42" s="67">
        <v>7</v>
      </c>
      <c r="O42" s="66">
        <v>22</v>
      </c>
      <c r="P42" s="66">
        <v>22</v>
      </c>
      <c r="Q42" s="129">
        <f t="shared" si="1"/>
        <v>22</v>
      </c>
      <c r="R42" s="171"/>
    </row>
    <row r="43" spans="1:18" x14ac:dyDescent="0.25">
      <c r="A43" s="44" t="s">
        <v>415</v>
      </c>
      <c r="B43" s="65" t="s">
        <v>411</v>
      </c>
      <c r="C43" s="66">
        <v>2007</v>
      </c>
      <c r="D43" s="66">
        <v>33</v>
      </c>
      <c r="E43" s="66" t="s">
        <v>485</v>
      </c>
      <c r="F43" s="66" t="s">
        <v>356</v>
      </c>
      <c r="G43" s="66" t="s">
        <v>232</v>
      </c>
      <c r="H43" s="66" t="s">
        <v>355</v>
      </c>
      <c r="I43" s="66" t="s">
        <v>418</v>
      </c>
      <c r="J43" s="66">
        <v>1</v>
      </c>
      <c r="K43" s="66">
        <v>33</v>
      </c>
      <c r="L43" s="66">
        <v>2007</v>
      </c>
      <c r="M43" s="67">
        <v>19</v>
      </c>
      <c r="N43" s="67">
        <v>7</v>
      </c>
      <c r="O43" s="66">
        <v>33</v>
      </c>
      <c r="P43" s="66">
        <v>33</v>
      </c>
      <c r="Q43" s="129">
        <f t="shared" si="1"/>
        <v>33</v>
      </c>
      <c r="R43" s="171"/>
    </row>
    <row r="44" spans="1:18" x14ac:dyDescent="0.25">
      <c r="A44" s="19" t="s">
        <v>410</v>
      </c>
      <c r="B44" s="65" t="s">
        <v>411</v>
      </c>
      <c r="C44" s="66">
        <v>2007</v>
      </c>
      <c r="D44" s="66">
        <v>34</v>
      </c>
      <c r="E44" s="66" t="s">
        <v>536</v>
      </c>
      <c r="F44" s="66" t="s">
        <v>333</v>
      </c>
      <c r="G44" s="66" t="s">
        <v>287</v>
      </c>
      <c r="H44" s="66" t="s">
        <v>312</v>
      </c>
      <c r="I44" s="66" t="s">
        <v>418</v>
      </c>
      <c r="J44" s="66">
        <v>1</v>
      </c>
      <c r="K44" s="66">
        <v>34</v>
      </c>
      <c r="L44" s="66">
        <v>2007</v>
      </c>
      <c r="M44" s="67">
        <v>19</v>
      </c>
      <c r="N44" s="67">
        <v>7</v>
      </c>
      <c r="O44" s="66">
        <v>472</v>
      </c>
      <c r="P44" s="66">
        <v>472</v>
      </c>
      <c r="Q44" s="129">
        <f t="shared" si="1"/>
        <v>472</v>
      </c>
      <c r="R44" s="171"/>
    </row>
    <row r="45" spans="1:18" x14ac:dyDescent="0.25">
      <c r="A45" s="19" t="s">
        <v>410</v>
      </c>
      <c r="B45" s="65" t="s">
        <v>411</v>
      </c>
      <c r="C45" s="66">
        <v>2007</v>
      </c>
      <c r="D45" s="66">
        <v>35</v>
      </c>
      <c r="E45" s="66" t="s">
        <v>496</v>
      </c>
      <c r="F45" s="66" t="s">
        <v>489</v>
      </c>
      <c r="G45" s="66" t="s">
        <v>287</v>
      </c>
      <c r="H45" s="66" t="s">
        <v>290</v>
      </c>
      <c r="I45" s="66" t="s">
        <v>418</v>
      </c>
      <c r="J45" s="66">
        <v>1</v>
      </c>
      <c r="K45" s="66">
        <v>35</v>
      </c>
      <c r="L45" s="66">
        <v>2007</v>
      </c>
      <c r="M45" s="67">
        <v>19</v>
      </c>
      <c r="N45" s="67">
        <v>7</v>
      </c>
      <c r="O45" s="66">
        <v>33</v>
      </c>
      <c r="P45" s="66">
        <v>33</v>
      </c>
      <c r="Q45" s="129">
        <f t="shared" si="1"/>
        <v>33</v>
      </c>
      <c r="R45" s="171"/>
    </row>
    <row r="46" spans="1:18" ht="15.75" thickBot="1" x14ac:dyDescent="0.3">
      <c r="A46" s="90" t="s">
        <v>410</v>
      </c>
      <c r="B46" s="69" t="s">
        <v>411</v>
      </c>
      <c r="C46" s="70">
        <v>2007</v>
      </c>
      <c r="D46" s="70">
        <v>36</v>
      </c>
      <c r="E46" s="70" t="s">
        <v>561</v>
      </c>
      <c r="F46" s="70" t="s">
        <v>324</v>
      </c>
      <c r="G46" s="70" t="s">
        <v>232</v>
      </c>
      <c r="H46" s="70" t="s">
        <v>312</v>
      </c>
      <c r="I46" s="70" t="s">
        <v>418</v>
      </c>
      <c r="J46" s="70">
        <v>1</v>
      </c>
      <c r="K46" s="70">
        <v>36</v>
      </c>
      <c r="L46" s="70">
        <v>2007</v>
      </c>
      <c r="M46" s="71">
        <v>19</v>
      </c>
      <c r="N46" s="71">
        <v>7</v>
      </c>
      <c r="O46" s="70">
        <v>11</v>
      </c>
      <c r="P46" s="70">
        <v>11</v>
      </c>
      <c r="Q46" s="139">
        <f t="shared" si="1"/>
        <v>11</v>
      </c>
      <c r="R46" s="176">
        <f>SUM(Q11:Q46)</f>
        <v>4477</v>
      </c>
    </row>
    <row r="47" spans="1:18" x14ac:dyDescent="0.25">
      <c r="A47" s="175" t="s">
        <v>400</v>
      </c>
      <c r="B47" s="35" t="s">
        <v>401</v>
      </c>
      <c r="C47" s="37">
        <v>2007</v>
      </c>
      <c r="D47" s="37">
        <v>1</v>
      </c>
      <c r="E47" s="37" t="s">
        <v>588</v>
      </c>
      <c r="F47" s="37" t="s">
        <v>242</v>
      </c>
      <c r="G47" s="37" t="s">
        <v>232</v>
      </c>
      <c r="H47" s="37" t="s">
        <v>240</v>
      </c>
      <c r="I47" s="37" t="s">
        <v>418</v>
      </c>
      <c r="J47" s="37">
        <v>1</v>
      </c>
      <c r="K47" s="37">
        <v>1</v>
      </c>
      <c r="L47" s="37">
        <v>2007</v>
      </c>
      <c r="M47" s="172">
        <v>19</v>
      </c>
      <c r="N47" s="172">
        <v>7</v>
      </c>
      <c r="O47" s="37">
        <v>46</v>
      </c>
      <c r="P47" s="37">
        <v>46</v>
      </c>
      <c r="Q47" s="411">
        <f t="shared" si="1"/>
        <v>46</v>
      </c>
      <c r="R47" s="171"/>
    </row>
    <row r="48" spans="1:18" x14ac:dyDescent="0.25">
      <c r="A48" s="43" t="s">
        <v>400</v>
      </c>
      <c r="B48" s="65" t="s">
        <v>401</v>
      </c>
      <c r="C48" s="66">
        <v>2007</v>
      </c>
      <c r="D48" s="66">
        <v>2</v>
      </c>
      <c r="E48" s="66" t="s">
        <v>508</v>
      </c>
      <c r="F48" s="66" t="s">
        <v>509</v>
      </c>
      <c r="G48" s="66" t="s">
        <v>232</v>
      </c>
      <c r="H48" s="66" t="s">
        <v>290</v>
      </c>
      <c r="I48" s="66" t="s">
        <v>418</v>
      </c>
      <c r="J48" s="66">
        <v>1</v>
      </c>
      <c r="K48" s="66">
        <v>2</v>
      </c>
      <c r="L48" s="66">
        <v>2007</v>
      </c>
      <c r="M48" s="67">
        <v>19</v>
      </c>
      <c r="N48" s="67">
        <v>7</v>
      </c>
      <c r="O48" s="66">
        <v>9</v>
      </c>
      <c r="P48" s="66">
        <v>9</v>
      </c>
      <c r="Q48" s="84">
        <f t="shared" ref="Q48:Q78" si="2">SUM(O48:P48)/2</f>
        <v>9</v>
      </c>
      <c r="R48" s="171"/>
    </row>
    <row r="49" spans="1:18" x14ac:dyDescent="0.25">
      <c r="A49" s="43" t="s">
        <v>400</v>
      </c>
      <c r="B49" s="65" t="s">
        <v>401</v>
      </c>
      <c r="C49" s="66">
        <v>2007</v>
      </c>
      <c r="D49" s="66">
        <v>3</v>
      </c>
      <c r="E49" s="66" t="s">
        <v>595</v>
      </c>
      <c r="F49" s="66" t="s">
        <v>596</v>
      </c>
      <c r="G49" s="66" t="s">
        <v>232</v>
      </c>
      <c r="H49" s="66" t="s">
        <v>233</v>
      </c>
      <c r="I49" s="66" t="s">
        <v>418</v>
      </c>
      <c r="J49" s="66">
        <v>1</v>
      </c>
      <c r="K49" s="66">
        <v>3</v>
      </c>
      <c r="L49" s="66">
        <v>2007</v>
      </c>
      <c r="M49" s="67">
        <v>19</v>
      </c>
      <c r="N49" s="67">
        <v>7</v>
      </c>
      <c r="O49" s="66">
        <v>659</v>
      </c>
      <c r="P49" s="66">
        <v>659</v>
      </c>
      <c r="Q49" s="84">
        <f t="shared" si="2"/>
        <v>659</v>
      </c>
      <c r="R49" s="171"/>
    </row>
    <row r="50" spans="1:18" x14ac:dyDescent="0.25">
      <c r="A50" s="43" t="s">
        <v>400</v>
      </c>
      <c r="B50" s="65" t="s">
        <v>401</v>
      </c>
      <c r="C50" s="66">
        <v>2007</v>
      </c>
      <c r="D50" s="66">
        <v>4</v>
      </c>
      <c r="E50" s="66" t="s">
        <v>257</v>
      </c>
      <c r="F50" s="66" t="s">
        <v>345</v>
      </c>
      <c r="G50" s="66" t="s">
        <v>232</v>
      </c>
      <c r="H50" s="66" t="s">
        <v>240</v>
      </c>
      <c r="I50" s="66" t="s">
        <v>418</v>
      </c>
      <c r="J50" s="66">
        <v>1</v>
      </c>
      <c r="K50" s="66">
        <v>4</v>
      </c>
      <c r="L50" s="66">
        <v>2007</v>
      </c>
      <c r="M50" s="67">
        <v>19</v>
      </c>
      <c r="N50" s="67">
        <v>7</v>
      </c>
      <c r="O50" s="66">
        <v>458</v>
      </c>
      <c r="P50" s="66">
        <v>458</v>
      </c>
      <c r="Q50" s="84">
        <f t="shared" si="2"/>
        <v>458</v>
      </c>
      <c r="R50" s="171"/>
    </row>
    <row r="51" spans="1:18" x14ac:dyDescent="0.25">
      <c r="A51" s="43" t="s">
        <v>400</v>
      </c>
      <c r="B51" s="65" t="s">
        <v>401</v>
      </c>
      <c r="C51" s="66">
        <v>2007</v>
      </c>
      <c r="D51" s="66">
        <v>5</v>
      </c>
      <c r="E51" s="66" t="s">
        <v>274</v>
      </c>
      <c r="F51" s="66" t="s">
        <v>3</v>
      </c>
      <c r="G51" s="66" t="s">
        <v>232</v>
      </c>
      <c r="H51" s="66" t="s">
        <v>240</v>
      </c>
      <c r="I51" s="66" t="s">
        <v>418</v>
      </c>
      <c r="J51" s="66">
        <v>1</v>
      </c>
      <c r="K51" s="66">
        <v>5</v>
      </c>
      <c r="L51" s="66">
        <v>2007</v>
      </c>
      <c r="M51" s="67">
        <v>19</v>
      </c>
      <c r="N51" s="67">
        <v>7</v>
      </c>
      <c r="O51" s="66">
        <v>687</v>
      </c>
      <c r="P51" s="66">
        <v>687</v>
      </c>
      <c r="Q51" s="84">
        <f t="shared" si="2"/>
        <v>687</v>
      </c>
      <c r="R51" s="171"/>
    </row>
    <row r="52" spans="1:18" x14ac:dyDescent="0.25">
      <c r="A52" s="43" t="s">
        <v>400</v>
      </c>
      <c r="B52" s="65" t="s">
        <v>401</v>
      </c>
      <c r="C52" s="66">
        <v>2007</v>
      </c>
      <c r="D52" s="66">
        <v>6</v>
      </c>
      <c r="E52" s="66" t="s">
        <v>597</v>
      </c>
      <c r="F52" s="66" t="s">
        <v>598</v>
      </c>
      <c r="G52" s="66" t="s">
        <v>232</v>
      </c>
      <c r="H52" s="66" t="s">
        <v>233</v>
      </c>
      <c r="I52" s="66" t="s">
        <v>418</v>
      </c>
      <c r="J52" s="66">
        <v>1</v>
      </c>
      <c r="K52" s="66">
        <v>6</v>
      </c>
      <c r="L52" s="66">
        <v>2007</v>
      </c>
      <c r="M52" s="67">
        <v>19</v>
      </c>
      <c r="N52" s="67">
        <v>7</v>
      </c>
      <c r="O52" s="66">
        <v>586</v>
      </c>
      <c r="P52" s="66">
        <v>586</v>
      </c>
      <c r="Q52" s="84">
        <f t="shared" si="2"/>
        <v>586</v>
      </c>
      <c r="R52" s="171"/>
    </row>
    <row r="53" spans="1:18" x14ac:dyDescent="0.25">
      <c r="A53" s="43" t="s">
        <v>400</v>
      </c>
      <c r="B53" s="65" t="s">
        <v>401</v>
      </c>
      <c r="C53" s="66">
        <v>2007</v>
      </c>
      <c r="D53" s="66">
        <v>7</v>
      </c>
      <c r="E53" s="66" t="s">
        <v>285</v>
      </c>
      <c r="F53" s="66" t="s">
        <v>286</v>
      </c>
      <c r="G53" s="66" t="s">
        <v>232</v>
      </c>
      <c r="H53" s="66" t="s">
        <v>249</v>
      </c>
      <c r="I53" s="66" t="s">
        <v>418</v>
      </c>
      <c r="J53" s="66">
        <v>1</v>
      </c>
      <c r="K53" s="66">
        <v>7</v>
      </c>
      <c r="L53" s="66">
        <v>2007</v>
      </c>
      <c r="M53" s="67">
        <v>19</v>
      </c>
      <c r="N53" s="67">
        <v>7</v>
      </c>
      <c r="O53" s="66">
        <v>6566</v>
      </c>
      <c r="P53" s="66">
        <v>6566</v>
      </c>
      <c r="Q53" s="84">
        <f t="shared" si="2"/>
        <v>6566</v>
      </c>
      <c r="R53" s="171"/>
    </row>
    <row r="54" spans="1:18" x14ac:dyDescent="0.25">
      <c r="A54" s="43" t="s">
        <v>400</v>
      </c>
      <c r="B54" s="65" t="s">
        <v>401</v>
      </c>
      <c r="C54" s="66">
        <v>2007</v>
      </c>
      <c r="D54" s="66">
        <v>8</v>
      </c>
      <c r="E54" s="66" t="s">
        <v>297</v>
      </c>
      <c r="F54" s="66" t="s">
        <v>254</v>
      </c>
      <c r="G54" s="66" t="s">
        <v>232</v>
      </c>
      <c r="H54" s="66" t="s">
        <v>252</v>
      </c>
      <c r="I54" s="66" t="s">
        <v>418</v>
      </c>
      <c r="J54" s="66">
        <v>1</v>
      </c>
      <c r="K54" s="66">
        <v>8</v>
      </c>
      <c r="L54" s="66">
        <v>2007</v>
      </c>
      <c r="M54" s="67">
        <v>19</v>
      </c>
      <c r="N54" s="67">
        <v>7</v>
      </c>
      <c r="O54" s="66">
        <v>55</v>
      </c>
      <c r="P54" s="66">
        <v>55</v>
      </c>
      <c r="Q54" s="84">
        <f t="shared" si="2"/>
        <v>55</v>
      </c>
      <c r="R54" s="171"/>
    </row>
    <row r="55" spans="1:18" x14ac:dyDescent="0.25">
      <c r="A55" s="43" t="s">
        <v>400</v>
      </c>
      <c r="B55" s="65" t="s">
        <v>401</v>
      </c>
      <c r="C55" s="66">
        <v>2007</v>
      </c>
      <c r="D55" s="66">
        <v>9</v>
      </c>
      <c r="E55" s="66" t="s">
        <v>510</v>
      </c>
      <c r="F55" s="66" t="s">
        <v>511</v>
      </c>
      <c r="G55" s="66" t="s">
        <v>232</v>
      </c>
      <c r="H55" s="66" t="s">
        <v>329</v>
      </c>
      <c r="I55" s="66" t="s">
        <v>418</v>
      </c>
      <c r="J55" s="66">
        <v>1</v>
      </c>
      <c r="K55" s="66">
        <v>9</v>
      </c>
      <c r="L55" s="66">
        <v>2007</v>
      </c>
      <c r="M55" s="67">
        <v>19</v>
      </c>
      <c r="N55" s="67">
        <v>7</v>
      </c>
      <c r="O55" s="66">
        <v>46</v>
      </c>
      <c r="P55" s="66">
        <v>46</v>
      </c>
      <c r="Q55" s="84">
        <f t="shared" si="2"/>
        <v>46</v>
      </c>
      <c r="R55" s="171"/>
    </row>
    <row r="56" spans="1:18" x14ac:dyDescent="0.25">
      <c r="A56" s="43" t="s">
        <v>400</v>
      </c>
      <c r="B56" s="65" t="s">
        <v>401</v>
      </c>
      <c r="C56" s="66">
        <v>2007</v>
      </c>
      <c r="D56" s="66">
        <v>10</v>
      </c>
      <c r="E56" s="66" t="s">
        <v>599</v>
      </c>
      <c r="F56" s="66" t="s">
        <v>600</v>
      </c>
      <c r="G56" s="66" t="s">
        <v>232</v>
      </c>
      <c r="H56" s="66" t="s">
        <v>329</v>
      </c>
      <c r="I56" s="66" t="s">
        <v>418</v>
      </c>
      <c r="J56" s="66">
        <v>1</v>
      </c>
      <c r="K56" s="66">
        <v>10</v>
      </c>
      <c r="L56" s="66">
        <v>2007</v>
      </c>
      <c r="M56" s="67">
        <v>19</v>
      </c>
      <c r="N56" s="67">
        <v>7</v>
      </c>
      <c r="O56" s="66">
        <v>46</v>
      </c>
      <c r="P56" s="66">
        <v>46</v>
      </c>
      <c r="Q56" s="84">
        <f t="shared" si="2"/>
        <v>46</v>
      </c>
      <c r="R56" s="171"/>
    </row>
    <row r="57" spans="1:18" x14ac:dyDescent="0.25">
      <c r="A57" s="43" t="s">
        <v>400</v>
      </c>
      <c r="B57" s="65" t="s">
        <v>401</v>
      </c>
      <c r="C57" s="66">
        <v>2007</v>
      </c>
      <c r="D57" s="66">
        <v>11</v>
      </c>
      <c r="E57" s="66" t="s">
        <v>601</v>
      </c>
      <c r="F57" s="66" t="s">
        <v>596</v>
      </c>
      <c r="G57" s="66" t="s">
        <v>232</v>
      </c>
      <c r="H57" s="66" t="s">
        <v>233</v>
      </c>
      <c r="I57" s="66" t="s">
        <v>418</v>
      </c>
      <c r="J57" s="66">
        <v>1</v>
      </c>
      <c r="K57" s="66">
        <v>11</v>
      </c>
      <c r="L57" s="66">
        <v>2007</v>
      </c>
      <c r="M57" s="67">
        <v>19</v>
      </c>
      <c r="N57" s="67">
        <v>7</v>
      </c>
      <c r="O57" s="66">
        <v>678</v>
      </c>
      <c r="P57" s="66">
        <v>678</v>
      </c>
      <c r="Q57" s="84">
        <f t="shared" si="2"/>
        <v>678</v>
      </c>
      <c r="R57" s="171"/>
    </row>
    <row r="58" spans="1:18" x14ac:dyDescent="0.25">
      <c r="A58" s="43" t="s">
        <v>400</v>
      </c>
      <c r="B58" s="65" t="s">
        <v>401</v>
      </c>
      <c r="C58" s="66">
        <v>2007</v>
      </c>
      <c r="D58" s="66">
        <v>12</v>
      </c>
      <c r="E58" s="66" t="s">
        <v>601</v>
      </c>
      <c r="F58" s="66" t="s">
        <v>596</v>
      </c>
      <c r="G58" s="66" t="s">
        <v>287</v>
      </c>
      <c r="H58" s="66" t="s">
        <v>233</v>
      </c>
      <c r="I58" s="66" t="s">
        <v>418</v>
      </c>
      <c r="J58" s="66">
        <v>1</v>
      </c>
      <c r="K58" s="66">
        <v>12</v>
      </c>
      <c r="L58" s="66">
        <v>2007</v>
      </c>
      <c r="M58" s="67">
        <v>19</v>
      </c>
      <c r="N58" s="67">
        <v>7</v>
      </c>
      <c r="O58" s="66">
        <v>1822</v>
      </c>
      <c r="P58" s="66">
        <v>1822</v>
      </c>
      <c r="Q58" s="84">
        <f t="shared" si="2"/>
        <v>1822</v>
      </c>
      <c r="R58" s="171"/>
    </row>
    <row r="59" spans="1:18" x14ac:dyDescent="0.25">
      <c r="A59" s="43" t="s">
        <v>400</v>
      </c>
      <c r="B59" s="65" t="s">
        <v>401</v>
      </c>
      <c r="C59" s="66">
        <v>2007</v>
      </c>
      <c r="D59" s="66">
        <v>13</v>
      </c>
      <c r="E59" s="66" t="s">
        <v>349</v>
      </c>
      <c r="F59" s="66" t="s">
        <v>350</v>
      </c>
      <c r="G59" s="66" t="s">
        <v>232</v>
      </c>
      <c r="H59" s="66" t="s">
        <v>252</v>
      </c>
      <c r="I59" s="66" t="s">
        <v>418</v>
      </c>
      <c r="J59" s="66">
        <v>1</v>
      </c>
      <c r="K59" s="66">
        <v>13</v>
      </c>
      <c r="L59" s="66">
        <v>2007</v>
      </c>
      <c r="M59" s="67">
        <v>19</v>
      </c>
      <c r="N59" s="67">
        <v>7</v>
      </c>
      <c r="O59" s="66">
        <v>18</v>
      </c>
      <c r="P59" s="66">
        <v>18</v>
      </c>
      <c r="Q59" s="84">
        <f t="shared" si="2"/>
        <v>18</v>
      </c>
      <c r="R59" s="171"/>
    </row>
    <row r="60" spans="1:18" x14ac:dyDescent="0.25">
      <c r="A60" s="43" t="s">
        <v>400</v>
      </c>
      <c r="B60" s="65" t="s">
        <v>401</v>
      </c>
      <c r="C60" s="66">
        <v>2007</v>
      </c>
      <c r="D60" s="66">
        <v>14</v>
      </c>
      <c r="E60" s="66" t="s">
        <v>516</v>
      </c>
      <c r="F60" s="66" t="s">
        <v>314</v>
      </c>
      <c r="G60" s="66" t="s">
        <v>232</v>
      </c>
      <c r="H60" s="66" t="s">
        <v>312</v>
      </c>
      <c r="I60" s="66" t="s">
        <v>418</v>
      </c>
      <c r="J60" s="66">
        <v>1</v>
      </c>
      <c r="K60" s="66">
        <v>14</v>
      </c>
      <c r="L60" s="66">
        <v>2007</v>
      </c>
      <c r="M60" s="67">
        <v>19</v>
      </c>
      <c r="N60" s="67">
        <v>7</v>
      </c>
      <c r="O60" s="66">
        <v>37</v>
      </c>
      <c r="P60" s="66">
        <v>37</v>
      </c>
      <c r="Q60" s="84">
        <f t="shared" si="2"/>
        <v>37</v>
      </c>
      <c r="R60" s="171"/>
    </row>
    <row r="61" spans="1:18" x14ac:dyDescent="0.25">
      <c r="A61" s="43" t="s">
        <v>400</v>
      </c>
      <c r="B61" s="65" t="s">
        <v>401</v>
      </c>
      <c r="C61" s="66">
        <v>2007</v>
      </c>
      <c r="D61" s="66">
        <v>15</v>
      </c>
      <c r="E61" s="66" t="s">
        <v>13</v>
      </c>
      <c r="F61" s="66" t="s">
        <v>356</v>
      </c>
      <c r="G61" s="66" t="s">
        <v>232</v>
      </c>
      <c r="H61" s="66" t="s">
        <v>355</v>
      </c>
      <c r="I61" s="66" t="s">
        <v>418</v>
      </c>
      <c r="J61" s="66">
        <v>1</v>
      </c>
      <c r="K61" s="66">
        <v>15</v>
      </c>
      <c r="L61" s="66">
        <v>2007</v>
      </c>
      <c r="M61" s="67">
        <v>19</v>
      </c>
      <c r="N61" s="67">
        <v>7</v>
      </c>
      <c r="O61" s="66">
        <v>9</v>
      </c>
      <c r="P61" s="66">
        <v>9</v>
      </c>
      <c r="Q61" s="84">
        <f t="shared" si="2"/>
        <v>9</v>
      </c>
      <c r="R61" s="171"/>
    </row>
    <row r="62" spans="1:18" x14ac:dyDescent="0.25">
      <c r="A62" s="43" t="s">
        <v>400</v>
      </c>
      <c r="B62" s="65" t="s">
        <v>401</v>
      </c>
      <c r="C62" s="66">
        <v>2007</v>
      </c>
      <c r="D62" s="66">
        <v>16</v>
      </c>
      <c r="E62" s="66" t="s">
        <v>549</v>
      </c>
      <c r="F62" s="66" t="s">
        <v>326</v>
      </c>
      <c r="G62" s="66" t="s">
        <v>287</v>
      </c>
      <c r="H62" s="66" t="s">
        <v>312</v>
      </c>
      <c r="I62" s="66" t="s">
        <v>418</v>
      </c>
      <c r="J62" s="66">
        <v>1</v>
      </c>
      <c r="K62" s="66">
        <v>16</v>
      </c>
      <c r="L62" s="66">
        <v>2007</v>
      </c>
      <c r="M62" s="67">
        <v>19</v>
      </c>
      <c r="N62" s="67">
        <v>7</v>
      </c>
      <c r="O62" s="66">
        <v>37</v>
      </c>
      <c r="P62" s="66">
        <v>37</v>
      </c>
      <c r="Q62" s="84">
        <f t="shared" si="2"/>
        <v>37</v>
      </c>
      <c r="R62" s="171"/>
    </row>
    <row r="63" spans="1:18" x14ac:dyDescent="0.25">
      <c r="A63" s="43" t="s">
        <v>400</v>
      </c>
      <c r="B63" s="65" t="s">
        <v>401</v>
      </c>
      <c r="C63" s="66">
        <v>2007</v>
      </c>
      <c r="D63" s="66">
        <v>17</v>
      </c>
      <c r="E63" s="66" t="s">
        <v>602</v>
      </c>
      <c r="F63" s="66" t="s">
        <v>603</v>
      </c>
      <c r="G63" s="66" t="s">
        <v>287</v>
      </c>
      <c r="H63" s="66" t="s">
        <v>290</v>
      </c>
      <c r="I63" s="66" t="s">
        <v>418</v>
      </c>
      <c r="J63" s="66">
        <v>1</v>
      </c>
      <c r="K63" s="66">
        <v>17</v>
      </c>
      <c r="L63" s="66">
        <v>2007</v>
      </c>
      <c r="M63" s="67">
        <v>19</v>
      </c>
      <c r="N63" s="67">
        <v>7</v>
      </c>
      <c r="O63" s="66">
        <v>9</v>
      </c>
      <c r="P63" s="66">
        <v>9</v>
      </c>
      <c r="Q63" s="84">
        <f t="shared" si="2"/>
        <v>9</v>
      </c>
      <c r="R63" s="171"/>
    </row>
    <row r="64" spans="1:18" x14ac:dyDescent="0.25">
      <c r="A64" s="43" t="s">
        <v>400</v>
      </c>
      <c r="B64" s="65" t="s">
        <v>401</v>
      </c>
      <c r="C64" s="66">
        <v>2007</v>
      </c>
      <c r="D64" s="66">
        <v>18</v>
      </c>
      <c r="E64" s="66" t="s">
        <v>327</v>
      </c>
      <c r="F64" s="66" t="s">
        <v>328</v>
      </c>
      <c r="G64" s="66" t="s">
        <v>232</v>
      </c>
      <c r="H64" s="66" t="s">
        <v>329</v>
      </c>
      <c r="I64" s="66" t="s">
        <v>418</v>
      </c>
      <c r="J64" s="66">
        <v>1</v>
      </c>
      <c r="K64" s="66">
        <v>18</v>
      </c>
      <c r="L64" s="66">
        <v>2007</v>
      </c>
      <c r="M64" s="67">
        <v>19</v>
      </c>
      <c r="N64" s="67">
        <v>7</v>
      </c>
      <c r="O64" s="66">
        <v>9</v>
      </c>
      <c r="P64" s="66">
        <v>9</v>
      </c>
      <c r="Q64" s="84">
        <f t="shared" si="2"/>
        <v>9</v>
      </c>
      <c r="R64" s="171"/>
    </row>
    <row r="65" spans="1:18" x14ac:dyDescent="0.25">
      <c r="A65" s="43" t="s">
        <v>400</v>
      </c>
      <c r="B65" s="65" t="s">
        <v>401</v>
      </c>
      <c r="C65" s="66">
        <v>2007</v>
      </c>
      <c r="D65" s="66">
        <v>19</v>
      </c>
      <c r="E65" s="66" t="s">
        <v>604</v>
      </c>
      <c r="F65" s="66" t="s">
        <v>289</v>
      </c>
      <c r="G65" s="66" t="s">
        <v>232</v>
      </c>
      <c r="H65" s="66" t="s">
        <v>355</v>
      </c>
      <c r="I65" s="66" t="s">
        <v>418</v>
      </c>
      <c r="J65" s="66">
        <v>1</v>
      </c>
      <c r="K65" s="66">
        <v>19</v>
      </c>
      <c r="L65" s="66">
        <v>2007</v>
      </c>
      <c r="M65" s="67">
        <v>19</v>
      </c>
      <c r="N65" s="67">
        <v>7</v>
      </c>
      <c r="O65" s="66">
        <v>55</v>
      </c>
      <c r="P65" s="66">
        <v>55</v>
      </c>
      <c r="Q65" s="84">
        <f t="shared" si="2"/>
        <v>55</v>
      </c>
      <c r="R65" s="171"/>
    </row>
    <row r="66" spans="1:18" x14ac:dyDescent="0.25">
      <c r="A66" s="43" t="s">
        <v>400</v>
      </c>
      <c r="B66" s="65" t="s">
        <v>401</v>
      </c>
      <c r="C66" s="66">
        <v>2007</v>
      </c>
      <c r="D66" s="66">
        <v>20</v>
      </c>
      <c r="E66" s="66" t="s">
        <v>605</v>
      </c>
      <c r="F66" s="66" t="s">
        <v>606</v>
      </c>
      <c r="G66" s="66" t="s">
        <v>232</v>
      </c>
      <c r="H66" s="66" t="s">
        <v>290</v>
      </c>
      <c r="I66" s="66" t="s">
        <v>418</v>
      </c>
      <c r="J66" s="66">
        <v>1</v>
      </c>
      <c r="K66" s="66">
        <v>20</v>
      </c>
      <c r="L66" s="66">
        <v>2007</v>
      </c>
      <c r="M66" s="67">
        <v>19</v>
      </c>
      <c r="N66" s="67">
        <v>7</v>
      </c>
      <c r="O66" s="66">
        <v>92</v>
      </c>
      <c r="P66" s="66">
        <v>92</v>
      </c>
      <c r="Q66" s="84">
        <f t="shared" si="2"/>
        <v>92</v>
      </c>
      <c r="R66" s="171"/>
    </row>
    <row r="67" spans="1:18" x14ac:dyDescent="0.25">
      <c r="A67" s="43" t="s">
        <v>400</v>
      </c>
      <c r="B67" s="65" t="s">
        <v>401</v>
      </c>
      <c r="C67" s="66">
        <v>2007</v>
      </c>
      <c r="D67" s="66">
        <v>21</v>
      </c>
      <c r="E67" s="66" t="s">
        <v>553</v>
      </c>
      <c r="F67" s="66" t="s">
        <v>372</v>
      </c>
      <c r="G67" s="66" t="s">
        <v>232</v>
      </c>
      <c r="H67" s="66" t="s">
        <v>312</v>
      </c>
      <c r="I67" s="66" t="s">
        <v>418</v>
      </c>
      <c r="J67" s="66">
        <v>1</v>
      </c>
      <c r="K67" s="66">
        <v>21</v>
      </c>
      <c r="L67" s="66">
        <v>2007</v>
      </c>
      <c r="M67" s="67">
        <v>19</v>
      </c>
      <c r="N67" s="67">
        <v>7</v>
      </c>
      <c r="O67" s="66">
        <v>27</v>
      </c>
      <c r="P67" s="66">
        <v>27</v>
      </c>
      <c r="Q67" s="84">
        <f t="shared" si="2"/>
        <v>27</v>
      </c>
      <c r="R67" s="171"/>
    </row>
    <row r="68" spans="1:18" x14ac:dyDescent="0.25">
      <c r="A68" s="43" t="s">
        <v>400</v>
      </c>
      <c r="B68" s="65" t="s">
        <v>401</v>
      </c>
      <c r="C68" s="66">
        <v>2007</v>
      </c>
      <c r="D68" s="66">
        <v>22</v>
      </c>
      <c r="E68" s="66" t="s">
        <v>592</v>
      </c>
      <c r="F68" s="66" t="s">
        <v>555</v>
      </c>
      <c r="G68" s="66" t="s">
        <v>287</v>
      </c>
      <c r="H68" s="66" t="s">
        <v>312</v>
      </c>
      <c r="I68" s="66" t="s">
        <v>418</v>
      </c>
      <c r="J68" s="66">
        <v>1</v>
      </c>
      <c r="K68" s="66">
        <v>22</v>
      </c>
      <c r="L68" s="66">
        <v>2007</v>
      </c>
      <c r="M68" s="67">
        <v>19</v>
      </c>
      <c r="N68" s="67">
        <v>7</v>
      </c>
      <c r="O68" s="66">
        <v>668</v>
      </c>
      <c r="P68" s="66">
        <v>668</v>
      </c>
      <c r="Q68" s="84">
        <f t="shared" si="2"/>
        <v>668</v>
      </c>
      <c r="R68" s="171"/>
    </row>
    <row r="69" spans="1:18" x14ac:dyDescent="0.25">
      <c r="A69" s="43" t="s">
        <v>400</v>
      </c>
      <c r="B69" s="65" t="s">
        <v>401</v>
      </c>
      <c r="C69" s="66">
        <v>2007</v>
      </c>
      <c r="D69" s="66">
        <v>23</v>
      </c>
      <c r="E69" s="66" t="s">
        <v>594</v>
      </c>
      <c r="F69" s="66" t="s">
        <v>331</v>
      </c>
      <c r="G69" s="66" t="s">
        <v>232</v>
      </c>
      <c r="H69" s="66" t="s">
        <v>312</v>
      </c>
      <c r="I69" s="66" t="s">
        <v>418</v>
      </c>
      <c r="J69" s="66">
        <v>1</v>
      </c>
      <c r="K69" s="66">
        <v>23</v>
      </c>
      <c r="L69" s="66">
        <v>2007</v>
      </c>
      <c r="M69" s="67">
        <v>19</v>
      </c>
      <c r="N69" s="67">
        <v>7</v>
      </c>
      <c r="O69" s="66">
        <v>632</v>
      </c>
      <c r="P69" s="66">
        <v>632</v>
      </c>
      <c r="Q69" s="84">
        <f t="shared" si="2"/>
        <v>632</v>
      </c>
      <c r="R69" s="171"/>
    </row>
    <row r="70" spans="1:18" x14ac:dyDescent="0.25">
      <c r="A70" s="43" t="s">
        <v>400</v>
      </c>
      <c r="B70" s="65" t="s">
        <v>401</v>
      </c>
      <c r="C70" s="66">
        <v>2007</v>
      </c>
      <c r="D70" s="66">
        <v>24</v>
      </c>
      <c r="E70" s="66" t="s">
        <v>607</v>
      </c>
      <c r="F70" s="66" t="s">
        <v>608</v>
      </c>
      <c r="G70" s="66" t="s">
        <v>287</v>
      </c>
      <c r="H70" s="66" t="s">
        <v>290</v>
      </c>
      <c r="I70" s="66" t="s">
        <v>418</v>
      </c>
      <c r="J70" s="66">
        <v>1</v>
      </c>
      <c r="K70" s="66">
        <v>24</v>
      </c>
      <c r="L70" s="66">
        <v>2007</v>
      </c>
      <c r="M70" s="67">
        <v>19</v>
      </c>
      <c r="N70" s="67">
        <v>7</v>
      </c>
      <c r="O70" s="66">
        <v>1474</v>
      </c>
      <c r="P70" s="66">
        <v>1474</v>
      </c>
      <c r="Q70" s="84">
        <f t="shared" si="2"/>
        <v>1474</v>
      </c>
      <c r="R70" s="171"/>
    </row>
    <row r="71" spans="1:18" x14ac:dyDescent="0.25">
      <c r="A71" s="43" t="s">
        <v>400</v>
      </c>
      <c r="B71" s="65" t="s">
        <v>401</v>
      </c>
      <c r="C71" s="66">
        <v>2007</v>
      </c>
      <c r="D71" s="66">
        <v>25</v>
      </c>
      <c r="E71" s="66" t="s">
        <v>569</v>
      </c>
      <c r="F71" s="66" t="s">
        <v>570</v>
      </c>
      <c r="G71" s="66" t="s">
        <v>232</v>
      </c>
      <c r="H71" s="66" t="s">
        <v>249</v>
      </c>
      <c r="I71" s="66" t="s">
        <v>418</v>
      </c>
      <c r="J71" s="66">
        <v>1</v>
      </c>
      <c r="K71" s="66">
        <v>25</v>
      </c>
      <c r="L71" s="66">
        <v>2007</v>
      </c>
      <c r="M71" s="67">
        <v>19</v>
      </c>
      <c r="N71" s="67">
        <v>7</v>
      </c>
      <c r="O71" s="66">
        <v>678</v>
      </c>
      <c r="P71" s="66">
        <v>678</v>
      </c>
      <c r="Q71" s="84">
        <f t="shared" si="2"/>
        <v>678</v>
      </c>
      <c r="R71" s="171"/>
    </row>
    <row r="72" spans="1:18" x14ac:dyDescent="0.25">
      <c r="A72" s="43" t="s">
        <v>400</v>
      </c>
      <c r="B72" s="65" t="s">
        <v>401</v>
      </c>
      <c r="C72" s="66">
        <v>2007</v>
      </c>
      <c r="D72" s="66">
        <v>26</v>
      </c>
      <c r="E72" s="66" t="s">
        <v>609</v>
      </c>
      <c r="F72" s="66" t="s">
        <v>511</v>
      </c>
      <c r="G72" s="66" t="s">
        <v>232</v>
      </c>
      <c r="H72" s="66" t="s">
        <v>329</v>
      </c>
      <c r="I72" s="66" t="s">
        <v>418</v>
      </c>
      <c r="J72" s="66">
        <v>1</v>
      </c>
      <c r="K72" s="66">
        <v>26</v>
      </c>
      <c r="L72" s="66">
        <v>2007</v>
      </c>
      <c r="M72" s="67">
        <v>19</v>
      </c>
      <c r="N72" s="67">
        <v>7</v>
      </c>
      <c r="O72" s="66">
        <v>3919</v>
      </c>
      <c r="P72" s="66">
        <v>3919</v>
      </c>
      <c r="Q72" s="84">
        <f t="shared" si="2"/>
        <v>3919</v>
      </c>
      <c r="R72" s="171"/>
    </row>
    <row r="73" spans="1:18" x14ac:dyDescent="0.25">
      <c r="A73" s="43" t="s">
        <v>400</v>
      </c>
      <c r="B73" s="65" t="s">
        <v>401</v>
      </c>
      <c r="C73" s="66">
        <v>2007</v>
      </c>
      <c r="D73" s="66">
        <v>27</v>
      </c>
      <c r="E73" s="66" t="s">
        <v>610</v>
      </c>
      <c r="F73" s="66" t="s">
        <v>611</v>
      </c>
      <c r="G73" s="66" t="s">
        <v>232</v>
      </c>
      <c r="H73" s="66" t="s">
        <v>290</v>
      </c>
      <c r="I73" s="66" t="s">
        <v>418</v>
      </c>
      <c r="J73" s="66">
        <v>1</v>
      </c>
      <c r="K73" s="66">
        <v>27</v>
      </c>
      <c r="L73" s="66">
        <v>2007</v>
      </c>
      <c r="M73" s="67">
        <v>19</v>
      </c>
      <c r="N73" s="67">
        <v>7</v>
      </c>
      <c r="O73" s="66">
        <v>1099</v>
      </c>
      <c r="P73" s="66">
        <v>1099</v>
      </c>
      <c r="Q73" s="84">
        <f t="shared" si="2"/>
        <v>1099</v>
      </c>
      <c r="R73" s="171"/>
    </row>
    <row r="74" spans="1:18" x14ac:dyDescent="0.25">
      <c r="A74" s="43" t="s">
        <v>400</v>
      </c>
      <c r="B74" s="65" t="s">
        <v>401</v>
      </c>
      <c r="C74" s="66">
        <v>2007</v>
      </c>
      <c r="D74" s="66">
        <v>28</v>
      </c>
      <c r="E74" s="66" t="s">
        <v>496</v>
      </c>
      <c r="F74" s="66" t="s">
        <v>489</v>
      </c>
      <c r="G74" s="66" t="s">
        <v>232</v>
      </c>
      <c r="H74" s="66" t="s">
        <v>290</v>
      </c>
      <c r="I74" s="66" t="s">
        <v>418</v>
      </c>
      <c r="J74" s="66">
        <v>1</v>
      </c>
      <c r="K74" s="66">
        <v>28</v>
      </c>
      <c r="L74" s="66">
        <v>2007</v>
      </c>
      <c r="M74" s="67">
        <v>19</v>
      </c>
      <c r="N74" s="67">
        <v>7</v>
      </c>
      <c r="O74" s="66">
        <v>9</v>
      </c>
      <c r="P74" s="66">
        <v>9</v>
      </c>
      <c r="Q74" s="84">
        <f t="shared" si="2"/>
        <v>9</v>
      </c>
      <c r="R74" s="171"/>
    </row>
    <row r="75" spans="1:18" x14ac:dyDescent="0.25">
      <c r="A75" s="43" t="s">
        <v>400</v>
      </c>
      <c r="B75" s="65" t="s">
        <v>401</v>
      </c>
      <c r="C75" s="66">
        <v>2007</v>
      </c>
      <c r="D75" s="66">
        <v>29</v>
      </c>
      <c r="E75" s="66" t="s">
        <v>398</v>
      </c>
      <c r="F75" s="66" t="s">
        <v>399</v>
      </c>
      <c r="G75" s="66" t="s">
        <v>232</v>
      </c>
      <c r="H75" s="66" t="s">
        <v>396</v>
      </c>
      <c r="I75" s="66" t="s">
        <v>418</v>
      </c>
      <c r="J75" s="66">
        <v>1</v>
      </c>
      <c r="K75" s="66">
        <v>29</v>
      </c>
      <c r="L75" s="66">
        <v>2007</v>
      </c>
      <c r="M75" s="67">
        <v>19</v>
      </c>
      <c r="N75" s="67">
        <v>7</v>
      </c>
      <c r="O75" s="66">
        <v>668</v>
      </c>
      <c r="P75" s="66">
        <v>668</v>
      </c>
      <c r="Q75" s="84">
        <f t="shared" si="2"/>
        <v>668</v>
      </c>
      <c r="R75" s="171"/>
    </row>
    <row r="76" spans="1:18" x14ac:dyDescent="0.25">
      <c r="A76" s="43" t="s">
        <v>400</v>
      </c>
      <c r="B76" s="65" t="s">
        <v>401</v>
      </c>
      <c r="C76" s="66">
        <v>2007</v>
      </c>
      <c r="D76" s="66">
        <v>30</v>
      </c>
      <c r="E76" s="66" t="s">
        <v>398</v>
      </c>
      <c r="F76" s="66" t="s">
        <v>399</v>
      </c>
      <c r="G76" s="66" t="s">
        <v>287</v>
      </c>
      <c r="H76" s="66" t="s">
        <v>396</v>
      </c>
      <c r="I76" s="66" t="s">
        <v>418</v>
      </c>
      <c r="J76" s="66">
        <v>1</v>
      </c>
      <c r="K76" s="66">
        <v>30</v>
      </c>
      <c r="L76" s="66">
        <v>2007</v>
      </c>
      <c r="M76" s="67">
        <v>19</v>
      </c>
      <c r="N76" s="67">
        <v>7</v>
      </c>
      <c r="O76" s="66">
        <v>55</v>
      </c>
      <c r="P76" s="66">
        <v>55</v>
      </c>
      <c r="Q76" s="84">
        <f t="shared" si="2"/>
        <v>55</v>
      </c>
      <c r="R76" s="171"/>
    </row>
    <row r="77" spans="1:18" x14ac:dyDescent="0.25">
      <c r="A77" s="43" t="s">
        <v>400</v>
      </c>
      <c r="B77" s="65" t="s">
        <v>401</v>
      </c>
      <c r="C77" s="66">
        <v>2007</v>
      </c>
      <c r="D77" s="66">
        <v>31</v>
      </c>
      <c r="E77" s="66" t="s">
        <v>461</v>
      </c>
      <c r="F77" s="66" t="s">
        <v>462</v>
      </c>
      <c r="G77" s="66" t="s">
        <v>232</v>
      </c>
      <c r="H77" s="66" t="s">
        <v>396</v>
      </c>
      <c r="I77" s="66" t="s">
        <v>418</v>
      </c>
      <c r="J77" s="66">
        <v>1</v>
      </c>
      <c r="K77" s="66">
        <v>31</v>
      </c>
      <c r="L77" s="66">
        <v>2007</v>
      </c>
      <c r="M77" s="67">
        <v>19</v>
      </c>
      <c r="N77" s="67">
        <v>7</v>
      </c>
      <c r="O77" s="66">
        <v>37</v>
      </c>
      <c r="P77" s="66">
        <v>37</v>
      </c>
      <c r="Q77" s="84">
        <f t="shared" si="2"/>
        <v>37</v>
      </c>
      <c r="R77" s="171"/>
    </row>
    <row r="78" spans="1:18" ht="15.75" thickBot="1" x14ac:dyDescent="0.3">
      <c r="A78" s="68" t="s">
        <v>400</v>
      </c>
      <c r="B78" s="69" t="s">
        <v>401</v>
      </c>
      <c r="C78" s="70">
        <v>2007</v>
      </c>
      <c r="D78" s="70">
        <v>32</v>
      </c>
      <c r="E78" s="70" t="s">
        <v>458</v>
      </c>
      <c r="F78" s="70" t="s">
        <v>399</v>
      </c>
      <c r="G78" s="70" t="s">
        <v>232</v>
      </c>
      <c r="H78" s="70" t="s">
        <v>396</v>
      </c>
      <c r="I78" s="70" t="s">
        <v>418</v>
      </c>
      <c r="J78" s="70">
        <v>1</v>
      </c>
      <c r="K78" s="70">
        <v>32</v>
      </c>
      <c r="L78" s="70">
        <v>2007</v>
      </c>
      <c r="M78" s="71">
        <v>19</v>
      </c>
      <c r="N78" s="71">
        <v>7</v>
      </c>
      <c r="O78" s="70">
        <v>27</v>
      </c>
      <c r="P78" s="70">
        <v>27</v>
      </c>
      <c r="Q78" s="85">
        <f t="shared" si="2"/>
        <v>27</v>
      </c>
      <c r="R78" s="176">
        <f>SUM(Q47:Q78)</f>
        <v>21217</v>
      </c>
    </row>
    <row r="79" spans="1:18" x14ac:dyDescent="0.25">
      <c r="A79" s="158" t="s">
        <v>340</v>
      </c>
      <c r="B79" s="35" t="s">
        <v>341</v>
      </c>
      <c r="C79" s="37">
        <v>2007</v>
      </c>
      <c r="D79" s="37">
        <v>1</v>
      </c>
      <c r="E79" s="37" t="s">
        <v>508</v>
      </c>
      <c r="F79" s="37" t="s">
        <v>509</v>
      </c>
      <c r="G79" s="37" t="s">
        <v>232</v>
      </c>
      <c r="H79" s="37" t="s">
        <v>290</v>
      </c>
      <c r="I79" s="37" t="s">
        <v>418</v>
      </c>
      <c r="J79" s="37">
        <v>1</v>
      </c>
      <c r="K79" s="37">
        <v>1</v>
      </c>
      <c r="L79" s="37">
        <v>2007</v>
      </c>
      <c r="M79" s="172">
        <v>19</v>
      </c>
      <c r="N79" s="172">
        <v>7</v>
      </c>
      <c r="O79" s="37">
        <v>528</v>
      </c>
      <c r="P79" s="37">
        <v>528</v>
      </c>
      <c r="Q79" s="411">
        <f>SUM(O79:P79)/2</f>
        <v>528</v>
      </c>
      <c r="R79" s="171"/>
    </row>
    <row r="80" spans="1:18" x14ac:dyDescent="0.25">
      <c r="A80" s="19" t="s">
        <v>340</v>
      </c>
      <c r="B80" s="65" t="s">
        <v>341</v>
      </c>
      <c r="C80" s="66">
        <v>2007</v>
      </c>
      <c r="D80" s="66">
        <v>2</v>
      </c>
      <c r="E80" s="66" t="s">
        <v>257</v>
      </c>
      <c r="F80" s="66" t="s">
        <v>345</v>
      </c>
      <c r="G80" s="66" t="s">
        <v>232</v>
      </c>
      <c r="H80" s="66" t="s">
        <v>240</v>
      </c>
      <c r="I80" s="66" t="s">
        <v>418</v>
      </c>
      <c r="J80" s="66">
        <v>1</v>
      </c>
      <c r="K80" s="66">
        <v>2</v>
      </c>
      <c r="L80" s="66">
        <v>2007</v>
      </c>
      <c r="M80" s="67">
        <v>19</v>
      </c>
      <c r="N80" s="67">
        <v>7</v>
      </c>
      <c r="O80" s="66">
        <v>9</v>
      </c>
      <c r="P80" s="66">
        <v>9</v>
      </c>
      <c r="Q80" s="84">
        <f t="shared" ref="Q80:Q143" si="3">SUM(O80:P80)/2</f>
        <v>9</v>
      </c>
      <c r="R80" s="171"/>
    </row>
    <row r="81" spans="1:18" x14ac:dyDescent="0.25">
      <c r="A81" s="19" t="s">
        <v>340</v>
      </c>
      <c r="B81" s="65" t="s">
        <v>341</v>
      </c>
      <c r="C81" s="66">
        <v>2007</v>
      </c>
      <c r="D81" s="66">
        <v>3</v>
      </c>
      <c r="E81" s="66" t="s">
        <v>274</v>
      </c>
      <c r="F81" s="66" t="s">
        <v>3</v>
      </c>
      <c r="G81" s="66" t="s">
        <v>232</v>
      </c>
      <c r="H81" s="66" t="s">
        <v>240</v>
      </c>
      <c r="I81" s="66" t="s">
        <v>418</v>
      </c>
      <c r="J81" s="66">
        <v>1</v>
      </c>
      <c r="K81" s="66">
        <v>3</v>
      </c>
      <c r="L81" s="66">
        <v>2007</v>
      </c>
      <c r="M81" s="67">
        <v>19</v>
      </c>
      <c r="N81" s="67">
        <v>7</v>
      </c>
      <c r="O81" s="66">
        <v>162</v>
      </c>
      <c r="P81" s="66">
        <v>162</v>
      </c>
      <c r="Q81" s="84">
        <f t="shared" si="3"/>
        <v>162</v>
      </c>
      <c r="R81" s="171"/>
    </row>
    <row r="82" spans="1:18" x14ac:dyDescent="0.25">
      <c r="A82" s="19" t="s">
        <v>340</v>
      </c>
      <c r="B82" s="65" t="s">
        <v>341</v>
      </c>
      <c r="C82" s="66">
        <v>2007</v>
      </c>
      <c r="D82" s="66">
        <v>4</v>
      </c>
      <c r="E82" s="66" t="s">
        <v>275</v>
      </c>
      <c r="F82" s="66" t="s">
        <v>276</v>
      </c>
      <c r="G82" s="66" t="s">
        <v>232</v>
      </c>
      <c r="H82" s="66" t="s">
        <v>233</v>
      </c>
      <c r="I82" s="66" t="s">
        <v>418</v>
      </c>
      <c r="J82" s="66">
        <v>1</v>
      </c>
      <c r="K82" s="66">
        <v>4</v>
      </c>
      <c r="L82" s="66">
        <v>2007</v>
      </c>
      <c r="M82" s="67">
        <v>19</v>
      </c>
      <c r="N82" s="67">
        <v>7</v>
      </c>
      <c r="O82" s="66">
        <v>34</v>
      </c>
      <c r="P82" s="66">
        <v>34</v>
      </c>
      <c r="Q82" s="84">
        <f t="shared" si="3"/>
        <v>34</v>
      </c>
      <c r="R82" s="171"/>
    </row>
    <row r="83" spans="1:18" x14ac:dyDescent="0.25">
      <c r="A83" s="19" t="s">
        <v>340</v>
      </c>
      <c r="B83" s="65" t="s">
        <v>341</v>
      </c>
      <c r="C83" s="66">
        <v>2007</v>
      </c>
      <c r="D83" s="66">
        <v>5</v>
      </c>
      <c r="E83" s="66" t="s">
        <v>285</v>
      </c>
      <c r="F83" s="66" t="s">
        <v>286</v>
      </c>
      <c r="G83" s="66" t="s">
        <v>232</v>
      </c>
      <c r="H83" s="66" t="s">
        <v>249</v>
      </c>
      <c r="I83" s="66" t="s">
        <v>418</v>
      </c>
      <c r="J83" s="66">
        <v>1</v>
      </c>
      <c r="K83" s="66">
        <v>5</v>
      </c>
      <c r="L83" s="66">
        <v>2007</v>
      </c>
      <c r="M83" s="67">
        <v>19</v>
      </c>
      <c r="N83" s="67">
        <v>7</v>
      </c>
      <c r="O83" s="66">
        <v>51</v>
      </c>
      <c r="P83" s="66">
        <v>51</v>
      </c>
      <c r="Q83" s="84">
        <f t="shared" si="3"/>
        <v>51</v>
      </c>
      <c r="R83" s="171"/>
    </row>
    <row r="84" spans="1:18" x14ac:dyDescent="0.25">
      <c r="A84" s="19" t="s">
        <v>340</v>
      </c>
      <c r="B84" s="65" t="s">
        <v>341</v>
      </c>
      <c r="C84" s="66">
        <v>2007</v>
      </c>
      <c r="D84" s="66">
        <v>6</v>
      </c>
      <c r="E84" s="66" t="s">
        <v>450</v>
      </c>
      <c r="F84" s="66" t="s">
        <v>451</v>
      </c>
      <c r="G84" s="66" t="s">
        <v>232</v>
      </c>
      <c r="H84" s="66" t="s">
        <v>312</v>
      </c>
      <c r="I84" s="66" t="s">
        <v>418</v>
      </c>
      <c r="J84" s="66">
        <v>1</v>
      </c>
      <c r="K84" s="66">
        <v>6</v>
      </c>
      <c r="L84" s="66">
        <v>2007</v>
      </c>
      <c r="M84" s="67">
        <v>19</v>
      </c>
      <c r="N84" s="67">
        <v>7</v>
      </c>
      <c r="O84" s="66">
        <v>204</v>
      </c>
      <c r="P84" s="66">
        <v>204</v>
      </c>
      <c r="Q84" s="84">
        <f t="shared" si="3"/>
        <v>204</v>
      </c>
      <c r="R84" s="171"/>
    </row>
    <row r="85" spans="1:18" x14ac:dyDescent="0.25">
      <c r="A85" s="19" t="s">
        <v>340</v>
      </c>
      <c r="B85" s="65" t="s">
        <v>341</v>
      </c>
      <c r="C85" s="66">
        <v>2007</v>
      </c>
      <c r="D85" s="66">
        <v>7</v>
      </c>
      <c r="E85" s="66" t="s">
        <v>349</v>
      </c>
      <c r="F85" s="66" t="s">
        <v>350</v>
      </c>
      <c r="G85" s="66" t="s">
        <v>232</v>
      </c>
      <c r="H85" s="66" t="s">
        <v>252</v>
      </c>
      <c r="I85" s="66" t="s">
        <v>418</v>
      </c>
      <c r="J85" s="66">
        <v>1</v>
      </c>
      <c r="K85" s="66">
        <v>7</v>
      </c>
      <c r="L85" s="66">
        <v>2007</v>
      </c>
      <c r="M85" s="67">
        <v>19</v>
      </c>
      <c r="N85" s="67">
        <v>7</v>
      </c>
      <c r="O85" s="66">
        <v>366</v>
      </c>
      <c r="P85" s="66">
        <v>366</v>
      </c>
      <c r="Q85" s="84">
        <f t="shared" si="3"/>
        <v>366</v>
      </c>
      <c r="R85" s="171"/>
    </row>
    <row r="86" spans="1:18" x14ac:dyDescent="0.25">
      <c r="A86" s="19" t="s">
        <v>340</v>
      </c>
      <c r="B86" s="65" t="s">
        <v>341</v>
      </c>
      <c r="C86" s="66">
        <v>2007</v>
      </c>
      <c r="D86" s="66">
        <v>8</v>
      </c>
      <c r="E86" s="66" t="s">
        <v>515</v>
      </c>
      <c r="F86" s="66" t="s">
        <v>314</v>
      </c>
      <c r="G86" s="66" t="s">
        <v>232</v>
      </c>
      <c r="H86" s="66" t="s">
        <v>312</v>
      </c>
      <c r="I86" s="66" t="s">
        <v>418</v>
      </c>
      <c r="J86" s="66">
        <v>1</v>
      </c>
      <c r="K86" s="66">
        <v>8</v>
      </c>
      <c r="L86" s="66">
        <v>2007</v>
      </c>
      <c r="M86" s="67">
        <v>19</v>
      </c>
      <c r="N86" s="67">
        <v>7</v>
      </c>
      <c r="O86" s="66">
        <v>111</v>
      </c>
      <c r="P86" s="66">
        <v>111</v>
      </c>
      <c r="Q86" s="84">
        <f t="shared" si="3"/>
        <v>111</v>
      </c>
      <c r="R86" s="171"/>
    </row>
    <row r="87" spans="1:18" x14ac:dyDescent="0.25">
      <c r="A87" s="19" t="s">
        <v>340</v>
      </c>
      <c r="B87" s="65" t="s">
        <v>341</v>
      </c>
      <c r="C87" s="66">
        <v>2007</v>
      </c>
      <c r="D87" s="66">
        <v>9</v>
      </c>
      <c r="E87" s="66" t="s">
        <v>516</v>
      </c>
      <c r="F87" s="66" t="s">
        <v>314</v>
      </c>
      <c r="G87" s="66" t="s">
        <v>232</v>
      </c>
      <c r="H87" s="66" t="s">
        <v>312</v>
      </c>
      <c r="I87" s="66" t="s">
        <v>418</v>
      </c>
      <c r="J87" s="66">
        <v>1</v>
      </c>
      <c r="K87" s="66">
        <v>9</v>
      </c>
      <c r="L87" s="66">
        <v>2007</v>
      </c>
      <c r="M87" s="67">
        <v>19</v>
      </c>
      <c r="N87" s="67">
        <v>7</v>
      </c>
      <c r="O87" s="66">
        <v>392</v>
      </c>
      <c r="P87" s="66">
        <v>392</v>
      </c>
      <c r="Q87" s="84">
        <f t="shared" si="3"/>
        <v>392</v>
      </c>
      <c r="R87" s="171"/>
    </row>
    <row r="88" spans="1:18" x14ac:dyDescent="0.25">
      <c r="A88" s="19" t="s">
        <v>340</v>
      </c>
      <c r="B88" s="65" t="s">
        <v>341</v>
      </c>
      <c r="C88" s="66">
        <v>2007</v>
      </c>
      <c r="D88" s="66">
        <v>10</v>
      </c>
      <c r="E88" s="66" t="s">
        <v>517</v>
      </c>
      <c r="F88" s="66" t="s">
        <v>314</v>
      </c>
      <c r="G88" s="66" t="s">
        <v>232</v>
      </c>
      <c r="H88" s="66" t="s">
        <v>312</v>
      </c>
      <c r="I88" s="66" t="s">
        <v>418</v>
      </c>
      <c r="J88" s="66">
        <v>1</v>
      </c>
      <c r="K88" s="66">
        <v>10</v>
      </c>
      <c r="L88" s="66">
        <v>2007</v>
      </c>
      <c r="M88" s="67">
        <v>19</v>
      </c>
      <c r="N88" s="67">
        <v>7</v>
      </c>
      <c r="O88" s="66">
        <v>77</v>
      </c>
      <c r="P88" s="66">
        <v>77</v>
      </c>
      <c r="Q88" s="84">
        <f t="shared" si="3"/>
        <v>77</v>
      </c>
      <c r="R88" s="171"/>
    </row>
    <row r="89" spans="1:18" x14ac:dyDescent="0.25">
      <c r="A89" s="19" t="s">
        <v>340</v>
      </c>
      <c r="B89" s="65" t="s">
        <v>341</v>
      </c>
      <c r="C89" s="66">
        <v>2007</v>
      </c>
      <c r="D89" s="66">
        <v>11</v>
      </c>
      <c r="E89" s="66" t="s">
        <v>518</v>
      </c>
      <c r="F89" s="66" t="s">
        <v>314</v>
      </c>
      <c r="G89" s="66" t="s">
        <v>232</v>
      </c>
      <c r="H89" s="66" t="s">
        <v>312</v>
      </c>
      <c r="I89" s="66" t="s">
        <v>418</v>
      </c>
      <c r="J89" s="66">
        <v>1</v>
      </c>
      <c r="K89" s="66">
        <v>11</v>
      </c>
      <c r="L89" s="66">
        <v>2007</v>
      </c>
      <c r="M89" s="67">
        <v>19</v>
      </c>
      <c r="N89" s="67">
        <v>7</v>
      </c>
      <c r="O89" s="66">
        <v>43</v>
      </c>
      <c r="P89" s="66">
        <v>43</v>
      </c>
      <c r="Q89" s="84">
        <f t="shared" si="3"/>
        <v>43</v>
      </c>
      <c r="R89" s="171"/>
    </row>
    <row r="90" spans="1:18" x14ac:dyDescent="0.25">
      <c r="A90" s="19" t="s">
        <v>340</v>
      </c>
      <c r="B90" s="65" t="s">
        <v>341</v>
      </c>
      <c r="C90" s="66">
        <v>2007</v>
      </c>
      <c r="D90" s="66">
        <v>12</v>
      </c>
      <c r="E90" s="66" t="s">
        <v>519</v>
      </c>
      <c r="F90" s="66" t="s">
        <v>324</v>
      </c>
      <c r="G90" s="66" t="s">
        <v>232</v>
      </c>
      <c r="H90" s="66" t="s">
        <v>312</v>
      </c>
      <c r="I90" s="66" t="s">
        <v>418</v>
      </c>
      <c r="J90" s="66">
        <v>1</v>
      </c>
      <c r="K90" s="66">
        <v>12</v>
      </c>
      <c r="L90" s="66">
        <v>2007</v>
      </c>
      <c r="M90" s="67">
        <v>19</v>
      </c>
      <c r="N90" s="67">
        <v>7</v>
      </c>
      <c r="O90" s="66">
        <v>341</v>
      </c>
      <c r="P90" s="66">
        <v>341</v>
      </c>
      <c r="Q90" s="84">
        <f t="shared" si="3"/>
        <v>341</v>
      </c>
      <c r="R90" s="171"/>
    </row>
    <row r="91" spans="1:18" x14ac:dyDescent="0.25">
      <c r="A91" s="19" t="s">
        <v>340</v>
      </c>
      <c r="B91" s="65" t="s">
        <v>341</v>
      </c>
      <c r="C91" s="66">
        <v>2007</v>
      </c>
      <c r="D91" s="66">
        <v>13</v>
      </c>
      <c r="E91" s="66" t="s">
        <v>422</v>
      </c>
      <c r="F91" s="66" t="s">
        <v>372</v>
      </c>
      <c r="G91" s="66" t="s">
        <v>232</v>
      </c>
      <c r="H91" s="66" t="s">
        <v>312</v>
      </c>
      <c r="I91" s="66" t="s">
        <v>418</v>
      </c>
      <c r="J91" s="66">
        <v>1</v>
      </c>
      <c r="K91" s="66">
        <v>13</v>
      </c>
      <c r="L91" s="66">
        <v>2007</v>
      </c>
      <c r="M91" s="67">
        <v>19</v>
      </c>
      <c r="N91" s="67">
        <v>7</v>
      </c>
      <c r="O91" s="66">
        <v>631</v>
      </c>
      <c r="P91" s="66">
        <v>631</v>
      </c>
      <c r="Q91" s="84">
        <f t="shared" si="3"/>
        <v>631</v>
      </c>
      <c r="R91" s="171"/>
    </row>
    <row r="92" spans="1:18" x14ac:dyDescent="0.25">
      <c r="A92" s="44" t="s">
        <v>351</v>
      </c>
      <c r="B92" s="65" t="s">
        <v>341</v>
      </c>
      <c r="C92" s="66">
        <v>2007</v>
      </c>
      <c r="D92" s="66">
        <v>14</v>
      </c>
      <c r="E92" s="66" t="s">
        <v>353</v>
      </c>
      <c r="F92" s="66" t="s">
        <v>354</v>
      </c>
      <c r="G92" s="66" t="s">
        <v>232</v>
      </c>
      <c r="H92" s="66" t="s">
        <v>355</v>
      </c>
      <c r="I92" s="66" t="s">
        <v>418</v>
      </c>
      <c r="J92" s="66">
        <v>1</v>
      </c>
      <c r="K92" s="66">
        <v>14</v>
      </c>
      <c r="L92" s="66">
        <v>2007</v>
      </c>
      <c r="M92" s="67">
        <v>19</v>
      </c>
      <c r="N92" s="67">
        <v>7</v>
      </c>
      <c r="O92" s="66">
        <v>179</v>
      </c>
      <c r="P92" s="66">
        <v>179</v>
      </c>
      <c r="Q92" s="84">
        <f t="shared" si="3"/>
        <v>179</v>
      </c>
      <c r="R92" s="171"/>
    </row>
    <row r="93" spans="1:18" x14ac:dyDescent="0.25">
      <c r="A93" s="44" t="s">
        <v>351</v>
      </c>
      <c r="B93" s="65" t="s">
        <v>341</v>
      </c>
      <c r="C93" s="66">
        <v>2007</v>
      </c>
      <c r="D93" s="66">
        <v>15</v>
      </c>
      <c r="E93" s="66" t="s">
        <v>385</v>
      </c>
      <c r="F93" s="66" t="s">
        <v>379</v>
      </c>
      <c r="G93" s="66" t="s">
        <v>232</v>
      </c>
      <c r="H93" s="66" t="s">
        <v>355</v>
      </c>
      <c r="I93" s="66" t="s">
        <v>418</v>
      </c>
      <c r="J93" s="66">
        <v>1</v>
      </c>
      <c r="K93" s="66">
        <v>15</v>
      </c>
      <c r="L93" s="66">
        <v>2007</v>
      </c>
      <c r="M93" s="67">
        <v>19</v>
      </c>
      <c r="N93" s="67">
        <v>7</v>
      </c>
      <c r="O93" s="66">
        <v>1448</v>
      </c>
      <c r="P93" s="66">
        <v>1448</v>
      </c>
      <c r="Q93" s="84">
        <f t="shared" si="3"/>
        <v>1448</v>
      </c>
      <c r="R93" s="171"/>
    </row>
    <row r="94" spans="1:18" x14ac:dyDescent="0.25">
      <c r="A94" s="44" t="s">
        <v>351</v>
      </c>
      <c r="B94" s="65" t="s">
        <v>341</v>
      </c>
      <c r="C94" s="66">
        <v>2007</v>
      </c>
      <c r="D94" s="66">
        <v>16</v>
      </c>
      <c r="E94" s="66" t="s">
        <v>12</v>
      </c>
      <c r="F94" s="66" t="s">
        <v>356</v>
      </c>
      <c r="G94" s="66" t="s">
        <v>232</v>
      </c>
      <c r="H94" s="66" t="s">
        <v>355</v>
      </c>
      <c r="I94" s="66" t="s">
        <v>418</v>
      </c>
      <c r="J94" s="66">
        <v>1</v>
      </c>
      <c r="K94" s="66">
        <v>16</v>
      </c>
      <c r="L94" s="66">
        <v>2007</v>
      </c>
      <c r="M94" s="67">
        <v>19</v>
      </c>
      <c r="N94" s="67">
        <v>7</v>
      </c>
      <c r="O94" s="66">
        <v>426</v>
      </c>
      <c r="P94" s="66">
        <v>426</v>
      </c>
      <c r="Q94" s="84">
        <f t="shared" si="3"/>
        <v>426</v>
      </c>
      <c r="R94" s="171"/>
    </row>
    <row r="95" spans="1:18" x14ac:dyDescent="0.25">
      <c r="A95" s="44" t="s">
        <v>351</v>
      </c>
      <c r="B95" s="65" t="s">
        <v>341</v>
      </c>
      <c r="C95" s="66">
        <v>2007</v>
      </c>
      <c r="D95" s="66">
        <v>17</v>
      </c>
      <c r="E95" s="66" t="s">
        <v>13</v>
      </c>
      <c r="F95" s="66" t="s">
        <v>356</v>
      </c>
      <c r="G95" s="66" t="s">
        <v>232</v>
      </c>
      <c r="H95" s="66" t="s">
        <v>355</v>
      </c>
      <c r="I95" s="66" t="s">
        <v>418</v>
      </c>
      <c r="J95" s="66">
        <v>1</v>
      </c>
      <c r="K95" s="66">
        <v>17</v>
      </c>
      <c r="L95" s="66">
        <v>2007</v>
      </c>
      <c r="M95" s="67">
        <v>19</v>
      </c>
      <c r="N95" s="67">
        <v>7</v>
      </c>
      <c r="O95" s="66">
        <v>60</v>
      </c>
      <c r="P95" s="66">
        <v>60</v>
      </c>
      <c r="Q95" s="84">
        <f t="shared" si="3"/>
        <v>60</v>
      </c>
      <c r="R95" s="171"/>
    </row>
    <row r="96" spans="1:18" x14ac:dyDescent="0.25">
      <c r="A96" s="19" t="s">
        <v>340</v>
      </c>
      <c r="B96" s="65" t="s">
        <v>341</v>
      </c>
      <c r="C96" s="66">
        <v>2007</v>
      </c>
      <c r="D96" s="66">
        <v>18</v>
      </c>
      <c r="E96" s="66" t="s">
        <v>465</v>
      </c>
      <c r="F96" s="66" t="s">
        <v>466</v>
      </c>
      <c r="G96" s="66" t="s">
        <v>232</v>
      </c>
      <c r="H96" s="66" t="s">
        <v>290</v>
      </c>
      <c r="I96" s="66" t="s">
        <v>418</v>
      </c>
      <c r="J96" s="66">
        <v>1</v>
      </c>
      <c r="K96" s="66">
        <v>18</v>
      </c>
      <c r="L96" s="66">
        <v>2007</v>
      </c>
      <c r="M96" s="67">
        <v>19</v>
      </c>
      <c r="N96" s="67">
        <v>7</v>
      </c>
      <c r="O96" s="66">
        <v>60</v>
      </c>
      <c r="P96" s="66">
        <v>60</v>
      </c>
      <c r="Q96" s="84">
        <f t="shared" si="3"/>
        <v>60</v>
      </c>
      <c r="R96" s="171"/>
    </row>
    <row r="97" spans="1:18" x14ac:dyDescent="0.25">
      <c r="A97" s="44" t="s">
        <v>351</v>
      </c>
      <c r="B97" s="65" t="s">
        <v>341</v>
      </c>
      <c r="C97" s="66">
        <v>2007</v>
      </c>
      <c r="D97" s="66">
        <v>19</v>
      </c>
      <c r="E97" s="66" t="s">
        <v>467</v>
      </c>
      <c r="F97" s="66" t="s">
        <v>382</v>
      </c>
      <c r="G97" s="66" t="s">
        <v>232</v>
      </c>
      <c r="H97" s="66" t="s">
        <v>355</v>
      </c>
      <c r="I97" s="66" t="s">
        <v>418</v>
      </c>
      <c r="J97" s="66">
        <v>1</v>
      </c>
      <c r="K97" s="66">
        <v>19</v>
      </c>
      <c r="L97" s="66">
        <v>2007</v>
      </c>
      <c r="M97" s="67">
        <v>19</v>
      </c>
      <c r="N97" s="67">
        <v>7</v>
      </c>
      <c r="O97" s="66">
        <v>43</v>
      </c>
      <c r="P97" s="66">
        <v>43</v>
      </c>
      <c r="Q97" s="84">
        <f t="shared" si="3"/>
        <v>43</v>
      </c>
      <c r="R97" s="171"/>
    </row>
    <row r="98" spans="1:18" x14ac:dyDescent="0.25">
      <c r="A98" s="44" t="s">
        <v>351</v>
      </c>
      <c r="B98" s="65" t="s">
        <v>341</v>
      </c>
      <c r="C98" s="66">
        <v>2007</v>
      </c>
      <c r="D98" s="66">
        <v>20</v>
      </c>
      <c r="E98" s="66" t="s">
        <v>14</v>
      </c>
      <c r="F98" s="66" t="s">
        <v>382</v>
      </c>
      <c r="G98" s="66" t="s">
        <v>232</v>
      </c>
      <c r="H98" s="66" t="s">
        <v>355</v>
      </c>
      <c r="I98" s="66" t="s">
        <v>418</v>
      </c>
      <c r="J98" s="66">
        <v>1</v>
      </c>
      <c r="K98" s="66">
        <v>20</v>
      </c>
      <c r="L98" s="66">
        <v>2007</v>
      </c>
      <c r="M98" s="67">
        <v>19</v>
      </c>
      <c r="N98" s="67">
        <v>7</v>
      </c>
      <c r="O98" s="66">
        <v>60</v>
      </c>
      <c r="P98" s="66">
        <v>60</v>
      </c>
      <c r="Q98" s="84">
        <f t="shared" si="3"/>
        <v>60</v>
      </c>
      <c r="R98" s="171"/>
    </row>
    <row r="99" spans="1:18" x14ac:dyDescent="0.25">
      <c r="A99" s="44" t="s">
        <v>351</v>
      </c>
      <c r="B99" s="65" t="s">
        <v>341</v>
      </c>
      <c r="C99" s="66">
        <v>2007</v>
      </c>
      <c r="D99" s="66">
        <v>21</v>
      </c>
      <c r="E99" s="66" t="s">
        <v>15</v>
      </c>
      <c r="F99" s="66" t="s">
        <v>382</v>
      </c>
      <c r="G99" s="66" t="s">
        <v>232</v>
      </c>
      <c r="H99" s="66" t="s">
        <v>355</v>
      </c>
      <c r="I99" s="66" t="s">
        <v>418</v>
      </c>
      <c r="J99" s="66">
        <v>1</v>
      </c>
      <c r="K99" s="66">
        <v>21</v>
      </c>
      <c r="L99" s="66">
        <v>2007</v>
      </c>
      <c r="M99" s="67">
        <v>19</v>
      </c>
      <c r="N99" s="67">
        <v>7</v>
      </c>
      <c r="O99" s="66">
        <v>43</v>
      </c>
      <c r="P99" s="66">
        <v>43</v>
      </c>
      <c r="Q99" s="84">
        <f t="shared" si="3"/>
        <v>43</v>
      </c>
      <c r="R99" s="171"/>
    </row>
    <row r="100" spans="1:18" x14ac:dyDescent="0.25">
      <c r="A100" s="44" t="s">
        <v>351</v>
      </c>
      <c r="B100" s="65" t="s">
        <v>341</v>
      </c>
      <c r="C100" s="66">
        <v>2007</v>
      </c>
      <c r="D100" s="66">
        <v>22</v>
      </c>
      <c r="E100" s="66" t="s">
        <v>16</v>
      </c>
      <c r="F100" s="66" t="s">
        <v>382</v>
      </c>
      <c r="G100" s="66" t="s">
        <v>232</v>
      </c>
      <c r="H100" s="66" t="s">
        <v>355</v>
      </c>
      <c r="I100" s="66" t="s">
        <v>418</v>
      </c>
      <c r="J100" s="66">
        <v>1</v>
      </c>
      <c r="K100" s="66">
        <v>22</v>
      </c>
      <c r="L100" s="66">
        <v>2007</v>
      </c>
      <c r="M100" s="67">
        <v>19</v>
      </c>
      <c r="N100" s="67">
        <v>7</v>
      </c>
      <c r="O100" s="66">
        <v>26</v>
      </c>
      <c r="P100" s="66">
        <v>26</v>
      </c>
      <c r="Q100" s="84">
        <f t="shared" si="3"/>
        <v>26</v>
      </c>
      <c r="R100" s="171"/>
    </row>
    <row r="101" spans="1:18" x14ac:dyDescent="0.25">
      <c r="A101" s="44" t="s">
        <v>351</v>
      </c>
      <c r="B101" s="65" t="s">
        <v>341</v>
      </c>
      <c r="C101" s="66">
        <v>2007</v>
      </c>
      <c r="D101" s="66">
        <v>23</v>
      </c>
      <c r="E101" s="66" t="s">
        <v>17</v>
      </c>
      <c r="F101" s="66" t="s">
        <v>382</v>
      </c>
      <c r="G101" s="66" t="s">
        <v>232</v>
      </c>
      <c r="H101" s="66" t="s">
        <v>355</v>
      </c>
      <c r="I101" s="66" t="s">
        <v>418</v>
      </c>
      <c r="J101" s="66">
        <v>1</v>
      </c>
      <c r="K101" s="66">
        <v>23</v>
      </c>
      <c r="L101" s="66">
        <v>2007</v>
      </c>
      <c r="M101" s="67">
        <v>19</v>
      </c>
      <c r="N101" s="67">
        <v>7</v>
      </c>
      <c r="O101" s="66">
        <v>43</v>
      </c>
      <c r="P101" s="66">
        <v>43</v>
      </c>
      <c r="Q101" s="84">
        <f t="shared" si="3"/>
        <v>43</v>
      </c>
      <c r="R101" s="171"/>
    </row>
    <row r="102" spans="1:18" x14ac:dyDescent="0.25">
      <c r="A102" s="44" t="s">
        <v>351</v>
      </c>
      <c r="B102" s="65" t="s">
        <v>341</v>
      </c>
      <c r="C102" s="66">
        <v>2007</v>
      </c>
      <c r="D102" s="66">
        <v>24</v>
      </c>
      <c r="E102" s="66" t="s">
        <v>469</v>
      </c>
      <c r="F102" s="66" t="s">
        <v>382</v>
      </c>
      <c r="G102" s="66" t="s">
        <v>232</v>
      </c>
      <c r="H102" s="66" t="s">
        <v>355</v>
      </c>
      <c r="I102" s="66" t="s">
        <v>418</v>
      </c>
      <c r="J102" s="66">
        <v>1</v>
      </c>
      <c r="K102" s="66">
        <v>24</v>
      </c>
      <c r="L102" s="66">
        <v>2007</v>
      </c>
      <c r="M102" s="67">
        <v>19</v>
      </c>
      <c r="N102" s="67">
        <v>7</v>
      </c>
      <c r="O102" s="66">
        <v>102</v>
      </c>
      <c r="P102" s="66">
        <v>102</v>
      </c>
      <c r="Q102" s="84">
        <f t="shared" si="3"/>
        <v>102</v>
      </c>
      <c r="R102" s="171"/>
    </row>
    <row r="103" spans="1:18" x14ac:dyDescent="0.25">
      <c r="A103" s="19" t="s">
        <v>340</v>
      </c>
      <c r="B103" s="65" t="s">
        <v>341</v>
      </c>
      <c r="C103" s="66">
        <v>2007</v>
      </c>
      <c r="D103" s="66">
        <v>25</v>
      </c>
      <c r="E103" s="66" t="s">
        <v>319</v>
      </c>
      <c r="F103" s="66" t="s">
        <v>472</v>
      </c>
      <c r="G103" s="66" t="s">
        <v>232</v>
      </c>
      <c r="H103" s="66" t="s">
        <v>290</v>
      </c>
      <c r="I103" s="66" t="s">
        <v>418</v>
      </c>
      <c r="J103" s="66">
        <v>1</v>
      </c>
      <c r="K103" s="66">
        <v>25</v>
      </c>
      <c r="L103" s="66">
        <v>2007</v>
      </c>
      <c r="M103" s="67">
        <v>19</v>
      </c>
      <c r="N103" s="67">
        <v>7</v>
      </c>
      <c r="O103" s="66">
        <v>119</v>
      </c>
      <c r="P103" s="66">
        <v>119</v>
      </c>
      <c r="Q103" s="84">
        <f t="shared" si="3"/>
        <v>119</v>
      </c>
      <c r="R103" s="171"/>
    </row>
    <row r="104" spans="1:18" x14ac:dyDescent="0.25">
      <c r="A104" s="19" t="s">
        <v>340</v>
      </c>
      <c r="B104" s="65" t="s">
        <v>341</v>
      </c>
      <c r="C104" s="66">
        <v>2007</v>
      </c>
      <c r="D104" s="66">
        <v>26</v>
      </c>
      <c r="E104" s="66" t="s">
        <v>437</v>
      </c>
      <c r="F104" s="66" t="s">
        <v>424</v>
      </c>
      <c r="G104" s="66" t="s">
        <v>232</v>
      </c>
      <c r="H104" s="66" t="s">
        <v>312</v>
      </c>
      <c r="I104" s="66" t="s">
        <v>418</v>
      </c>
      <c r="J104" s="66">
        <v>1</v>
      </c>
      <c r="K104" s="66">
        <v>26</v>
      </c>
      <c r="L104" s="66">
        <v>2007</v>
      </c>
      <c r="M104" s="67">
        <v>19</v>
      </c>
      <c r="N104" s="67">
        <v>7</v>
      </c>
      <c r="O104" s="66">
        <v>17</v>
      </c>
      <c r="P104" s="66">
        <v>17</v>
      </c>
      <c r="Q104" s="84">
        <f t="shared" si="3"/>
        <v>17</v>
      </c>
      <c r="R104" s="171"/>
    </row>
    <row r="105" spans="1:18" x14ac:dyDescent="0.25">
      <c r="A105" s="19" t="s">
        <v>340</v>
      </c>
      <c r="B105" s="65" t="s">
        <v>341</v>
      </c>
      <c r="C105" s="66">
        <v>2007</v>
      </c>
      <c r="D105" s="66">
        <v>27</v>
      </c>
      <c r="E105" s="66" t="s">
        <v>423</v>
      </c>
      <c r="F105" s="66" t="s">
        <v>424</v>
      </c>
      <c r="G105" s="66" t="s">
        <v>232</v>
      </c>
      <c r="H105" s="66" t="s">
        <v>312</v>
      </c>
      <c r="I105" s="66" t="s">
        <v>418</v>
      </c>
      <c r="J105" s="66">
        <v>1</v>
      </c>
      <c r="K105" s="66">
        <v>27</v>
      </c>
      <c r="L105" s="66">
        <v>2007</v>
      </c>
      <c r="M105" s="67">
        <v>19</v>
      </c>
      <c r="N105" s="67">
        <v>7</v>
      </c>
      <c r="O105" s="66">
        <v>247</v>
      </c>
      <c r="P105" s="66">
        <v>247</v>
      </c>
      <c r="Q105" s="84">
        <f t="shared" si="3"/>
        <v>247</v>
      </c>
      <c r="R105" s="171"/>
    </row>
    <row r="106" spans="1:18" x14ac:dyDescent="0.25">
      <c r="A106" s="19" t="s">
        <v>340</v>
      </c>
      <c r="B106" s="65" t="s">
        <v>341</v>
      </c>
      <c r="C106" s="66">
        <v>2007</v>
      </c>
      <c r="D106" s="66">
        <v>28</v>
      </c>
      <c r="E106" s="66" t="s">
        <v>357</v>
      </c>
      <c r="F106" s="66" t="s">
        <v>322</v>
      </c>
      <c r="G106" s="66" t="s">
        <v>232</v>
      </c>
      <c r="H106" s="66" t="s">
        <v>312</v>
      </c>
      <c r="I106" s="66" t="s">
        <v>418</v>
      </c>
      <c r="J106" s="66">
        <v>1</v>
      </c>
      <c r="K106" s="66">
        <v>28</v>
      </c>
      <c r="L106" s="66">
        <v>2007</v>
      </c>
      <c r="M106" s="67">
        <v>19</v>
      </c>
      <c r="N106" s="67">
        <v>7</v>
      </c>
      <c r="O106" s="66">
        <v>264</v>
      </c>
      <c r="P106" s="66">
        <v>264</v>
      </c>
      <c r="Q106" s="84">
        <f t="shared" si="3"/>
        <v>264</v>
      </c>
      <c r="R106" s="171"/>
    </row>
    <row r="107" spans="1:18" x14ac:dyDescent="0.25">
      <c r="A107" s="19" t="s">
        <v>340</v>
      </c>
      <c r="B107" s="65" t="s">
        <v>341</v>
      </c>
      <c r="C107" s="66">
        <v>2007</v>
      </c>
      <c r="D107" s="66">
        <v>29</v>
      </c>
      <c r="E107" s="66" t="s">
        <v>520</v>
      </c>
      <c r="F107" s="66" t="s">
        <v>333</v>
      </c>
      <c r="G107" s="66" t="s">
        <v>232</v>
      </c>
      <c r="H107" s="66" t="s">
        <v>312</v>
      </c>
      <c r="I107" s="66" t="s">
        <v>418</v>
      </c>
      <c r="J107" s="66">
        <v>1</v>
      </c>
      <c r="K107" s="66">
        <v>29</v>
      </c>
      <c r="L107" s="66">
        <v>2007</v>
      </c>
      <c r="M107" s="67">
        <v>19</v>
      </c>
      <c r="N107" s="67">
        <v>7</v>
      </c>
      <c r="O107" s="66">
        <v>204</v>
      </c>
      <c r="P107" s="66">
        <v>204</v>
      </c>
      <c r="Q107" s="84">
        <f t="shared" si="3"/>
        <v>204</v>
      </c>
      <c r="R107" s="171"/>
    </row>
    <row r="108" spans="1:18" x14ac:dyDescent="0.25">
      <c r="A108" s="19" t="s">
        <v>340</v>
      </c>
      <c r="B108" s="65" t="s">
        <v>341</v>
      </c>
      <c r="C108" s="66">
        <v>2007</v>
      </c>
      <c r="D108" s="66">
        <v>30</v>
      </c>
      <c r="E108" s="66" t="s">
        <v>425</v>
      </c>
      <c r="F108" s="66" t="s">
        <v>333</v>
      </c>
      <c r="G108" s="66" t="s">
        <v>232</v>
      </c>
      <c r="H108" s="66" t="s">
        <v>312</v>
      </c>
      <c r="I108" s="66" t="s">
        <v>418</v>
      </c>
      <c r="J108" s="66">
        <v>1</v>
      </c>
      <c r="K108" s="66">
        <v>30</v>
      </c>
      <c r="L108" s="66">
        <v>2007</v>
      </c>
      <c r="M108" s="67">
        <v>19</v>
      </c>
      <c r="N108" s="67">
        <v>7</v>
      </c>
      <c r="O108" s="66">
        <v>315</v>
      </c>
      <c r="P108" s="66">
        <v>315</v>
      </c>
      <c r="Q108" s="84">
        <f t="shared" si="3"/>
        <v>315</v>
      </c>
      <c r="R108" s="171"/>
    </row>
    <row r="109" spans="1:18" x14ac:dyDescent="0.25">
      <c r="A109" s="19" t="s">
        <v>340</v>
      </c>
      <c r="B109" s="65" t="s">
        <v>341</v>
      </c>
      <c r="C109" s="66">
        <v>2007</v>
      </c>
      <c r="D109" s="66">
        <v>31</v>
      </c>
      <c r="E109" s="66" t="s">
        <v>323</v>
      </c>
      <c r="F109" s="66" t="s">
        <v>324</v>
      </c>
      <c r="G109" s="66" t="s">
        <v>232</v>
      </c>
      <c r="H109" s="66" t="s">
        <v>312</v>
      </c>
      <c r="I109" s="66" t="s">
        <v>418</v>
      </c>
      <c r="J109" s="66">
        <v>1</v>
      </c>
      <c r="K109" s="66">
        <v>31</v>
      </c>
      <c r="L109" s="66">
        <v>2007</v>
      </c>
      <c r="M109" s="67">
        <v>19</v>
      </c>
      <c r="N109" s="67">
        <v>7</v>
      </c>
      <c r="O109" s="66">
        <v>153</v>
      </c>
      <c r="P109" s="66">
        <v>153</v>
      </c>
      <c r="Q109" s="84">
        <f t="shared" si="3"/>
        <v>153</v>
      </c>
      <c r="R109" s="171"/>
    </row>
    <row r="110" spans="1:18" x14ac:dyDescent="0.25">
      <c r="A110" s="19" t="s">
        <v>340</v>
      </c>
      <c r="B110" s="65" t="s">
        <v>341</v>
      </c>
      <c r="C110" s="66">
        <v>2007</v>
      </c>
      <c r="D110" s="66">
        <v>32</v>
      </c>
      <c r="E110" s="66" t="s">
        <v>452</v>
      </c>
      <c r="F110" s="66" t="s">
        <v>427</v>
      </c>
      <c r="G110" s="66" t="s">
        <v>232</v>
      </c>
      <c r="H110" s="66" t="s">
        <v>312</v>
      </c>
      <c r="I110" s="66" t="s">
        <v>418</v>
      </c>
      <c r="J110" s="66">
        <v>1</v>
      </c>
      <c r="K110" s="66">
        <v>32</v>
      </c>
      <c r="L110" s="66">
        <v>2007</v>
      </c>
      <c r="M110" s="67">
        <v>19</v>
      </c>
      <c r="N110" s="67">
        <v>7</v>
      </c>
      <c r="O110" s="66">
        <v>17</v>
      </c>
      <c r="P110" s="66">
        <v>17</v>
      </c>
      <c r="Q110" s="84">
        <f t="shared" si="3"/>
        <v>17</v>
      </c>
      <c r="R110" s="171"/>
    </row>
    <row r="111" spans="1:18" x14ac:dyDescent="0.25">
      <c r="A111" s="19" t="s">
        <v>340</v>
      </c>
      <c r="B111" s="65" t="s">
        <v>341</v>
      </c>
      <c r="C111" s="66">
        <v>2007</v>
      </c>
      <c r="D111" s="66">
        <v>33</v>
      </c>
      <c r="E111" s="66" t="s">
        <v>358</v>
      </c>
      <c r="F111" s="66" t="s">
        <v>521</v>
      </c>
      <c r="G111" s="66" t="s">
        <v>232</v>
      </c>
      <c r="H111" s="66" t="s">
        <v>312</v>
      </c>
      <c r="I111" s="66" t="s">
        <v>418</v>
      </c>
      <c r="J111" s="66">
        <v>1</v>
      </c>
      <c r="K111" s="66">
        <v>33</v>
      </c>
      <c r="L111" s="66">
        <v>2007</v>
      </c>
      <c r="M111" s="67">
        <v>19</v>
      </c>
      <c r="N111" s="67">
        <v>7</v>
      </c>
      <c r="O111" s="66">
        <v>204</v>
      </c>
      <c r="P111" s="66">
        <v>204</v>
      </c>
      <c r="Q111" s="84">
        <f t="shared" si="3"/>
        <v>204</v>
      </c>
      <c r="R111" s="171"/>
    </row>
    <row r="112" spans="1:18" x14ac:dyDescent="0.25">
      <c r="A112" s="44" t="s">
        <v>351</v>
      </c>
      <c r="B112" s="65" t="s">
        <v>341</v>
      </c>
      <c r="C112" s="66">
        <v>2007</v>
      </c>
      <c r="D112" s="66">
        <v>34</v>
      </c>
      <c r="E112" s="66" t="s">
        <v>21</v>
      </c>
      <c r="F112" s="66" t="s">
        <v>356</v>
      </c>
      <c r="G112" s="66" t="s">
        <v>232</v>
      </c>
      <c r="H112" s="66" t="s">
        <v>355</v>
      </c>
      <c r="I112" s="66" t="s">
        <v>418</v>
      </c>
      <c r="J112" s="66">
        <v>1</v>
      </c>
      <c r="K112" s="66">
        <v>34</v>
      </c>
      <c r="L112" s="66">
        <v>2007</v>
      </c>
      <c r="M112" s="67">
        <v>19</v>
      </c>
      <c r="N112" s="67">
        <v>7</v>
      </c>
      <c r="O112" s="66">
        <v>162</v>
      </c>
      <c r="P112" s="66">
        <v>162</v>
      </c>
      <c r="Q112" s="84">
        <f t="shared" si="3"/>
        <v>162</v>
      </c>
      <c r="R112" s="171"/>
    </row>
    <row r="113" spans="1:18" x14ac:dyDescent="0.25">
      <c r="A113" s="44" t="s">
        <v>351</v>
      </c>
      <c r="B113" s="65" t="s">
        <v>341</v>
      </c>
      <c r="C113" s="66">
        <v>2007</v>
      </c>
      <c r="D113" s="66">
        <v>35</v>
      </c>
      <c r="E113" s="66" t="s">
        <v>19</v>
      </c>
      <c r="F113" s="66" t="s">
        <v>382</v>
      </c>
      <c r="G113" s="66" t="s">
        <v>232</v>
      </c>
      <c r="H113" s="66" t="s">
        <v>355</v>
      </c>
      <c r="I113" s="66" t="s">
        <v>418</v>
      </c>
      <c r="J113" s="66">
        <v>1</v>
      </c>
      <c r="K113" s="66">
        <v>35</v>
      </c>
      <c r="L113" s="66">
        <v>2007</v>
      </c>
      <c r="M113" s="67">
        <v>19</v>
      </c>
      <c r="N113" s="67">
        <v>7</v>
      </c>
      <c r="O113" s="66">
        <v>520</v>
      </c>
      <c r="P113" s="66">
        <v>520</v>
      </c>
      <c r="Q113" s="84">
        <f t="shared" si="3"/>
        <v>520</v>
      </c>
      <c r="R113" s="171"/>
    </row>
    <row r="114" spans="1:18" x14ac:dyDescent="0.25">
      <c r="A114" s="19" t="s">
        <v>340</v>
      </c>
      <c r="B114" s="65" t="s">
        <v>341</v>
      </c>
      <c r="C114" s="66">
        <v>2007</v>
      </c>
      <c r="D114" s="66">
        <v>36</v>
      </c>
      <c r="E114" s="66" t="s">
        <v>612</v>
      </c>
      <c r="F114" s="66" t="s">
        <v>613</v>
      </c>
      <c r="G114" s="66" t="s">
        <v>287</v>
      </c>
      <c r="H114" s="66" t="s">
        <v>290</v>
      </c>
      <c r="I114" s="66" t="s">
        <v>418</v>
      </c>
      <c r="J114" s="66">
        <v>1</v>
      </c>
      <c r="K114" s="66">
        <v>36</v>
      </c>
      <c r="L114" s="66">
        <v>2007</v>
      </c>
      <c r="M114" s="67">
        <v>19</v>
      </c>
      <c r="N114" s="67">
        <v>7</v>
      </c>
      <c r="O114" s="66">
        <v>102</v>
      </c>
      <c r="P114" s="66">
        <v>102</v>
      </c>
      <c r="Q114" s="84">
        <f t="shared" si="3"/>
        <v>102</v>
      </c>
      <c r="R114" s="171"/>
    </row>
    <row r="115" spans="1:18" x14ac:dyDescent="0.25">
      <c r="A115" s="19" t="s">
        <v>340</v>
      </c>
      <c r="B115" s="65" t="s">
        <v>341</v>
      </c>
      <c r="C115" s="66">
        <v>2007</v>
      </c>
      <c r="D115" s="66">
        <v>37</v>
      </c>
      <c r="E115" s="66" t="s">
        <v>549</v>
      </c>
      <c r="F115" s="66" t="s">
        <v>326</v>
      </c>
      <c r="G115" s="66" t="s">
        <v>232</v>
      </c>
      <c r="H115" s="66" t="s">
        <v>312</v>
      </c>
      <c r="I115" s="66" t="s">
        <v>418</v>
      </c>
      <c r="J115" s="66">
        <v>1</v>
      </c>
      <c r="K115" s="66">
        <v>37</v>
      </c>
      <c r="L115" s="66">
        <v>2007</v>
      </c>
      <c r="M115" s="67">
        <v>19</v>
      </c>
      <c r="N115" s="67">
        <v>7</v>
      </c>
      <c r="O115" s="66">
        <v>409</v>
      </c>
      <c r="P115" s="66">
        <v>409</v>
      </c>
      <c r="Q115" s="84">
        <f t="shared" si="3"/>
        <v>409</v>
      </c>
      <c r="R115" s="171"/>
    </row>
    <row r="116" spans="1:18" x14ac:dyDescent="0.25">
      <c r="A116" s="19" t="s">
        <v>340</v>
      </c>
      <c r="B116" s="65" t="s">
        <v>341</v>
      </c>
      <c r="C116" s="66">
        <v>2007</v>
      </c>
      <c r="D116" s="66">
        <v>38</v>
      </c>
      <c r="E116" s="66" t="s">
        <v>524</v>
      </c>
      <c r="F116" s="66" t="s">
        <v>324</v>
      </c>
      <c r="G116" s="66" t="s">
        <v>287</v>
      </c>
      <c r="H116" s="66" t="s">
        <v>312</v>
      </c>
      <c r="I116" s="66" t="s">
        <v>418</v>
      </c>
      <c r="J116" s="66">
        <v>1</v>
      </c>
      <c r="K116" s="66">
        <v>38</v>
      </c>
      <c r="L116" s="66">
        <v>2007</v>
      </c>
      <c r="M116" s="67">
        <v>19</v>
      </c>
      <c r="N116" s="67">
        <v>7</v>
      </c>
      <c r="O116" s="66">
        <v>256</v>
      </c>
      <c r="P116" s="66">
        <v>256</v>
      </c>
      <c r="Q116" s="84">
        <f t="shared" si="3"/>
        <v>256</v>
      </c>
      <c r="R116" s="171"/>
    </row>
    <row r="117" spans="1:18" x14ac:dyDescent="0.25">
      <c r="A117" s="19" t="s">
        <v>340</v>
      </c>
      <c r="B117" s="65" t="s">
        <v>341</v>
      </c>
      <c r="C117" s="66">
        <v>2007</v>
      </c>
      <c r="D117" s="66">
        <v>39</v>
      </c>
      <c r="E117" s="66" t="s">
        <v>525</v>
      </c>
      <c r="F117" s="66" t="s">
        <v>324</v>
      </c>
      <c r="G117" s="66" t="s">
        <v>232</v>
      </c>
      <c r="H117" s="66" t="s">
        <v>312</v>
      </c>
      <c r="I117" s="66" t="s">
        <v>418</v>
      </c>
      <c r="J117" s="66">
        <v>1</v>
      </c>
      <c r="K117" s="66">
        <v>39</v>
      </c>
      <c r="L117" s="66">
        <v>2007</v>
      </c>
      <c r="M117" s="67">
        <v>19</v>
      </c>
      <c r="N117" s="67">
        <v>7</v>
      </c>
      <c r="O117" s="66">
        <v>196</v>
      </c>
      <c r="P117" s="66">
        <v>196</v>
      </c>
      <c r="Q117" s="84">
        <f t="shared" si="3"/>
        <v>196</v>
      </c>
      <c r="R117" s="171"/>
    </row>
    <row r="118" spans="1:18" x14ac:dyDescent="0.25">
      <c r="A118" s="19" t="s">
        <v>340</v>
      </c>
      <c r="B118" s="65" t="s">
        <v>341</v>
      </c>
      <c r="C118" s="66">
        <v>2007</v>
      </c>
      <c r="D118" s="66">
        <v>40</v>
      </c>
      <c r="E118" s="66" t="s">
        <v>426</v>
      </c>
      <c r="F118" s="66" t="s">
        <v>427</v>
      </c>
      <c r="G118" s="66" t="s">
        <v>232</v>
      </c>
      <c r="H118" s="66" t="s">
        <v>312</v>
      </c>
      <c r="I118" s="66" t="s">
        <v>418</v>
      </c>
      <c r="J118" s="66">
        <v>1</v>
      </c>
      <c r="K118" s="66">
        <v>40</v>
      </c>
      <c r="L118" s="66">
        <v>2007</v>
      </c>
      <c r="M118" s="67">
        <v>19</v>
      </c>
      <c r="N118" s="67">
        <v>7</v>
      </c>
      <c r="O118" s="66">
        <v>733</v>
      </c>
      <c r="P118" s="66">
        <v>733</v>
      </c>
      <c r="Q118" s="84">
        <f t="shared" si="3"/>
        <v>733</v>
      </c>
      <c r="R118" s="171"/>
    </row>
    <row r="119" spans="1:18" x14ac:dyDescent="0.25">
      <c r="A119" s="44" t="s">
        <v>351</v>
      </c>
      <c r="B119" s="65" t="s">
        <v>341</v>
      </c>
      <c r="C119" s="66">
        <v>2007</v>
      </c>
      <c r="D119" s="66">
        <v>41</v>
      </c>
      <c r="E119" s="66" t="s">
        <v>447</v>
      </c>
      <c r="F119" s="66" t="s">
        <v>382</v>
      </c>
      <c r="G119" s="66" t="s">
        <v>232</v>
      </c>
      <c r="H119" s="66" t="s">
        <v>355</v>
      </c>
      <c r="I119" s="66" t="s">
        <v>418</v>
      </c>
      <c r="J119" s="66">
        <v>1</v>
      </c>
      <c r="K119" s="66">
        <v>41</v>
      </c>
      <c r="L119" s="66">
        <v>2007</v>
      </c>
      <c r="M119" s="67">
        <v>19</v>
      </c>
      <c r="N119" s="67">
        <v>7</v>
      </c>
      <c r="O119" s="66">
        <v>9</v>
      </c>
      <c r="P119" s="66">
        <v>9</v>
      </c>
      <c r="Q119" s="84">
        <f t="shared" si="3"/>
        <v>9</v>
      </c>
      <c r="R119" s="171"/>
    </row>
    <row r="120" spans="1:18" x14ac:dyDescent="0.25">
      <c r="A120" s="19" t="s">
        <v>340</v>
      </c>
      <c r="B120" s="65" t="s">
        <v>341</v>
      </c>
      <c r="C120" s="66">
        <v>2007</v>
      </c>
      <c r="D120" s="66">
        <v>42</v>
      </c>
      <c r="E120" s="66" t="s">
        <v>473</v>
      </c>
      <c r="F120" s="66" t="s">
        <v>471</v>
      </c>
      <c r="G120" s="66" t="s">
        <v>232</v>
      </c>
      <c r="H120" s="66" t="s">
        <v>290</v>
      </c>
      <c r="I120" s="66" t="s">
        <v>418</v>
      </c>
      <c r="J120" s="66">
        <v>1</v>
      </c>
      <c r="K120" s="66">
        <v>42</v>
      </c>
      <c r="L120" s="66">
        <v>2007</v>
      </c>
      <c r="M120" s="67">
        <v>19</v>
      </c>
      <c r="N120" s="67">
        <v>7</v>
      </c>
      <c r="O120" s="66">
        <v>60</v>
      </c>
      <c r="P120" s="66">
        <v>60</v>
      </c>
      <c r="Q120" s="84">
        <f t="shared" si="3"/>
        <v>60</v>
      </c>
      <c r="R120" s="171"/>
    </row>
    <row r="121" spans="1:18" x14ac:dyDescent="0.25">
      <c r="A121" s="19" t="s">
        <v>340</v>
      </c>
      <c r="B121" s="65" t="s">
        <v>341</v>
      </c>
      <c r="C121" s="66">
        <v>2007</v>
      </c>
      <c r="D121" s="66">
        <v>43</v>
      </c>
      <c r="E121" s="66" t="s">
        <v>364</v>
      </c>
      <c r="F121" s="66" t="s">
        <v>365</v>
      </c>
      <c r="G121" s="66" t="s">
        <v>232</v>
      </c>
      <c r="H121" s="66" t="s">
        <v>290</v>
      </c>
      <c r="I121" s="66" t="s">
        <v>418</v>
      </c>
      <c r="J121" s="66">
        <v>1</v>
      </c>
      <c r="K121" s="66">
        <v>43</v>
      </c>
      <c r="L121" s="66">
        <v>2007</v>
      </c>
      <c r="M121" s="67">
        <v>19</v>
      </c>
      <c r="N121" s="67">
        <v>7</v>
      </c>
      <c r="O121" s="66">
        <v>1644</v>
      </c>
      <c r="P121" s="66">
        <v>1644</v>
      </c>
      <c r="Q121" s="84">
        <f t="shared" si="3"/>
        <v>1644</v>
      </c>
      <c r="R121" s="171"/>
    </row>
    <row r="122" spans="1:18" x14ac:dyDescent="0.25">
      <c r="A122" s="19" t="s">
        <v>340</v>
      </c>
      <c r="B122" s="65" t="s">
        <v>341</v>
      </c>
      <c r="C122" s="66">
        <v>2007</v>
      </c>
      <c r="D122" s="66">
        <v>44</v>
      </c>
      <c r="E122" s="66" t="s">
        <v>553</v>
      </c>
      <c r="F122" s="66" t="s">
        <v>372</v>
      </c>
      <c r="G122" s="66" t="s">
        <v>232</v>
      </c>
      <c r="H122" s="66" t="s">
        <v>312</v>
      </c>
      <c r="I122" s="66" t="s">
        <v>418</v>
      </c>
      <c r="J122" s="66">
        <v>1</v>
      </c>
      <c r="K122" s="66">
        <v>44</v>
      </c>
      <c r="L122" s="66">
        <v>2007</v>
      </c>
      <c r="M122" s="67">
        <v>19</v>
      </c>
      <c r="N122" s="67">
        <v>7</v>
      </c>
      <c r="O122" s="66">
        <v>68</v>
      </c>
      <c r="P122" s="66">
        <v>68</v>
      </c>
      <c r="Q122" s="84">
        <f t="shared" si="3"/>
        <v>68</v>
      </c>
      <c r="R122" s="171"/>
    </row>
    <row r="123" spans="1:18" x14ac:dyDescent="0.25">
      <c r="A123" s="19" t="s">
        <v>340</v>
      </c>
      <c r="B123" s="65" t="s">
        <v>341</v>
      </c>
      <c r="C123" s="66">
        <v>2007</v>
      </c>
      <c r="D123" s="66">
        <v>45</v>
      </c>
      <c r="E123" s="66" t="s">
        <v>475</v>
      </c>
      <c r="F123" s="66" t="s">
        <v>324</v>
      </c>
      <c r="G123" s="66" t="s">
        <v>232</v>
      </c>
      <c r="H123" s="66" t="s">
        <v>312</v>
      </c>
      <c r="I123" s="66" t="s">
        <v>418</v>
      </c>
      <c r="J123" s="66">
        <v>1</v>
      </c>
      <c r="K123" s="66">
        <v>45</v>
      </c>
      <c r="L123" s="66">
        <v>2007</v>
      </c>
      <c r="M123" s="67">
        <v>19</v>
      </c>
      <c r="N123" s="67">
        <v>7</v>
      </c>
      <c r="O123" s="66">
        <v>68</v>
      </c>
      <c r="P123" s="66">
        <v>68</v>
      </c>
      <c r="Q123" s="84">
        <f t="shared" si="3"/>
        <v>68</v>
      </c>
      <c r="R123" s="171"/>
    </row>
    <row r="124" spans="1:18" x14ac:dyDescent="0.25">
      <c r="A124" s="19" t="s">
        <v>340</v>
      </c>
      <c r="B124" s="65" t="s">
        <v>341</v>
      </c>
      <c r="C124" s="66">
        <v>2007</v>
      </c>
      <c r="D124" s="66">
        <v>46</v>
      </c>
      <c r="E124" s="66" t="s">
        <v>529</v>
      </c>
      <c r="F124" s="66" t="s">
        <v>530</v>
      </c>
      <c r="G124" s="66" t="s">
        <v>232</v>
      </c>
      <c r="H124" s="66" t="s">
        <v>312</v>
      </c>
      <c r="I124" s="66" t="s">
        <v>418</v>
      </c>
      <c r="J124" s="66">
        <v>1</v>
      </c>
      <c r="K124" s="66">
        <v>46</v>
      </c>
      <c r="L124" s="66">
        <v>2007</v>
      </c>
      <c r="M124" s="67">
        <v>19</v>
      </c>
      <c r="N124" s="67">
        <v>7</v>
      </c>
      <c r="O124" s="66">
        <v>94</v>
      </c>
      <c r="P124" s="66">
        <v>94</v>
      </c>
      <c r="Q124" s="84">
        <f t="shared" si="3"/>
        <v>94</v>
      </c>
      <c r="R124" s="171"/>
    </row>
    <row r="125" spans="1:18" x14ac:dyDescent="0.25">
      <c r="A125" s="19" t="s">
        <v>340</v>
      </c>
      <c r="B125" s="65" t="s">
        <v>341</v>
      </c>
      <c r="C125" s="66">
        <v>2007</v>
      </c>
      <c r="D125" s="66">
        <v>47</v>
      </c>
      <c r="E125" s="66" t="s">
        <v>592</v>
      </c>
      <c r="F125" s="66" t="s">
        <v>555</v>
      </c>
      <c r="G125" s="66" t="s">
        <v>232</v>
      </c>
      <c r="H125" s="66" t="s">
        <v>312</v>
      </c>
      <c r="I125" s="66" t="s">
        <v>418</v>
      </c>
      <c r="J125" s="66">
        <v>1</v>
      </c>
      <c r="K125" s="66">
        <v>47</v>
      </c>
      <c r="L125" s="66">
        <v>2007</v>
      </c>
      <c r="M125" s="67">
        <v>19</v>
      </c>
      <c r="N125" s="67">
        <v>7</v>
      </c>
      <c r="O125" s="66">
        <v>26</v>
      </c>
      <c r="P125" s="66">
        <v>26</v>
      </c>
      <c r="Q125" s="84">
        <f t="shared" si="3"/>
        <v>26</v>
      </c>
      <c r="R125" s="171"/>
    </row>
    <row r="126" spans="1:18" x14ac:dyDescent="0.25">
      <c r="A126" s="19" t="s">
        <v>340</v>
      </c>
      <c r="B126" s="65" t="s">
        <v>341</v>
      </c>
      <c r="C126" s="66">
        <v>2007</v>
      </c>
      <c r="D126" s="66">
        <v>48</v>
      </c>
      <c r="E126" s="66" t="s">
        <v>593</v>
      </c>
      <c r="F126" s="66" t="s">
        <v>555</v>
      </c>
      <c r="G126" s="66" t="s">
        <v>232</v>
      </c>
      <c r="H126" s="66" t="s">
        <v>312</v>
      </c>
      <c r="I126" s="66" t="s">
        <v>418</v>
      </c>
      <c r="J126" s="66">
        <v>1</v>
      </c>
      <c r="K126" s="66">
        <v>48</v>
      </c>
      <c r="L126" s="66">
        <v>2007</v>
      </c>
      <c r="M126" s="67">
        <v>19</v>
      </c>
      <c r="N126" s="67">
        <v>7</v>
      </c>
      <c r="O126" s="66">
        <v>358</v>
      </c>
      <c r="P126" s="66">
        <v>358</v>
      </c>
      <c r="Q126" s="84">
        <f t="shared" si="3"/>
        <v>358</v>
      </c>
      <c r="R126" s="171"/>
    </row>
    <row r="127" spans="1:18" x14ac:dyDescent="0.25">
      <c r="A127" s="19" t="s">
        <v>340</v>
      </c>
      <c r="B127" s="65" t="s">
        <v>341</v>
      </c>
      <c r="C127" s="66">
        <v>2007</v>
      </c>
      <c r="D127" s="66">
        <v>49</v>
      </c>
      <c r="E127" s="66" t="s">
        <v>594</v>
      </c>
      <c r="F127" s="66" t="s">
        <v>331</v>
      </c>
      <c r="G127" s="66" t="s">
        <v>348</v>
      </c>
      <c r="H127" s="66" t="s">
        <v>312</v>
      </c>
      <c r="I127" s="66" t="s">
        <v>418</v>
      </c>
      <c r="J127" s="66">
        <v>1</v>
      </c>
      <c r="K127" s="66">
        <v>49</v>
      </c>
      <c r="L127" s="66">
        <v>2007</v>
      </c>
      <c r="M127" s="67">
        <v>19</v>
      </c>
      <c r="N127" s="67">
        <v>7</v>
      </c>
      <c r="O127" s="66">
        <v>375</v>
      </c>
      <c r="P127" s="66">
        <v>375</v>
      </c>
      <c r="Q127" s="84">
        <f t="shared" si="3"/>
        <v>375</v>
      </c>
      <c r="R127" s="171"/>
    </row>
    <row r="128" spans="1:18" x14ac:dyDescent="0.25">
      <c r="A128" s="19" t="s">
        <v>340</v>
      </c>
      <c r="B128" s="65" t="s">
        <v>341</v>
      </c>
      <c r="C128" s="66">
        <v>2007</v>
      </c>
      <c r="D128" s="66">
        <v>50</v>
      </c>
      <c r="E128" s="66" t="s">
        <v>556</v>
      </c>
      <c r="F128" s="66" t="s">
        <v>324</v>
      </c>
      <c r="G128" s="66" t="s">
        <v>287</v>
      </c>
      <c r="H128" s="66" t="s">
        <v>312</v>
      </c>
      <c r="I128" s="66" t="s">
        <v>418</v>
      </c>
      <c r="J128" s="66">
        <v>1</v>
      </c>
      <c r="K128" s="66">
        <v>50</v>
      </c>
      <c r="L128" s="66">
        <v>2007</v>
      </c>
      <c r="M128" s="67">
        <v>19</v>
      </c>
      <c r="N128" s="67">
        <v>7</v>
      </c>
      <c r="O128" s="66">
        <v>43</v>
      </c>
      <c r="P128" s="66">
        <v>43</v>
      </c>
      <c r="Q128" s="84">
        <f t="shared" si="3"/>
        <v>43</v>
      </c>
      <c r="R128" s="171"/>
    </row>
    <row r="129" spans="1:18" x14ac:dyDescent="0.25">
      <c r="A129" s="19" t="s">
        <v>340</v>
      </c>
      <c r="B129" s="65" t="s">
        <v>341</v>
      </c>
      <c r="C129" s="66">
        <v>2007</v>
      </c>
      <c r="D129" s="66">
        <v>51</v>
      </c>
      <c r="E129" s="66" t="s">
        <v>557</v>
      </c>
      <c r="F129" s="66" t="s">
        <v>324</v>
      </c>
      <c r="G129" s="66" t="s">
        <v>287</v>
      </c>
      <c r="H129" s="66" t="s">
        <v>312</v>
      </c>
      <c r="I129" s="66" t="s">
        <v>418</v>
      </c>
      <c r="J129" s="66">
        <v>1</v>
      </c>
      <c r="K129" s="66">
        <v>51</v>
      </c>
      <c r="L129" s="66">
        <v>2007</v>
      </c>
      <c r="M129" s="67">
        <v>19</v>
      </c>
      <c r="N129" s="67">
        <v>7</v>
      </c>
      <c r="O129" s="66">
        <v>77</v>
      </c>
      <c r="P129" s="66">
        <v>77</v>
      </c>
      <c r="Q129" s="84">
        <f t="shared" si="3"/>
        <v>77</v>
      </c>
      <c r="R129" s="171"/>
    </row>
    <row r="130" spans="1:18" x14ac:dyDescent="0.25">
      <c r="A130" s="19" t="s">
        <v>340</v>
      </c>
      <c r="B130" s="65" t="s">
        <v>341</v>
      </c>
      <c r="C130" s="66">
        <v>2007</v>
      </c>
      <c r="D130" s="66">
        <v>52</v>
      </c>
      <c r="E130" s="66" t="s">
        <v>534</v>
      </c>
      <c r="F130" s="66" t="s">
        <v>324</v>
      </c>
      <c r="G130" s="66" t="s">
        <v>232</v>
      </c>
      <c r="H130" s="66" t="s">
        <v>312</v>
      </c>
      <c r="I130" s="66" t="s">
        <v>418</v>
      </c>
      <c r="J130" s="66">
        <v>1</v>
      </c>
      <c r="K130" s="66">
        <v>52</v>
      </c>
      <c r="L130" s="66">
        <v>2007</v>
      </c>
      <c r="M130" s="67">
        <v>19</v>
      </c>
      <c r="N130" s="67">
        <v>7</v>
      </c>
      <c r="O130" s="66">
        <v>1704</v>
      </c>
      <c r="P130" s="66">
        <v>1704</v>
      </c>
      <c r="Q130" s="84">
        <f t="shared" si="3"/>
        <v>1704</v>
      </c>
      <c r="R130" s="171"/>
    </row>
    <row r="131" spans="1:18" x14ac:dyDescent="0.25">
      <c r="A131" s="44" t="s">
        <v>351</v>
      </c>
      <c r="B131" s="65" t="s">
        <v>341</v>
      </c>
      <c r="C131" s="66">
        <v>2007</v>
      </c>
      <c r="D131" s="66">
        <v>53</v>
      </c>
      <c r="E131" s="66" t="s">
        <v>478</v>
      </c>
      <c r="F131" s="66" t="s">
        <v>356</v>
      </c>
      <c r="G131" s="66" t="s">
        <v>232</v>
      </c>
      <c r="H131" s="66" t="s">
        <v>355</v>
      </c>
      <c r="I131" s="66" t="s">
        <v>418</v>
      </c>
      <c r="J131" s="66">
        <v>1</v>
      </c>
      <c r="K131" s="66">
        <v>53</v>
      </c>
      <c r="L131" s="66">
        <v>2007</v>
      </c>
      <c r="M131" s="67">
        <v>19</v>
      </c>
      <c r="N131" s="67">
        <v>7</v>
      </c>
      <c r="O131" s="66">
        <v>137</v>
      </c>
      <c r="P131" s="66">
        <v>137</v>
      </c>
      <c r="Q131" s="84">
        <f t="shared" si="3"/>
        <v>137</v>
      </c>
      <c r="R131" s="171"/>
    </row>
    <row r="132" spans="1:18" x14ac:dyDescent="0.25">
      <c r="A132" s="44" t="s">
        <v>351</v>
      </c>
      <c r="B132" s="65" t="s">
        <v>341</v>
      </c>
      <c r="C132" s="66">
        <v>2007</v>
      </c>
      <c r="D132" s="66">
        <v>54</v>
      </c>
      <c r="E132" s="66" t="s">
        <v>479</v>
      </c>
      <c r="F132" s="66" t="s">
        <v>480</v>
      </c>
      <c r="G132" s="66" t="s">
        <v>232</v>
      </c>
      <c r="H132" s="66" t="s">
        <v>355</v>
      </c>
      <c r="I132" s="66" t="s">
        <v>418</v>
      </c>
      <c r="J132" s="66">
        <v>1</v>
      </c>
      <c r="K132" s="66">
        <v>54</v>
      </c>
      <c r="L132" s="66">
        <v>2007</v>
      </c>
      <c r="M132" s="67">
        <v>19</v>
      </c>
      <c r="N132" s="67">
        <v>7</v>
      </c>
      <c r="O132" s="66">
        <v>264</v>
      </c>
      <c r="P132" s="66">
        <v>264</v>
      </c>
      <c r="Q132" s="84">
        <f t="shared" si="3"/>
        <v>264</v>
      </c>
      <c r="R132" s="171"/>
    </row>
    <row r="133" spans="1:18" x14ac:dyDescent="0.25">
      <c r="A133" s="19" t="s">
        <v>340</v>
      </c>
      <c r="B133" s="65" t="s">
        <v>341</v>
      </c>
      <c r="C133" s="66">
        <v>2007</v>
      </c>
      <c r="D133" s="66">
        <v>55</v>
      </c>
      <c r="E133" s="66" t="s">
        <v>481</v>
      </c>
      <c r="F133" s="66" t="s">
        <v>482</v>
      </c>
      <c r="G133" s="66" t="s">
        <v>232</v>
      </c>
      <c r="H133" s="66" t="s">
        <v>290</v>
      </c>
      <c r="I133" s="66" t="s">
        <v>418</v>
      </c>
      <c r="J133" s="66">
        <v>1</v>
      </c>
      <c r="K133" s="66">
        <v>55</v>
      </c>
      <c r="L133" s="66">
        <v>2007</v>
      </c>
      <c r="M133" s="67">
        <v>19</v>
      </c>
      <c r="N133" s="67">
        <v>7</v>
      </c>
      <c r="O133" s="66">
        <v>187</v>
      </c>
      <c r="P133" s="66">
        <v>187</v>
      </c>
      <c r="Q133" s="84">
        <f t="shared" si="3"/>
        <v>187</v>
      </c>
      <c r="R133" s="171"/>
    </row>
    <row r="134" spans="1:18" x14ac:dyDescent="0.25">
      <c r="A134" s="44" t="s">
        <v>351</v>
      </c>
      <c r="B134" s="65" t="s">
        <v>341</v>
      </c>
      <c r="C134" s="66">
        <v>2007</v>
      </c>
      <c r="D134" s="66">
        <v>56</v>
      </c>
      <c r="E134" s="66" t="s">
        <v>558</v>
      </c>
      <c r="F134" s="66" t="s">
        <v>382</v>
      </c>
      <c r="G134" s="66" t="s">
        <v>232</v>
      </c>
      <c r="H134" s="66" t="s">
        <v>355</v>
      </c>
      <c r="I134" s="66" t="s">
        <v>418</v>
      </c>
      <c r="J134" s="66">
        <v>1</v>
      </c>
      <c r="K134" s="66">
        <v>56</v>
      </c>
      <c r="L134" s="66">
        <v>2007</v>
      </c>
      <c r="M134" s="67">
        <v>19</v>
      </c>
      <c r="N134" s="67">
        <v>7</v>
      </c>
      <c r="O134" s="66">
        <v>17</v>
      </c>
      <c r="P134" s="66">
        <v>17</v>
      </c>
      <c r="Q134" s="84">
        <f t="shared" si="3"/>
        <v>17</v>
      </c>
      <c r="R134" s="171"/>
    </row>
    <row r="135" spans="1:18" x14ac:dyDescent="0.25">
      <c r="A135" s="44" t="s">
        <v>351</v>
      </c>
      <c r="B135" s="65" t="s">
        <v>341</v>
      </c>
      <c r="C135" s="66">
        <v>2007</v>
      </c>
      <c r="D135" s="66">
        <v>57</v>
      </c>
      <c r="E135" s="66" t="s">
        <v>507</v>
      </c>
      <c r="F135" s="66" t="s">
        <v>382</v>
      </c>
      <c r="G135" s="66" t="s">
        <v>232</v>
      </c>
      <c r="H135" s="66" t="s">
        <v>355</v>
      </c>
      <c r="I135" s="66" t="s">
        <v>418</v>
      </c>
      <c r="J135" s="66">
        <v>1</v>
      </c>
      <c r="K135" s="66">
        <v>57</v>
      </c>
      <c r="L135" s="66">
        <v>2007</v>
      </c>
      <c r="M135" s="67">
        <v>19</v>
      </c>
      <c r="N135" s="67">
        <v>7</v>
      </c>
      <c r="O135" s="66">
        <v>94</v>
      </c>
      <c r="P135" s="66">
        <v>94</v>
      </c>
      <c r="Q135" s="84">
        <f t="shared" si="3"/>
        <v>94</v>
      </c>
      <c r="R135" s="171"/>
    </row>
    <row r="136" spans="1:18" x14ac:dyDescent="0.25">
      <c r="A136" s="44" t="s">
        <v>351</v>
      </c>
      <c r="B136" s="65" t="s">
        <v>341</v>
      </c>
      <c r="C136" s="66">
        <v>2007</v>
      </c>
      <c r="D136" s="66">
        <v>58</v>
      </c>
      <c r="E136" s="66" t="s">
        <v>378</v>
      </c>
      <c r="F136" s="66" t="s">
        <v>379</v>
      </c>
      <c r="G136" s="66" t="s">
        <v>232</v>
      </c>
      <c r="H136" s="66" t="s">
        <v>355</v>
      </c>
      <c r="I136" s="66" t="s">
        <v>418</v>
      </c>
      <c r="J136" s="66">
        <v>1</v>
      </c>
      <c r="K136" s="66">
        <v>58</v>
      </c>
      <c r="L136" s="66">
        <v>2007</v>
      </c>
      <c r="M136" s="67">
        <v>19</v>
      </c>
      <c r="N136" s="67">
        <v>7</v>
      </c>
      <c r="O136" s="66">
        <v>1491</v>
      </c>
      <c r="P136" s="66">
        <v>1491</v>
      </c>
      <c r="Q136" s="84">
        <f t="shared" si="3"/>
        <v>1491</v>
      </c>
      <c r="R136" s="171"/>
    </row>
    <row r="137" spans="1:18" x14ac:dyDescent="0.25">
      <c r="A137" s="44" t="s">
        <v>351</v>
      </c>
      <c r="B137" s="65" t="s">
        <v>341</v>
      </c>
      <c r="C137" s="66">
        <v>2007</v>
      </c>
      <c r="D137" s="66">
        <v>59</v>
      </c>
      <c r="E137" s="66" t="s">
        <v>380</v>
      </c>
      <c r="F137" s="66" t="s">
        <v>379</v>
      </c>
      <c r="G137" s="66" t="s">
        <v>232</v>
      </c>
      <c r="H137" s="66" t="s">
        <v>355</v>
      </c>
      <c r="I137" s="66" t="s">
        <v>418</v>
      </c>
      <c r="J137" s="66">
        <v>1</v>
      </c>
      <c r="K137" s="66">
        <v>59</v>
      </c>
      <c r="L137" s="66">
        <v>2007</v>
      </c>
      <c r="M137" s="67">
        <v>19</v>
      </c>
      <c r="N137" s="67">
        <v>7</v>
      </c>
      <c r="O137" s="66">
        <v>94</v>
      </c>
      <c r="P137" s="66">
        <v>94</v>
      </c>
      <c r="Q137" s="84">
        <f t="shared" si="3"/>
        <v>94</v>
      </c>
      <c r="R137" s="171"/>
    </row>
    <row r="138" spans="1:18" x14ac:dyDescent="0.25">
      <c r="A138" s="44" t="s">
        <v>351</v>
      </c>
      <c r="B138" s="65" t="s">
        <v>341</v>
      </c>
      <c r="C138" s="66">
        <v>2007</v>
      </c>
      <c r="D138" s="66">
        <v>60</v>
      </c>
      <c r="E138" s="66" t="s">
        <v>381</v>
      </c>
      <c r="F138" s="66" t="s">
        <v>382</v>
      </c>
      <c r="G138" s="66" t="s">
        <v>232</v>
      </c>
      <c r="H138" s="66" t="s">
        <v>355</v>
      </c>
      <c r="I138" s="66" t="s">
        <v>418</v>
      </c>
      <c r="J138" s="66">
        <v>1</v>
      </c>
      <c r="K138" s="66">
        <v>60</v>
      </c>
      <c r="L138" s="66">
        <v>2007</v>
      </c>
      <c r="M138" s="67">
        <v>19</v>
      </c>
      <c r="N138" s="67">
        <v>7</v>
      </c>
      <c r="O138" s="66">
        <v>204</v>
      </c>
      <c r="P138" s="66">
        <v>204</v>
      </c>
      <c r="Q138" s="84">
        <f t="shared" si="3"/>
        <v>204</v>
      </c>
      <c r="R138" s="171"/>
    </row>
    <row r="139" spans="1:18" x14ac:dyDescent="0.25">
      <c r="A139" s="19" t="s">
        <v>340</v>
      </c>
      <c r="B139" s="65" t="s">
        <v>341</v>
      </c>
      <c r="C139" s="66">
        <v>2007</v>
      </c>
      <c r="D139" s="66">
        <v>61</v>
      </c>
      <c r="E139" s="66" t="s">
        <v>18</v>
      </c>
      <c r="F139" s="66" t="s">
        <v>483</v>
      </c>
      <c r="G139" s="66" t="s">
        <v>232</v>
      </c>
      <c r="H139" s="66" t="s">
        <v>290</v>
      </c>
      <c r="I139" s="66" t="s">
        <v>418</v>
      </c>
      <c r="J139" s="66">
        <v>1</v>
      </c>
      <c r="K139" s="66">
        <v>61</v>
      </c>
      <c r="L139" s="66">
        <v>2007</v>
      </c>
      <c r="M139" s="67">
        <v>19</v>
      </c>
      <c r="N139" s="67">
        <v>7</v>
      </c>
      <c r="O139" s="66">
        <v>51</v>
      </c>
      <c r="P139" s="66">
        <v>51</v>
      </c>
      <c r="Q139" s="84">
        <f t="shared" si="3"/>
        <v>51</v>
      </c>
      <c r="R139" s="171"/>
    </row>
    <row r="140" spans="1:18" x14ac:dyDescent="0.25">
      <c r="A140" s="44" t="s">
        <v>351</v>
      </c>
      <c r="B140" s="65" t="s">
        <v>341</v>
      </c>
      <c r="C140" s="66">
        <v>2007</v>
      </c>
      <c r="D140" s="66">
        <v>62</v>
      </c>
      <c r="E140" s="66" t="s">
        <v>484</v>
      </c>
      <c r="F140" s="66" t="s">
        <v>382</v>
      </c>
      <c r="G140" s="66" t="s">
        <v>287</v>
      </c>
      <c r="H140" s="66" t="s">
        <v>355</v>
      </c>
      <c r="I140" s="66" t="s">
        <v>418</v>
      </c>
      <c r="J140" s="66">
        <v>1</v>
      </c>
      <c r="K140" s="66">
        <v>62</v>
      </c>
      <c r="L140" s="66">
        <v>2007</v>
      </c>
      <c r="M140" s="67">
        <v>19</v>
      </c>
      <c r="N140" s="67">
        <v>7</v>
      </c>
      <c r="O140" s="66">
        <v>299</v>
      </c>
      <c r="P140" s="66">
        <v>299</v>
      </c>
      <c r="Q140" s="84">
        <f t="shared" si="3"/>
        <v>299</v>
      </c>
      <c r="R140" s="171"/>
    </row>
    <row r="141" spans="1:18" x14ac:dyDescent="0.25">
      <c r="A141" s="44" t="s">
        <v>351</v>
      </c>
      <c r="B141" s="65" t="s">
        <v>341</v>
      </c>
      <c r="C141" s="66">
        <v>2007</v>
      </c>
      <c r="D141" s="66">
        <v>63</v>
      </c>
      <c r="E141" s="66" t="s">
        <v>485</v>
      </c>
      <c r="F141" s="66" t="s">
        <v>356</v>
      </c>
      <c r="G141" s="66" t="s">
        <v>232</v>
      </c>
      <c r="H141" s="66" t="s">
        <v>355</v>
      </c>
      <c r="I141" s="66" t="s">
        <v>418</v>
      </c>
      <c r="J141" s="66">
        <v>1</v>
      </c>
      <c r="K141" s="66">
        <v>63</v>
      </c>
      <c r="L141" s="66">
        <v>2007</v>
      </c>
      <c r="M141" s="67">
        <v>19</v>
      </c>
      <c r="N141" s="67">
        <v>7</v>
      </c>
      <c r="O141" s="66">
        <v>51</v>
      </c>
      <c r="P141" s="66">
        <v>51</v>
      </c>
      <c r="Q141" s="84">
        <f t="shared" si="3"/>
        <v>51</v>
      </c>
      <c r="R141" s="171"/>
    </row>
    <row r="142" spans="1:18" x14ac:dyDescent="0.25">
      <c r="A142" s="19" t="s">
        <v>340</v>
      </c>
      <c r="B142" s="65" t="s">
        <v>341</v>
      </c>
      <c r="C142" s="66">
        <v>2007</v>
      </c>
      <c r="D142" s="66">
        <v>64</v>
      </c>
      <c r="E142" s="66" t="s">
        <v>444</v>
      </c>
      <c r="F142" s="66" t="s">
        <v>445</v>
      </c>
      <c r="G142" s="66" t="s">
        <v>232</v>
      </c>
      <c r="H142" s="66" t="s">
        <v>290</v>
      </c>
      <c r="I142" s="66" t="s">
        <v>418</v>
      </c>
      <c r="J142" s="66">
        <v>1</v>
      </c>
      <c r="K142" s="66">
        <v>64</v>
      </c>
      <c r="L142" s="66">
        <v>2007</v>
      </c>
      <c r="M142" s="67">
        <v>19</v>
      </c>
      <c r="N142" s="67">
        <v>7</v>
      </c>
      <c r="O142" s="66">
        <v>221</v>
      </c>
      <c r="P142" s="66">
        <v>221</v>
      </c>
      <c r="Q142" s="84">
        <f t="shared" si="3"/>
        <v>221</v>
      </c>
      <c r="R142" s="171"/>
    </row>
    <row r="143" spans="1:18" x14ac:dyDescent="0.25">
      <c r="A143" s="19" t="s">
        <v>340</v>
      </c>
      <c r="B143" s="65" t="s">
        <v>341</v>
      </c>
      <c r="C143" s="66">
        <v>2007</v>
      </c>
      <c r="D143" s="66">
        <v>65</v>
      </c>
      <c r="E143" s="66" t="s">
        <v>486</v>
      </c>
      <c r="F143" s="66" t="s">
        <v>487</v>
      </c>
      <c r="G143" s="66" t="s">
        <v>232</v>
      </c>
      <c r="H143" s="66" t="s">
        <v>290</v>
      </c>
      <c r="I143" s="66" t="s">
        <v>418</v>
      </c>
      <c r="J143" s="66">
        <v>1</v>
      </c>
      <c r="K143" s="66">
        <v>65</v>
      </c>
      <c r="L143" s="66">
        <v>2007</v>
      </c>
      <c r="M143" s="67">
        <v>19</v>
      </c>
      <c r="N143" s="67">
        <v>7</v>
      </c>
      <c r="O143" s="66">
        <v>213</v>
      </c>
      <c r="P143" s="66">
        <v>213</v>
      </c>
      <c r="Q143" s="84">
        <f t="shared" si="3"/>
        <v>213</v>
      </c>
      <c r="R143" s="171"/>
    </row>
    <row r="144" spans="1:18" x14ac:dyDescent="0.25">
      <c r="A144" s="44" t="s">
        <v>351</v>
      </c>
      <c r="B144" s="65" t="s">
        <v>341</v>
      </c>
      <c r="C144" s="66">
        <v>2007</v>
      </c>
      <c r="D144" s="66">
        <v>66</v>
      </c>
      <c r="E144" s="66" t="s">
        <v>491</v>
      </c>
      <c r="F144" s="66" t="s">
        <v>382</v>
      </c>
      <c r="G144" s="66" t="s">
        <v>232</v>
      </c>
      <c r="H144" s="66" t="s">
        <v>355</v>
      </c>
      <c r="I144" s="66" t="s">
        <v>418</v>
      </c>
      <c r="J144" s="66">
        <v>1</v>
      </c>
      <c r="K144" s="66">
        <v>66</v>
      </c>
      <c r="L144" s="66">
        <v>2007</v>
      </c>
      <c r="M144" s="67">
        <v>19</v>
      </c>
      <c r="N144" s="67">
        <v>7</v>
      </c>
      <c r="O144" s="66">
        <v>85</v>
      </c>
      <c r="P144" s="66">
        <v>85</v>
      </c>
      <c r="Q144" s="84">
        <f t="shared" ref="Q144:Q154" si="4">SUM(O144:P144)/2</f>
        <v>85</v>
      </c>
      <c r="R144" s="171"/>
    </row>
    <row r="145" spans="1:18" x14ac:dyDescent="0.25">
      <c r="A145" s="44" t="s">
        <v>351</v>
      </c>
      <c r="B145" s="65" t="s">
        <v>341</v>
      </c>
      <c r="C145" s="66">
        <v>2007</v>
      </c>
      <c r="D145" s="66">
        <v>67</v>
      </c>
      <c r="E145" s="66" t="s">
        <v>383</v>
      </c>
      <c r="F145" s="66" t="s">
        <v>382</v>
      </c>
      <c r="G145" s="66" t="s">
        <v>232</v>
      </c>
      <c r="H145" s="66" t="s">
        <v>355</v>
      </c>
      <c r="I145" s="66" t="s">
        <v>418</v>
      </c>
      <c r="J145" s="66">
        <v>1</v>
      </c>
      <c r="K145" s="66">
        <v>67</v>
      </c>
      <c r="L145" s="66">
        <v>2007</v>
      </c>
      <c r="M145" s="67">
        <v>19</v>
      </c>
      <c r="N145" s="67">
        <v>7</v>
      </c>
      <c r="O145" s="66">
        <v>315</v>
      </c>
      <c r="P145" s="66">
        <v>315</v>
      </c>
      <c r="Q145" s="84">
        <f t="shared" si="4"/>
        <v>315</v>
      </c>
      <c r="R145" s="171"/>
    </row>
    <row r="146" spans="1:18" x14ac:dyDescent="0.25">
      <c r="A146" s="44" t="s">
        <v>351</v>
      </c>
      <c r="B146" s="65" t="s">
        <v>341</v>
      </c>
      <c r="C146" s="66">
        <v>2007</v>
      </c>
      <c r="D146" s="66">
        <v>68</v>
      </c>
      <c r="E146" s="66" t="s">
        <v>446</v>
      </c>
      <c r="F146" s="66" t="s">
        <v>382</v>
      </c>
      <c r="G146" s="66" t="s">
        <v>287</v>
      </c>
      <c r="H146" s="66" t="s">
        <v>355</v>
      </c>
      <c r="I146" s="66" t="s">
        <v>418</v>
      </c>
      <c r="J146" s="66">
        <v>1</v>
      </c>
      <c r="K146" s="66">
        <v>68</v>
      </c>
      <c r="L146" s="66">
        <v>2007</v>
      </c>
      <c r="M146" s="67">
        <v>19</v>
      </c>
      <c r="N146" s="67">
        <v>7</v>
      </c>
      <c r="O146" s="66">
        <v>486</v>
      </c>
      <c r="P146" s="66">
        <v>486</v>
      </c>
      <c r="Q146" s="84">
        <f t="shared" si="4"/>
        <v>486</v>
      </c>
      <c r="R146" s="171"/>
    </row>
    <row r="147" spans="1:18" x14ac:dyDescent="0.25">
      <c r="A147" s="19" t="s">
        <v>340</v>
      </c>
      <c r="B147" s="65" t="s">
        <v>341</v>
      </c>
      <c r="C147" s="66">
        <v>2007</v>
      </c>
      <c r="D147" s="66">
        <v>69</v>
      </c>
      <c r="E147" s="66" t="s">
        <v>536</v>
      </c>
      <c r="F147" s="66" t="s">
        <v>333</v>
      </c>
      <c r="G147" s="66" t="s">
        <v>232</v>
      </c>
      <c r="H147" s="66" t="s">
        <v>312</v>
      </c>
      <c r="I147" s="66" t="s">
        <v>418</v>
      </c>
      <c r="J147" s="66">
        <v>1</v>
      </c>
      <c r="K147" s="66">
        <v>69</v>
      </c>
      <c r="L147" s="66">
        <v>2007</v>
      </c>
      <c r="M147" s="67">
        <v>19</v>
      </c>
      <c r="N147" s="67">
        <v>7</v>
      </c>
      <c r="O147" s="66">
        <v>409</v>
      </c>
      <c r="P147" s="66">
        <v>409</v>
      </c>
      <c r="Q147" s="84">
        <f t="shared" si="4"/>
        <v>409</v>
      </c>
      <c r="R147" s="171"/>
    </row>
    <row r="148" spans="1:18" x14ac:dyDescent="0.25">
      <c r="A148" s="19" t="s">
        <v>340</v>
      </c>
      <c r="B148" s="65" t="s">
        <v>341</v>
      </c>
      <c r="C148" s="66">
        <v>2007</v>
      </c>
      <c r="D148" s="66">
        <v>70</v>
      </c>
      <c r="E148" s="66" t="s">
        <v>493</v>
      </c>
      <c r="F148" s="66" t="s">
        <v>483</v>
      </c>
      <c r="G148" s="66" t="s">
        <v>232</v>
      </c>
      <c r="H148" s="66" t="s">
        <v>290</v>
      </c>
      <c r="I148" s="66" t="s">
        <v>418</v>
      </c>
      <c r="J148" s="66">
        <v>1</v>
      </c>
      <c r="K148" s="66">
        <v>70</v>
      </c>
      <c r="L148" s="66">
        <v>2007</v>
      </c>
      <c r="M148" s="67">
        <v>19</v>
      </c>
      <c r="N148" s="67">
        <v>7</v>
      </c>
      <c r="O148" s="66">
        <v>784</v>
      </c>
      <c r="P148" s="66">
        <v>784</v>
      </c>
      <c r="Q148" s="84">
        <f t="shared" si="4"/>
        <v>784</v>
      </c>
      <c r="R148" s="171"/>
    </row>
    <row r="149" spans="1:18" x14ac:dyDescent="0.25">
      <c r="A149" s="19" t="s">
        <v>340</v>
      </c>
      <c r="B149" s="65" t="s">
        <v>341</v>
      </c>
      <c r="C149" s="66">
        <v>2007</v>
      </c>
      <c r="D149" s="66">
        <v>71</v>
      </c>
      <c r="E149" s="66" t="s">
        <v>494</v>
      </c>
      <c r="F149" s="66" t="s">
        <v>495</v>
      </c>
      <c r="G149" s="66" t="s">
        <v>232</v>
      </c>
      <c r="H149" s="66" t="s">
        <v>290</v>
      </c>
      <c r="I149" s="66" t="s">
        <v>418</v>
      </c>
      <c r="J149" s="66">
        <v>1</v>
      </c>
      <c r="K149" s="66">
        <v>71</v>
      </c>
      <c r="L149" s="66">
        <v>2007</v>
      </c>
      <c r="M149" s="67">
        <v>19</v>
      </c>
      <c r="N149" s="67">
        <v>7</v>
      </c>
      <c r="O149" s="66">
        <v>545</v>
      </c>
      <c r="P149" s="66">
        <v>545</v>
      </c>
      <c r="Q149" s="84">
        <f t="shared" si="4"/>
        <v>545</v>
      </c>
      <c r="R149" s="171"/>
    </row>
    <row r="150" spans="1:18" x14ac:dyDescent="0.25">
      <c r="A150" s="19" t="s">
        <v>340</v>
      </c>
      <c r="B150" s="65" t="s">
        <v>341</v>
      </c>
      <c r="C150" s="66">
        <v>2007</v>
      </c>
      <c r="D150" s="66">
        <v>72</v>
      </c>
      <c r="E150" s="66" t="s">
        <v>496</v>
      </c>
      <c r="F150" s="66" t="s">
        <v>489</v>
      </c>
      <c r="G150" s="66" t="s">
        <v>232</v>
      </c>
      <c r="H150" s="66" t="s">
        <v>290</v>
      </c>
      <c r="I150" s="66" t="s">
        <v>418</v>
      </c>
      <c r="J150" s="66">
        <v>1</v>
      </c>
      <c r="K150" s="66">
        <v>72</v>
      </c>
      <c r="L150" s="66">
        <v>2007</v>
      </c>
      <c r="M150" s="67">
        <v>19</v>
      </c>
      <c r="N150" s="67">
        <v>7</v>
      </c>
      <c r="O150" s="66">
        <v>315</v>
      </c>
      <c r="P150" s="66">
        <v>315</v>
      </c>
      <c r="Q150" s="84">
        <f t="shared" si="4"/>
        <v>315</v>
      </c>
      <c r="R150" s="171"/>
    </row>
    <row r="151" spans="1:18" x14ac:dyDescent="0.25">
      <c r="A151" s="19" t="s">
        <v>340</v>
      </c>
      <c r="B151" s="65" t="s">
        <v>341</v>
      </c>
      <c r="C151" s="66">
        <v>2007</v>
      </c>
      <c r="D151" s="66">
        <v>73</v>
      </c>
      <c r="E151" s="66" t="s">
        <v>448</v>
      </c>
      <c r="F151" s="66" t="s">
        <v>449</v>
      </c>
      <c r="G151" s="66" t="s">
        <v>232</v>
      </c>
      <c r="H151" s="66" t="s">
        <v>290</v>
      </c>
      <c r="I151" s="66" t="s">
        <v>418</v>
      </c>
      <c r="J151" s="66">
        <v>1</v>
      </c>
      <c r="K151" s="66">
        <v>73</v>
      </c>
      <c r="L151" s="66">
        <v>2007</v>
      </c>
      <c r="M151" s="67">
        <v>19</v>
      </c>
      <c r="N151" s="67">
        <v>7</v>
      </c>
      <c r="O151" s="66">
        <v>912</v>
      </c>
      <c r="P151" s="66">
        <v>912</v>
      </c>
      <c r="Q151" s="84">
        <f t="shared" si="4"/>
        <v>912</v>
      </c>
      <c r="R151" s="171"/>
    </row>
    <row r="152" spans="1:18" x14ac:dyDescent="0.25">
      <c r="A152" s="19" t="s">
        <v>340</v>
      </c>
      <c r="B152" s="65" t="s">
        <v>341</v>
      </c>
      <c r="C152" s="66">
        <v>2007</v>
      </c>
      <c r="D152" s="66">
        <v>74</v>
      </c>
      <c r="E152" s="66" t="s">
        <v>541</v>
      </c>
      <c r="F152" s="66" t="s">
        <v>472</v>
      </c>
      <c r="G152" s="66" t="s">
        <v>232</v>
      </c>
      <c r="H152" s="66" t="s">
        <v>290</v>
      </c>
      <c r="I152" s="66" t="s">
        <v>418</v>
      </c>
      <c r="J152" s="66">
        <v>1</v>
      </c>
      <c r="K152" s="66">
        <v>74</v>
      </c>
      <c r="L152" s="66">
        <v>2007</v>
      </c>
      <c r="M152" s="67">
        <v>19</v>
      </c>
      <c r="N152" s="67">
        <v>7</v>
      </c>
      <c r="O152" s="66">
        <v>17</v>
      </c>
      <c r="P152" s="66">
        <v>17</v>
      </c>
      <c r="Q152" s="84">
        <f t="shared" si="4"/>
        <v>17</v>
      </c>
      <c r="R152" s="171"/>
    </row>
    <row r="153" spans="1:18" x14ac:dyDescent="0.25">
      <c r="A153" s="19" t="s">
        <v>340</v>
      </c>
      <c r="B153" s="65" t="s">
        <v>341</v>
      </c>
      <c r="C153" s="66">
        <v>2007</v>
      </c>
      <c r="D153" s="66">
        <v>75</v>
      </c>
      <c r="E153" s="66" t="s">
        <v>542</v>
      </c>
      <c r="F153" s="66" t="s">
        <v>326</v>
      </c>
      <c r="G153" s="66" t="s">
        <v>232</v>
      </c>
      <c r="H153" s="66" t="s">
        <v>312</v>
      </c>
      <c r="I153" s="66" t="s">
        <v>418</v>
      </c>
      <c r="J153" s="66">
        <v>1</v>
      </c>
      <c r="K153" s="66">
        <v>75</v>
      </c>
      <c r="L153" s="66">
        <v>2007</v>
      </c>
      <c r="M153" s="67">
        <v>19</v>
      </c>
      <c r="N153" s="67">
        <v>7</v>
      </c>
      <c r="O153" s="66">
        <v>34</v>
      </c>
      <c r="P153" s="66">
        <v>34</v>
      </c>
      <c r="Q153" s="84">
        <f t="shared" si="4"/>
        <v>34</v>
      </c>
      <c r="R153" s="171"/>
    </row>
    <row r="154" spans="1:18" ht="15.75" thickBot="1" x14ac:dyDescent="0.3">
      <c r="A154" s="184" t="s">
        <v>340</v>
      </c>
      <c r="B154" s="76" t="s">
        <v>341</v>
      </c>
      <c r="C154" s="106">
        <v>2007</v>
      </c>
      <c r="D154" s="106">
        <v>76</v>
      </c>
      <c r="E154" s="106" t="s">
        <v>398</v>
      </c>
      <c r="F154" s="106" t="s">
        <v>399</v>
      </c>
      <c r="G154" s="106" t="s">
        <v>232</v>
      </c>
      <c r="H154" s="106" t="s">
        <v>396</v>
      </c>
      <c r="I154" s="106" t="s">
        <v>418</v>
      </c>
      <c r="J154" s="106">
        <v>1</v>
      </c>
      <c r="K154" s="106">
        <v>76</v>
      </c>
      <c r="L154" s="106">
        <v>2007</v>
      </c>
      <c r="M154" s="179">
        <v>19</v>
      </c>
      <c r="N154" s="179">
        <v>7</v>
      </c>
      <c r="O154" s="106">
        <v>656</v>
      </c>
      <c r="P154" s="106">
        <v>656</v>
      </c>
      <c r="Q154" s="412">
        <f t="shared" si="4"/>
        <v>656</v>
      </c>
      <c r="R154" s="409">
        <f>SUM(Q79:Q154)</f>
        <v>21764</v>
      </c>
    </row>
    <row r="155" spans="1:18" ht="15.75" thickBot="1" x14ac:dyDescent="0.3">
      <c r="A155" s="405" t="s">
        <v>1419</v>
      </c>
      <c r="B155" s="389"/>
      <c r="C155" s="389"/>
      <c r="D155" s="389"/>
      <c r="E155" s="389"/>
      <c r="F155" s="389"/>
      <c r="G155" s="389"/>
      <c r="H155" s="389"/>
      <c r="I155" s="389"/>
      <c r="J155" s="389"/>
      <c r="K155" s="389"/>
      <c r="L155" s="389"/>
      <c r="M155" s="392"/>
      <c r="N155" s="392"/>
      <c r="O155" s="393"/>
      <c r="P155" s="393"/>
      <c r="Q155" s="389"/>
      <c r="R155" s="394">
        <f>SUM(R3:R154)</f>
        <v>54547</v>
      </c>
    </row>
    <row r="156" spans="1:18" x14ac:dyDescent="0.25">
      <c r="B156" s="7"/>
      <c r="C156" s="7"/>
      <c r="D156" s="7"/>
      <c r="E156" s="7"/>
      <c r="F156" s="7"/>
      <c r="G156" s="7"/>
      <c r="H156" s="7"/>
      <c r="I156" s="7"/>
      <c r="J156" s="7"/>
      <c r="K156" s="7"/>
      <c r="L156" s="7"/>
      <c r="M156" s="41"/>
      <c r="N156" s="41"/>
      <c r="O156" s="42"/>
      <c r="P156" s="42"/>
      <c r="Q156" s="7"/>
      <c r="R156" s="7"/>
    </row>
    <row r="157" spans="1:18" x14ac:dyDescent="0.25">
      <c r="B157" s="7"/>
      <c r="C157" s="7"/>
      <c r="D157" s="7"/>
      <c r="E157" s="7"/>
      <c r="F157" s="7"/>
      <c r="G157" s="7"/>
      <c r="H157" s="7"/>
      <c r="I157" s="7"/>
      <c r="J157" s="7"/>
      <c r="K157" s="7"/>
      <c r="L157" s="7"/>
      <c r="M157" s="41"/>
      <c r="N157" s="41"/>
      <c r="O157" s="42"/>
      <c r="P157" s="42"/>
      <c r="Q157" s="7"/>
      <c r="R157" s="7"/>
    </row>
    <row r="158" spans="1:18" x14ac:dyDescent="0.25">
      <c r="B158" s="7"/>
      <c r="C158" s="7"/>
      <c r="D158" s="7"/>
      <c r="E158" s="7"/>
      <c r="F158" s="7"/>
      <c r="G158" s="7"/>
      <c r="H158" s="7"/>
      <c r="I158" s="7"/>
      <c r="J158" s="7"/>
      <c r="K158" s="7"/>
      <c r="L158" s="7"/>
      <c r="M158" s="41"/>
      <c r="N158" s="41"/>
      <c r="O158" s="42"/>
      <c r="P158" s="42"/>
      <c r="Q158" s="7"/>
      <c r="R158" s="7"/>
    </row>
    <row r="159" spans="1:18" x14ac:dyDescent="0.25">
      <c r="B159" s="7"/>
      <c r="C159" s="7"/>
      <c r="D159" s="7"/>
      <c r="E159" s="7"/>
      <c r="F159" s="7"/>
      <c r="G159" s="7"/>
      <c r="H159" s="7"/>
      <c r="I159" s="7"/>
      <c r="J159" s="7"/>
      <c r="K159" s="7"/>
      <c r="L159" s="7"/>
      <c r="M159" s="41"/>
      <c r="N159" s="41"/>
      <c r="O159" s="42"/>
      <c r="P159" s="42"/>
      <c r="Q159" s="7"/>
      <c r="R159" s="7"/>
    </row>
    <row r="160" spans="1:18" x14ac:dyDescent="0.25">
      <c r="B160" s="7"/>
      <c r="C160" s="7"/>
      <c r="D160" s="7"/>
      <c r="E160" s="7"/>
      <c r="F160" s="7"/>
      <c r="G160" s="7"/>
      <c r="H160" s="7"/>
      <c r="I160" s="7"/>
      <c r="J160" s="7"/>
      <c r="K160" s="7"/>
      <c r="L160" s="7"/>
      <c r="M160" s="41"/>
      <c r="N160" s="41"/>
      <c r="O160" s="42"/>
      <c r="P160" s="42"/>
      <c r="Q160" s="7"/>
      <c r="R160" s="7"/>
    </row>
    <row r="161" spans="2:18" x14ac:dyDescent="0.25">
      <c r="B161" s="7"/>
      <c r="C161" s="7"/>
      <c r="D161" s="7"/>
      <c r="E161" s="7"/>
      <c r="F161" s="7"/>
      <c r="G161" s="7"/>
      <c r="H161" s="7"/>
      <c r="I161" s="7"/>
      <c r="J161" s="7"/>
      <c r="K161" s="7"/>
      <c r="L161" s="7"/>
      <c r="M161" s="41"/>
      <c r="N161" s="41"/>
      <c r="O161" s="42"/>
      <c r="P161" s="42"/>
      <c r="Q161" s="7"/>
      <c r="R161" s="7"/>
    </row>
    <row r="162" spans="2:18" x14ac:dyDescent="0.25">
      <c r="B162" s="7"/>
      <c r="C162" s="7"/>
      <c r="D162" s="7"/>
      <c r="E162" s="7"/>
      <c r="F162" s="7"/>
      <c r="G162" s="7"/>
      <c r="H162" s="7"/>
      <c r="I162" s="7"/>
      <c r="J162" s="7"/>
      <c r="K162" s="7"/>
      <c r="L162" s="7"/>
      <c r="M162" s="41"/>
      <c r="N162" s="41"/>
      <c r="O162" s="42"/>
      <c r="P162" s="42"/>
      <c r="Q162" s="7"/>
      <c r="R162" s="7"/>
    </row>
    <row r="163" spans="2:18" x14ac:dyDescent="0.25">
      <c r="B163" s="7"/>
      <c r="C163" s="7"/>
      <c r="D163" s="7"/>
      <c r="E163" s="7"/>
      <c r="F163" s="7"/>
      <c r="G163" s="7"/>
      <c r="H163" s="7"/>
      <c r="I163" s="7"/>
      <c r="J163" s="7"/>
      <c r="K163" s="7"/>
      <c r="L163" s="7"/>
      <c r="M163" s="41"/>
      <c r="N163" s="41"/>
      <c r="O163" s="42"/>
      <c r="P163" s="42"/>
      <c r="Q163" s="7"/>
      <c r="R163" s="7"/>
    </row>
    <row r="164" spans="2:18" x14ac:dyDescent="0.25">
      <c r="B164" s="7"/>
      <c r="C164" s="7"/>
      <c r="D164" s="7"/>
      <c r="E164" s="7"/>
      <c r="F164" s="7"/>
      <c r="G164" s="7"/>
      <c r="H164" s="7"/>
      <c r="I164" s="7"/>
      <c r="J164" s="7"/>
      <c r="K164" s="7"/>
      <c r="L164" s="7"/>
      <c r="M164" s="41"/>
      <c r="N164" s="41"/>
      <c r="O164" s="42"/>
      <c r="P164" s="42"/>
      <c r="Q164" s="7"/>
      <c r="R164" s="7"/>
    </row>
    <row r="165" spans="2:18" x14ac:dyDescent="0.25">
      <c r="B165" s="7"/>
      <c r="C165" s="7"/>
      <c r="D165" s="7"/>
      <c r="E165" s="7"/>
      <c r="F165" s="7"/>
      <c r="G165" s="7"/>
      <c r="H165" s="7"/>
      <c r="I165" s="7"/>
      <c r="J165" s="7"/>
      <c r="K165" s="7"/>
      <c r="L165" s="7"/>
      <c r="M165" s="41"/>
      <c r="N165" s="41"/>
      <c r="O165" s="42"/>
      <c r="P165" s="42"/>
      <c r="Q165" s="7"/>
      <c r="R165" s="7"/>
    </row>
    <row r="166" spans="2:18" x14ac:dyDescent="0.25">
      <c r="B166" s="7"/>
      <c r="C166" s="7"/>
      <c r="D166" s="7"/>
      <c r="E166" s="7"/>
      <c r="F166" s="7"/>
      <c r="G166" s="7"/>
      <c r="H166" s="7"/>
      <c r="I166" s="7"/>
      <c r="J166" s="7"/>
      <c r="K166" s="7"/>
      <c r="L166" s="7"/>
      <c r="M166" s="41"/>
      <c r="N166" s="41"/>
      <c r="O166" s="42"/>
      <c r="P166" s="42"/>
      <c r="Q166" s="7"/>
      <c r="R166" s="7"/>
    </row>
    <row r="167" spans="2:18" x14ac:dyDescent="0.25">
      <c r="B167" s="7"/>
      <c r="C167" s="7"/>
      <c r="D167" s="7"/>
      <c r="E167" s="7"/>
      <c r="F167" s="7"/>
      <c r="G167" s="7"/>
      <c r="H167" s="7"/>
      <c r="I167" s="7"/>
      <c r="J167" s="7"/>
      <c r="K167" s="7"/>
      <c r="L167" s="7"/>
      <c r="M167" s="41"/>
      <c r="N167" s="41"/>
      <c r="O167" s="42"/>
      <c r="P167" s="42"/>
      <c r="Q167" s="7"/>
      <c r="R167" s="7"/>
    </row>
    <row r="168" spans="2:18" x14ac:dyDescent="0.25">
      <c r="B168" s="7"/>
      <c r="C168" s="7"/>
      <c r="D168" s="7"/>
      <c r="E168" s="7"/>
      <c r="F168" s="7"/>
      <c r="G168" s="7"/>
      <c r="H168" s="7"/>
      <c r="I168" s="7"/>
      <c r="J168" s="7"/>
      <c r="K168" s="7"/>
      <c r="L168" s="7"/>
      <c r="M168" s="41"/>
      <c r="N168" s="41"/>
      <c r="O168" s="42"/>
      <c r="P168" s="42"/>
      <c r="Q168" s="7"/>
      <c r="R168" s="7"/>
    </row>
    <row r="169" spans="2:18" x14ac:dyDescent="0.25">
      <c r="B169" s="7"/>
      <c r="C169" s="7"/>
      <c r="D169" s="7"/>
      <c r="E169" s="7"/>
      <c r="F169" s="7"/>
      <c r="G169" s="7"/>
      <c r="H169" s="7"/>
      <c r="I169" s="7"/>
      <c r="J169" s="7"/>
      <c r="K169" s="7"/>
      <c r="L169" s="7"/>
      <c r="M169" s="41"/>
      <c r="N169" s="41"/>
      <c r="O169" s="42"/>
      <c r="P169" s="42"/>
      <c r="Q169" s="7"/>
      <c r="R169" s="7"/>
    </row>
    <row r="170" spans="2:18" x14ac:dyDescent="0.25">
      <c r="B170" s="7"/>
      <c r="C170" s="7"/>
      <c r="D170" s="7"/>
      <c r="E170" s="7"/>
      <c r="F170" s="7"/>
      <c r="G170" s="7"/>
      <c r="H170" s="7"/>
      <c r="I170" s="7"/>
      <c r="J170" s="7"/>
      <c r="K170" s="7"/>
      <c r="L170" s="7"/>
      <c r="M170" s="41"/>
      <c r="N170" s="41"/>
      <c r="O170" s="42"/>
      <c r="P170" s="42"/>
      <c r="Q170" s="7"/>
      <c r="R170" s="7"/>
    </row>
    <row r="171" spans="2:18" x14ac:dyDescent="0.25">
      <c r="B171" s="7"/>
      <c r="C171" s="7"/>
      <c r="D171" s="7"/>
      <c r="E171" s="7"/>
      <c r="F171" s="7"/>
      <c r="G171" s="7"/>
      <c r="H171" s="7"/>
      <c r="I171" s="7"/>
      <c r="J171" s="7"/>
      <c r="K171" s="7"/>
      <c r="L171" s="7"/>
      <c r="M171" s="41"/>
      <c r="N171" s="41"/>
      <c r="O171" s="42"/>
      <c r="P171" s="42"/>
      <c r="Q171" s="7"/>
      <c r="R171" s="7"/>
    </row>
    <row r="172" spans="2:18" x14ac:dyDescent="0.25">
      <c r="B172" s="7"/>
      <c r="C172" s="7"/>
      <c r="D172" s="7"/>
      <c r="E172" s="7"/>
      <c r="F172" s="7"/>
      <c r="G172" s="7"/>
      <c r="H172" s="7"/>
      <c r="I172" s="7"/>
    </row>
    <row r="173" spans="2:18" x14ac:dyDescent="0.25">
      <c r="B173" s="7"/>
      <c r="C173" s="7"/>
      <c r="D173" s="7"/>
      <c r="E173" s="7"/>
      <c r="F173" s="7"/>
      <c r="G173" s="7"/>
      <c r="H173" s="7"/>
      <c r="I173" s="7"/>
    </row>
    <row r="174" spans="2:18" x14ac:dyDescent="0.25">
      <c r="B174" s="7"/>
      <c r="C174" s="7"/>
      <c r="D174" s="7"/>
      <c r="E174" s="7"/>
      <c r="F174" s="7"/>
      <c r="G174" s="7"/>
      <c r="H174" s="7"/>
      <c r="I174" s="7"/>
    </row>
    <row r="175" spans="2:18" x14ac:dyDescent="0.25">
      <c r="B175" s="7"/>
      <c r="C175" s="7"/>
      <c r="D175" s="7"/>
      <c r="E175" s="7"/>
      <c r="F175" s="7"/>
      <c r="G175" s="7"/>
      <c r="H175" s="7"/>
      <c r="I175" s="7"/>
    </row>
    <row r="176" spans="2:18" x14ac:dyDescent="0.25">
      <c r="B176" s="7"/>
      <c r="C176" s="7"/>
      <c r="D176" s="7"/>
      <c r="E176" s="7"/>
      <c r="F176" s="7"/>
      <c r="G176" s="7"/>
      <c r="H176" s="7"/>
      <c r="I176" s="7"/>
    </row>
    <row r="177" spans="2:9" x14ac:dyDescent="0.25">
      <c r="B177" s="7"/>
      <c r="C177" s="7"/>
      <c r="D177" s="7"/>
      <c r="E177" s="7"/>
      <c r="F177" s="7"/>
      <c r="G177" s="7"/>
      <c r="H177" s="7"/>
      <c r="I177" s="7"/>
    </row>
    <row r="178" spans="2:9" x14ac:dyDescent="0.25">
      <c r="B178" s="7"/>
      <c r="C178" s="7"/>
      <c r="D178" s="7"/>
      <c r="E178" s="7"/>
      <c r="F178" s="7"/>
      <c r="G178" s="7"/>
      <c r="H178" s="7"/>
      <c r="I178" s="7"/>
    </row>
    <row r="179" spans="2:9" x14ac:dyDescent="0.25">
      <c r="B179" s="7"/>
      <c r="C179" s="7"/>
      <c r="D179" s="7"/>
      <c r="E179" s="7"/>
      <c r="F179" s="7"/>
      <c r="G179" s="7"/>
      <c r="H179" s="7"/>
      <c r="I179" s="7"/>
    </row>
    <row r="180" spans="2:9" x14ac:dyDescent="0.25">
      <c r="B180" s="7"/>
      <c r="C180" s="7"/>
      <c r="D180" s="7"/>
      <c r="E180" s="7"/>
      <c r="F180" s="7"/>
      <c r="G180" s="7"/>
      <c r="H180" s="7"/>
      <c r="I180" s="7"/>
    </row>
    <row r="181" spans="2:9" x14ac:dyDescent="0.25">
      <c r="B181" s="7"/>
      <c r="C181" s="7"/>
      <c r="D181" s="7"/>
      <c r="E181" s="7"/>
      <c r="F181" s="7"/>
      <c r="G181" s="7"/>
      <c r="H181" s="7"/>
      <c r="I181" s="7"/>
    </row>
    <row r="182" spans="2:9" x14ac:dyDescent="0.25">
      <c r="B182" s="7"/>
      <c r="C182" s="7"/>
      <c r="D182" s="7"/>
      <c r="E182" s="7"/>
      <c r="F182" s="7"/>
      <c r="G182" s="7"/>
      <c r="H182" s="7"/>
      <c r="I182" s="7"/>
    </row>
    <row r="183" spans="2:9" x14ac:dyDescent="0.25">
      <c r="B183" s="7"/>
      <c r="C183" s="7"/>
      <c r="D183" s="7"/>
      <c r="E183" s="7"/>
      <c r="F183" s="7"/>
      <c r="G183" s="7"/>
      <c r="H183" s="7"/>
      <c r="I183" s="7"/>
    </row>
    <row r="184" spans="2:9" x14ac:dyDescent="0.25">
      <c r="B184" s="7"/>
      <c r="C184" s="7"/>
      <c r="D184" s="7"/>
      <c r="E184" s="7"/>
      <c r="F184" s="7"/>
      <c r="G184" s="7"/>
      <c r="H184" s="7"/>
      <c r="I184" s="7"/>
    </row>
    <row r="185" spans="2:9" x14ac:dyDescent="0.25">
      <c r="B185" s="7"/>
      <c r="C185" s="7"/>
      <c r="D185" s="7"/>
      <c r="E185" s="7"/>
      <c r="F185" s="7"/>
      <c r="G185" s="7"/>
      <c r="H185" s="7"/>
      <c r="I185" s="7"/>
    </row>
    <row r="186" spans="2:9" x14ac:dyDescent="0.25">
      <c r="B186" s="7"/>
      <c r="C186" s="7"/>
      <c r="D186" s="7"/>
      <c r="E186" s="7"/>
      <c r="F186" s="7"/>
      <c r="G186" s="7"/>
      <c r="H186" s="7"/>
      <c r="I186" s="7"/>
    </row>
    <row r="187" spans="2:9" x14ac:dyDescent="0.25">
      <c r="B187" s="7"/>
      <c r="C187" s="7"/>
      <c r="D187" s="7"/>
      <c r="E187" s="7"/>
      <c r="F187" s="7"/>
      <c r="G187" s="7"/>
      <c r="H187" s="7"/>
      <c r="I187" s="7"/>
    </row>
    <row r="188" spans="2:9" x14ac:dyDescent="0.25">
      <c r="B188" s="7"/>
      <c r="C188" s="7"/>
      <c r="D188" s="7"/>
      <c r="E188" s="7"/>
      <c r="F188" s="7"/>
      <c r="G188" s="7"/>
      <c r="H188" s="7"/>
      <c r="I188" s="7"/>
    </row>
    <row r="189" spans="2:9" x14ac:dyDescent="0.25">
      <c r="B189" s="7"/>
      <c r="C189" s="7"/>
      <c r="D189" s="7"/>
      <c r="E189" s="7"/>
      <c r="F189" s="7"/>
      <c r="G189" s="7"/>
      <c r="H189" s="7"/>
      <c r="I189" s="7"/>
    </row>
    <row r="190" spans="2:9" x14ac:dyDescent="0.25">
      <c r="B190" s="7"/>
      <c r="C190" s="7"/>
      <c r="D190" s="7"/>
      <c r="E190" s="7"/>
      <c r="F190" s="7"/>
      <c r="G190" s="7"/>
      <c r="H190" s="7"/>
      <c r="I190" s="7"/>
    </row>
    <row r="191" spans="2:9" x14ac:dyDescent="0.25">
      <c r="B191" s="7"/>
      <c r="C191" s="7"/>
      <c r="D191" s="7"/>
      <c r="E191" s="7"/>
      <c r="F191" s="7"/>
      <c r="G191" s="7"/>
      <c r="H191" s="7"/>
      <c r="I191" s="7"/>
    </row>
    <row r="192" spans="2:9" x14ac:dyDescent="0.25">
      <c r="B192" s="7"/>
      <c r="C192" s="7"/>
      <c r="D192" s="7"/>
      <c r="E192" s="7"/>
      <c r="F192" s="7"/>
      <c r="G192" s="7"/>
      <c r="H192" s="7"/>
      <c r="I192" s="7"/>
    </row>
    <row r="193" spans="2:9" x14ac:dyDescent="0.25">
      <c r="B193" s="7"/>
      <c r="C193" s="7"/>
      <c r="D193" s="7"/>
      <c r="E193" s="7"/>
      <c r="F193" s="7"/>
      <c r="G193" s="7"/>
      <c r="H193" s="7"/>
      <c r="I193" s="7"/>
    </row>
    <row r="194" spans="2:9" x14ac:dyDescent="0.25">
      <c r="B194" s="7"/>
      <c r="C194" s="7"/>
      <c r="D194" s="7"/>
      <c r="E194" s="7"/>
      <c r="F194" s="7"/>
      <c r="G194" s="7"/>
      <c r="H194" s="7"/>
      <c r="I194" s="7"/>
    </row>
    <row r="195" spans="2:9" x14ac:dyDescent="0.25">
      <c r="B195" s="7"/>
      <c r="C195" s="7"/>
      <c r="D195" s="7"/>
      <c r="E195" s="7"/>
      <c r="F195" s="7"/>
      <c r="G195" s="7"/>
      <c r="H195" s="7"/>
      <c r="I195" s="7"/>
    </row>
    <row r="196" spans="2:9" x14ac:dyDescent="0.25">
      <c r="B196" s="7"/>
      <c r="C196" s="7"/>
      <c r="D196" s="7"/>
      <c r="E196" s="7"/>
      <c r="F196" s="7"/>
      <c r="G196" s="7"/>
      <c r="H196" s="7"/>
      <c r="I196" s="7"/>
    </row>
    <row r="197" spans="2:9" x14ac:dyDescent="0.25">
      <c r="B197" s="7"/>
      <c r="C197" s="7"/>
      <c r="D197" s="7"/>
      <c r="E197" s="7"/>
      <c r="F197" s="7"/>
      <c r="G197" s="7"/>
      <c r="H197" s="7"/>
      <c r="I197" s="7"/>
    </row>
    <row r="198" spans="2:9" x14ac:dyDescent="0.25">
      <c r="B198" s="7"/>
      <c r="C198" s="7"/>
      <c r="D198" s="7"/>
      <c r="E198" s="7"/>
      <c r="F198" s="7"/>
      <c r="G198" s="7"/>
      <c r="H198" s="7"/>
      <c r="I198" s="7"/>
    </row>
    <row r="199" spans="2:9" x14ac:dyDescent="0.25">
      <c r="B199" s="7"/>
      <c r="C199" s="7"/>
      <c r="D199" s="7"/>
      <c r="E199" s="7"/>
      <c r="F199" s="7"/>
      <c r="G199" s="7"/>
      <c r="H199" s="7"/>
      <c r="I199" s="7"/>
    </row>
    <row r="200" spans="2:9" x14ac:dyDescent="0.25">
      <c r="B200" s="7"/>
      <c r="C200" s="7"/>
      <c r="D200" s="7"/>
      <c r="E200" s="7"/>
      <c r="F200" s="7"/>
      <c r="G200" s="7"/>
      <c r="H200" s="7"/>
      <c r="I200" s="7"/>
    </row>
    <row r="201" spans="2:9" x14ac:dyDescent="0.25">
      <c r="B201" s="7"/>
      <c r="C201" s="7"/>
      <c r="D201" s="7"/>
      <c r="E201" s="7"/>
      <c r="F201" s="7"/>
      <c r="G201" s="7"/>
      <c r="H201" s="7"/>
      <c r="I201" s="7"/>
    </row>
    <row r="202" spans="2:9" x14ac:dyDescent="0.25">
      <c r="B202" s="7"/>
      <c r="C202" s="7"/>
      <c r="D202" s="7"/>
      <c r="E202" s="7"/>
      <c r="F202" s="7"/>
      <c r="G202" s="7"/>
      <c r="H202" s="7"/>
      <c r="I202" s="7"/>
    </row>
    <row r="203" spans="2:9" x14ac:dyDescent="0.25">
      <c r="B203" s="7"/>
      <c r="C203" s="7"/>
      <c r="D203" s="7"/>
      <c r="E203" s="7"/>
      <c r="F203" s="7"/>
      <c r="G203" s="7"/>
      <c r="H203" s="7"/>
      <c r="I203" s="7"/>
    </row>
    <row r="204" spans="2:9" x14ac:dyDescent="0.25">
      <c r="B204" s="7"/>
      <c r="C204" s="7"/>
      <c r="D204" s="7"/>
      <c r="E204" s="7"/>
      <c r="F204" s="7"/>
      <c r="G204" s="7"/>
      <c r="H204" s="7"/>
      <c r="I204" s="7"/>
    </row>
    <row r="205" spans="2:9" x14ac:dyDescent="0.25">
      <c r="B205" s="7"/>
      <c r="C205" s="7"/>
      <c r="D205" s="7"/>
      <c r="E205" s="7"/>
      <c r="F205" s="7"/>
      <c r="G205" s="7"/>
      <c r="H205" s="7"/>
      <c r="I205" s="7"/>
    </row>
    <row r="206" spans="2:9" x14ac:dyDescent="0.25">
      <c r="B206" s="7"/>
      <c r="C206" s="7"/>
      <c r="D206" s="7"/>
      <c r="E206" s="7"/>
      <c r="F206" s="7"/>
      <c r="G206" s="7"/>
      <c r="H206" s="7"/>
      <c r="I206" s="7"/>
    </row>
    <row r="207" spans="2:9" x14ac:dyDescent="0.25">
      <c r="B207" s="7"/>
      <c r="C207" s="7"/>
      <c r="D207" s="7"/>
      <c r="E207" s="7"/>
      <c r="F207" s="7"/>
      <c r="G207" s="7"/>
      <c r="H207" s="7"/>
      <c r="I207" s="7"/>
    </row>
    <row r="208" spans="2:9" x14ac:dyDescent="0.25">
      <c r="B208" s="7"/>
      <c r="C208" s="7"/>
      <c r="D208" s="7"/>
      <c r="E208" s="7"/>
      <c r="F208" s="7"/>
      <c r="G208" s="7"/>
      <c r="H208" s="7"/>
      <c r="I208" s="7"/>
    </row>
    <row r="209" spans="2:9" x14ac:dyDescent="0.25">
      <c r="B209" s="7"/>
      <c r="C209" s="7"/>
      <c r="D209" s="7"/>
      <c r="E209" s="7"/>
      <c r="F209" s="7"/>
      <c r="G209" s="7"/>
      <c r="H209" s="7"/>
      <c r="I209" s="7"/>
    </row>
    <row r="210" spans="2:9" x14ac:dyDescent="0.25">
      <c r="B210" s="7"/>
      <c r="C210" s="7"/>
      <c r="D210" s="7"/>
      <c r="E210" s="7"/>
      <c r="F210" s="7"/>
      <c r="G210" s="7"/>
      <c r="H210" s="7"/>
      <c r="I210" s="7"/>
    </row>
    <row r="211" spans="2:9" x14ac:dyDescent="0.25">
      <c r="B211" s="7"/>
      <c r="C211" s="7"/>
      <c r="D211" s="7"/>
      <c r="E211" s="7"/>
      <c r="F211" s="7"/>
      <c r="G211" s="7"/>
      <c r="H211" s="7"/>
      <c r="I211" s="7"/>
    </row>
    <row r="212" spans="2:9" x14ac:dyDescent="0.25">
      <c r="B212" s="7"/>
      <c r="C212" s="7"/>
      <c r="D212" s="7"/>
      <c r="E212" s="7"/>
      <c r="F212" s="7"/>
      <c r="G212" s="7"/>
      <c r="H212" s="7"/>
      <c r="I212" s="7"/>
    </row>
    <row r="213" spans="2:9" x14ac:dyDescent="0.25">
      <c r="B213" s="7"/>
      <c r="C213" s="7"/>
      <c r="D213" s="7"/>
      <c r="E213" s="7"/>
      <c r="F213" s="7"/>
      <c r="G213" s="7"/>
      <c r="H213" s="7"/>
      <c r="I213" s="7"/>
    </row>
    <row r="214" spans="2:9" x14ac:dyDescent="0.25">
      <c r="B214" s="7"/>
      <c r="C214" s="7"/>
      <c r="D214" s="7"/>
      <c r="E214" s="7"/>
      <c r="F214" s="7"/>
      <c r="G214" s="7"/>
      <c r="H214" s="7"/>
      <c r="I214" s="7"/>
    </row>
    <row r="215" spans="2:9" x14ac:dyDescent="0.25">
      <c r="B215" s="7"/>
      <c r="C215" s="7"/>
      <c r="D215" s="7"/>
      <c r="E215" s="7"/>
      <c r="F215" s="7"/>
      <c r="G215" s="7"/>
      <c r="H215" s="7"/>
      <c r="I215" s="7"/>
    </row>
    <row r="216" spans="2:9" x14ac:dyDescent="0.25">
      <c r="B216" s="7"/>
      <c r="C216" s="7"/>
      <c r="D216" s="7"/>
      <c r="E216" s="7"/>
      <c r="F216" s="7"/>
      <c r="G216" s="7"/>
      <c r="H216" s="7"/>
      <c r="I216" s="7"/>
    </row>
    <row r="217" spans="2:9" x14ac:dyDescent="0.25">
      <c r="B217" s="7"/>
      <c r="C217" s="7"/>
      <c r="D217" s="7"/>
      <c r="E217" s="7"/>
      <c r="F217" s="7"/>
      <c r="G217" s="7"/>
      <c r="H217" s="7"/>
      <c r="I217" s="7"/>
    </row>
    <row r="218" spans="2:9" x14ac:dyDescent="0.25">
      <c r="B218" s="7"/>
      <c r="C218" s="7"/>
      <c r="D218" s="7"/>
      <c r="E218" s="7"/>
      <c r="F218" s="7"/>
      <c r="G218" s="7"/>
      <c r="H218" s="7"/>
      <c r="I218" s="7"/>
    </row>
    <row r="219" spans="2:9" x14ac:dyDescent="0.25">
      <c r="B219" s="7"/>
      <c r="C219" s="7"/>
      <c r="D219" s="7"/>
      <c r="E219" s="7"/>
      <c r="F219" s="7"/>
      <c r="G219" s="7"/>
      <c r="H219" s="7"/>
      <c r="I219" s="7"/>
    </row>
    <row r="220" spans="2:9" x14ac:dyDescent="0.25">
      <c r="B220" s="7"/>
      <c r="C220" s="7"/>
      <c r="D220" s="7"/>
      <c r="E220" s="7"/>
      <c r="F220" s="7"/>
      <c r="G220" s="7"/>
      <c r="H220" s="7"/>
      <c r="I220" s="7"/>
    </row>
    <row r="221" spans="2:9" x14ac:dyDescent="0.25">
      <c r="B221" s="7"/>
      <c r="C221" s="7"/>
      <c r="D221" s="7"/>
      <c r="E221" s="7"/>
      <c r="F221" s="7"/>
      <c r="G221" s="7"/>
      <c r="H221" s="7"/>
      <c r="I221" s="7"/>
    </row>
    <row r="222" spans="2:9" x14ac:dyDescent="0.25">
      <c r="B222" s="7"/>
      <c r="C222" s="7"/>
      <c r="D222" s="7"/>
      <c r="E222" s="7"/>
      <c r="F222" s="7"/>
      <c r="G222" s="7"/>
      <c r="H222" s="7"/>
      <c r="I222" s="7"/>
    </row>
    <row r="223" spans="2:9" x14ac:dyDescent="0.25">
      <c r="B223" s="7"/>
      <c r="C223" s="7"/>
      <c r="D223" s="7"/>
      <c r="E223" s="7"/>
      <c r="F223" s="7"/>
      <c r="G223" s="7"/>
      <c r="H223" s="7"/>
      <c r="I223" s="7"/>
    </row>
    <row r="224" spans="2:9" x14ac:dyDescent="0.25">
      <c r="B224" s="7"/>
      <c r="C224" s="7"/>
      <c r="D224" s="7"/>
      <c r="E224" s="7"/>
      <c r="F224" s="7"/>
      <c r="G224" s="7"/>
      <c r="H224" s="7"/>
      <c r="I224" s="7"/>
    </row>
    <row r="225" spans="2:9" x14ac:dyDescent="0.25">
      <c r="B225" s="7"/>
      <c r="C225" s="7"/>
      <c r="D225" s="7"/>
      <c r="E225" s="7"/>
      <c r="F225" s="7"/>
      <c r="G225" s="7"/>
      <c r="H225" s="7"/>
      <c r="I225" s="7"/>
    </row>
    <row r="226" spans="2:9" x14ac:dyDescent="0.25">
      <c r="B226" s="7"/>
      <c r="C226" s="7"/>
      <c r="D226" s="7"/>
      <c r="E226" s="7"/>
      <c r="F226" s="7"/>
      <c r="G226" s="7"/>
      <c r="H226" s="7"/>
      <c r="I226" s="7"/>
    </row>
    <row r="227" spans="2:9" x14ac:dyDescent="0.25">
      <c r="B227" s="7"/>
      <c r="C227" s="7"/>
      <c r="D227" s="7"/>
      <c r="E227" s="7"/>
      <c r="F227" s="7"/>
      <c r="G227" s="7"/>
      <c r="H227" s="7"/>
      <c r="I227" s="7"/>
    </row>
    <row r="228" spans="2:9" x14ac:dyDescent="0.25">
      <c r="B228" s="7"/>
      <c r="C228" s="7"/>
      <c r="D228" s="7"/>
      <c r="E228" s="7"/>
      <c r="F228" s="7"/>
      <c r="G228" s="7"/>
      <c r="H228" s="7"/>
      <c r="I228" s="7"/>
    </row>
    <row r="229" spans="2:9" x14ac:dyDescent="0.25">
      <c r="B229" s="7"/>
      <c r="C229" s="7"/>
      <c r="D229" s="7"/>
      <c r="E229" s="7"/>
      <c r="F229" s="7"/>
      <c r="G229" s="7"/>
      <c r="H229" s="7"/>
      <c r="I229" s="7"/>
    </row>
    <row r="230" spans="2:9" x14ac:dyDescent="0.25">
      <c r="B230" s="7"/>
      <c r="C230" s="7"/>
      <c r="D230" s="7"/>
      <c r="E230" s="7"/>
      <c r="F230" s="7"/>
      <c r="G230" s="7"/>
      <c r="H230" s="7"/>
      <c r="I230" s="7"/>
    </row>
    <row r="231" spans="2:9" x14ac:dyDescent="0.25">
      <c r="B231" s="7"/>
      <c r="C231" s="7"/>
      <c r="D231" s="7"/>
      <c r="E231" s="7"/>
      <c r="F231" s="7"/>
      <c r="G231" s="7"/>
      <c r="H231" s="7"/>
      <c r="I231" s="7"/>
    </row>
    <row r="232" spans="2:9" x14ac:dyDescent="0.25">
      <c r="B232" s="7"/>
      <c r="C232" s="7"/>
      <c r="D232" s="7"/>
      <c r="E232" s="7"/>
      <c r="F232" s="7"/>
      <c r="G232" s="7"/>
      <c r="H232" s="7"/>
      <c r="I232" s="7"/>
    </row>
    <row r="233" spans="2:9" x14ac:dyDescent="0.25">
      <c r="B233" s="7"/>
      <c r="C233" s="7"/>
      <c r="D233" s="7"/>
      <c r="E233" s="7"/>
      <c r="F233" s="7"/>
      <c r="G233" s="7"/>
      <c r="H233" s="7"/>
      <c r="I233" s="7"/>
    </row>
    <row r="234" spans="2:9" x14ac:dyDescent="0.25">
      <c r="B234" s="7"/>
      <c r="C234" s="7"/>
      <c r="D234" s="7"/>
      <c r="E234" s="7"/>
      <c r="F234" s="7"/>
      <c r="G234" s="7"/>
      <c r="H234" s="7"/>
      <c r="I234" s="7"/>
    </row>
    <row r="235" spans="2:9" x14ac:dyDescent="0.25">
      <c r="B235" s="7"/>
      <c r="C235" s="7"/>
      <c r="D235" s="7"/>
      <c r="E235" s="7"/>
      <c r="F235" s="7"/>
      <c r="G235" s="7"/>
      <c r="H235" s="7"/>
      <c r="I235" s="7"/>
    </row>
    <row r="236" spans="2:9" x14ac:dyDescent="0.25">
      <c r="B236" s="7"/>
      <c r="C236" s="7"/>
      <c r="D236" s="7"/>
      <c r="E236" s="7"/>
      <c r="F236" s="7"/>
      <c r="G236" s="7"/>
      <c r="H236" s="7"/>
      <c r="I236" s="7"/>
    </row>
    <row r="237" spans="2:9" x14ac:dyDescent="0.25">
      <c r="B237" s="7"/>
      <c r="C237" s="7"/>
      <c r="D237" s="7"/>
      <c r="E237" s="7"/>
      <c r="F237" s="7"/>
      <c r="G237" s="7"/>
      <c r="H237" s="7"/>
      <c r="I237" s="7"/>
    </row>
    <row r="238" spans="2:9" x14ac:dyDescent="0.25">
      <c r="B238" s="7"/>
      <c r="C238" s="7"/>
      <c r="D238" s="7"/>
      <c r="E238" s="7"/>
      <c r="F238" s="7"/>
      <c r="G238" s="7"/>
      <c r="H238" s="7"/>
      <c r="I238" s="7"/>
    </row>
    <row r="239" spans="2:9" x14ac:dyDescent="0.25">
      <c r="B239" s="7"/>
      <c r="C239" s="7"/>
      <c r="D239" s="7"/>
      <c r="E239" s="7"/>
      <c r="F239" s="7"/>
      <c r="G239" s="7"/>
      <c r="H239" s="7"/>
      <c r="I239" s="7"/>
    </row>
    <row r="240" spans="2:9" x14ac:dyDescent="0.25">
      <c r="B240" s="7"/>
      <c r="C240" s="7"/>
      <c r="D240" s="7"/>
      <c r="E240" s="7"/>
      <c r="F240" s="7"/>
      <c r="G240" s="7"/>
      <c r="H240" s="7"/>
      <c r="I240" s="7"/>
    </row>
    <row r="241" spans="2:9" x14ac:dyDescent="0.25">
      <c r="B241" s="7"/>
      <c r="C241" s="7"/>
      <c r="D241" s="7"/>
      <c r="E241" s="7"/>
      <c r="F241" s="7"/>
      <c r="G241" s="7"/>
      <c r="H241" s="7"/>
      <c r="I241" s="7"/>
    </row>
    <row r="242" spans="2:9" x14ac:dyDescent="0.25">
      <c r="B242" s="7"/>
      <c r="C242" s="7"/>
      <c r="D242" s="7"/>
      <c r="E242" s="7"/>
      <c r="F242" s="7"/>
      <c r="G242" s="7"/>
      <c r="H242" s="7"/>
      <c r="I242" s="7"/>
    </row>
    <row r="243" spans="2:9" x14ac:dyDescent="0.25">
      <c r="B243" s="7"/>
      <c r="C243" s="7"/>
      <c r="D243" s="7"/>
      <c r="E243" s="7"/>
      <c r="F243" s="7"/>
      <c r="G243" s="7"/>
      <c r="H243" s="7"/>
      <c r="I243" s="7"/>
    </row>
    <row r="244" spans="2:9" x14ac:dyDescent="0.25">
      <c r="B244" s="7"/>
      <c r="C244" s="7"/>
      <c r="D244" s="7"/>
      <c r="E244" s="7"/>
      <c r="F244" s="7"/>
      <c r="G244" s="7"/>
      <c r="H244" s="7"/>
      <c r="I244" s="7"/>
    </row>
    <row r="245" spans="2:9" x14ac:dyDescent="0.25">
      <c r="B245" s="7"/>
      <c r="C245" s="7"/>
      <c r="D245" s="7"/>
      <c r="E245" s="7"/>
      <c r="F245" s="7"/>
      <c r="G245" s="7"/>
      <c r="H245" s="7"/>
      <c r="I245" s="7"/>
    </row>
    <row r="246" spans="2:9" x14ac:dyDescent="0.25">
      <c r="B246" s="7"/>
      <c r="C246" s="7"/>
      <c r="D246" s="7"/>
      <c r="E246" s="7"/>
      <c r="F246" s="7"/>
      <c r="G246" s="7"/>
      <c r="H246" s="7"/>
      <c r="I246" s="7"/>
    </row>
    <row r="247" spans="2:9" x14ac:dyDescent="0.25">
      <c r="B247" s="7"/>
      <c r="C247" s="7"/>
      <c r="D247" s="7"/>
      <c r="E247" s="7"/>
      <c r="F247" s="7"/>
      <c r="G247" s="7"/>
      <c r="H247" s="7"/>
      <c r="I247" s="7"/>
    </row>
    <row r="248" spans="2:9" x14ac:dyDescent="0.25">
      <c r="B248" s="7"/>
      <c r="C248" s="7"/>
      <c r="D248" s="7"/>
      <c r="E248" s="7"/>
      <c r="F248" s="7"/>
      <c r="G248" s="7"/>
      <c r="H248" s="7"/>
      <c r="I248" s="7"/>
    </row>
    <row r="249" spans="2:9" x14ac:dyDescent="0.25">
      <c r="B249" s="7"/>
      <c r="C249" s="7"/>
      <c r="D249" s="7"/>
      <c r="E249" s="7"/>
      <c r="F249" s="7"/>
      <c r="G249" s="7"/>
      <c r="H249" s="7"/>
      <c r="I249" s="7"/>
    </row>
    <row r="250" spans="2:9" x14ac:dyDescent="0.25">
      <c r="B250" s="7"/>
      <c r="C250" s="7"/>
      <c r="D250" s="7"/>
      <c r="E250" s="7"/>
      <c r="F250" s="7"/>
      <c r="G250" s="7"/>
      <c r="H250" s="7"/>
      <c r="I250" s="7"/>
    </row>
    <row r="251" spans="2:9" x14ac:dyDescent="0.25">
      <c r="B251" s="7"/>
      <c r="C251" s="7"/>
      <c r="D251" s="7"/>
      <c r="E251" s="7"/>
      <c r="F251" s="7"/>
      <c r="G251" s="7"/>
      <c r="H251" s="7"/>
      <c r="I251" s="7"/>
    </row>
    <row r="252" spans="2:9" x14ac:dyDescent="0.25">
      <c r="B252" s="7"/>
      <c r="C252" s="7"/>
      <c r="D252" s="7"/>
      <c r="E252" s="7"/>
      <c r="F252" s="7"/>
      <c r="G252" s="7"/>
      <c r="H252" s="7"/>
      <c r="I252" s="7"/>
    </row>
    <row r="253" spans="2:9" x14ac:dyDescent="0.25">
      <c r="B253" s="7"/>
      <c r="C253" s="7"/>
      <c r="D253" s="7"/>
      <c r="E253" s="7"/>
      <c r="F253" s="7"/>
      <c r="G253" s="7"/>
      <c r="H253" s="7"/>
      <c r="I253" s="7"/>
    </row>
    <row r="254" spans="2:9" x14ac:dyDescent="0.25">
      <c r="B254" s="7"/>
      <c r="C254" s="7"/>
      <c r="D254" s="7"/>
      <c r="E254" s="7"/>
      <c r="F254" s="7"/>
      <c r="G254" s="7"/>
      <c r="H254" s="7"/>
      <c r="I254" s="7"/>
    </row>
    <row r="255" spans="2:9" x14ac:dyDescent="0.25">
      <c r="B255" s="7"/>
      <c r="C255" s="7"/>
      <c r="D255" s="7"/>
      <c r="E255" s="7"/>
      <c r="F255" s="7"/>
      <c r="G255" s="7"/>
      <c r="H255" s="7"/>
      <c r="I255" s="7"/>
    </row>
    <row r="256" spans="2:9" x14ac:dyDescent="0.25">
      <c r="B256" s="7"/>
      <c r="C256" s="7"/>
      <c r="D256" s="7"/>
      <c r="E256" s="7"/>
      <c r="F256" s="7"/>
      <c r="G256" s="7"/>
      <c r="H256" s="7"/>
      <c r="I256" s="7"/>
    </row>
    <row r="257" spans="2:9" x14ac:dyDescent="0.25">
      <c r="B257" s="7"/>
      <c r="C257" s="7"/>
      <c r="D257" s="7"/>
      <c r="E257" s="7"/>
      <c r="F257" s="7"/>
      <c r="G257" s="7"/>
      <c r="H257" s="7"/>
      <c r="I257" s="7"/>
    </row>
    <row r="258" spans="2:9" x14ac:dyDescent="0.25">
      <c r="B258" s="7"/>
      <c r="C258" s="7"/>
      <c r="D258" s="7"/>
      <c r="E258" s="7"/>
      <c r="F258" s="7"/>
      <c r="G258" s="7"/>
      <c r="H258" s="7"/>
      <c r="I258" s="7"/>
    </row>
    <row r="259" spans="2:9" x14ac:dyDescent="0.25">
      <c r="B259" s="7"/>
      <c r="C259" s="7"/>
      <c r="D259" s="7"/>
      <c r="E259" s="7"/>
      <c r="F259" s="7"/>
      <c r="G259" s="7"/>
      <c r="H259" s="7"/>
      <c r="I259" s="7"/>
    </row>
    <row r="260" spans="2:9" x14ac:dyDescent="0.25">
      <c r="B260" s="7"/>
      <c r="C260" s="7"/>
      <c r="D260" s="7"/>
      <c r="E260" s="7"/>
      <c r="F260" s="7"/>
      <c r="G260" s="7"/>
      <c r="H260" s="7"/>
      <c r="I260" s="7"/>
    </row>
    <row r="261" spans="2:9" x14ac:dyDescent="0.25">
      <c r="B261" s="7"/>
      <c r="C261" s="7"/>
      <c r="D261" s="7"/>
      <c r="E261" s="7"/>
      <c r="F261" s="7"/>
      <c r="G261" s="7"/>
      <c r="H261" s="7"/>
      <c r="I261" s="7"/>
    </row>
    <row r="262" spans="2:9" x14ac:dyDescent="0.25">
      <c r="B262" s="7"/>
      <c r="C262" s="7"/>
      <c r="D262" s="7"/>
      <c r="E262" s="7"/>
      <c r="F262" s="7"/>
      <c r="G262" s="7"/>
      <c r="H262" s="7"/>
      <c r="I262" s="7"/>
    </row>
    <row r="263" spans="2:9" x14ac:dyDescent="0.25">
      <c r="B263" s="7"/>
      <c r="C263" s="7"/>
      <c r="D263" s="7"/>
      <c r="E263" s="7"/>
      <c r="F263" s="7"/>
      <c r="G263" s="7"/>
      <c r="H263" s="7"/>
      <c r="I263" s="7"/>
    </row>
    <row r="264" spans="2:9" x14ac:dyDescent="0.25">
      <c r="B264" s="7"/>
      <c r="C264" s="7"/>
      <c r="D264" s="7"/>
      <c r="E264" s="7"/>
      <c r="F264" s="7"/>
      <c r="G264" s="7"/>
      <c r="H264" s="7"/>
      <c r="I264" s="7"/>
    </row>
    <row r="265" spans="2:9" x14ac:dyDescent="0.25">
      <c r="B265" s="7"/>
      <c r="C265" s="7"/>
      <c r="D265" s="7"/>
      <c r="E265" s="7"/>
      <c r="F265" s="7"/>
      <c r="G265" s="7"/>
      <c r="H265" s="7"/>
      <c r="I265" s="7"/>
    </row>
    <row r="266" spans="2:9" x14ac:dyDescent="0.25">
      <c r="B266" s="7"/>
      <c r="C266" s="7"/>
      <c r="D266" s="7"/>
      <c r="E266" s="7"/>
      <c r="F266" s="7"/>
      <c r="G266" s="7"/>
      <c r="H266" s="7"/>
      <c r="I266" s="7"/>
    </row>
    <row r="267" spans="2:9" x14ac:dyDescent="0.25">
      <c r="B267" s="7"/>
      <c r="C267" s="7"/>
      <c r="D267" s="7"/>
      <c r="E267" s="7"/>
      <c r="F267" s="7"/>
      <c r="G267" s="7"/>
      <c r="H267" s="7"/>
      <c r="I267" s="7"/>
    </row>
    <row r="268" spans="2:9" x14ac:dyDescent="0.25">
      <c r="B268" s="7"/>
      <c r="C268" s="7"/>
      <c r="D268" s="7"/>
      <c r="E268" s="7"/>
      <c r="F268" s="7"/>
      <c r="G268" s="7"/>
      <c r="H268" s="7"/>
      <c r="I268" s="7"/>
    </row>
    <row r="269" spans="2:9" x14ac:dyDescent="0.25">
      <c r="B269" s="7"/>
      <c r="C269" s="7"/>
      <c r="D269" s="7"/>
      <c r="E269" s="7"/>
      <c r="F269" s="7"/>
      <c r="G269" s="7"/>
      <c r="H269" s="7"/>
      <c r="I269" s="7"/>
    </row>
    <row r="270" spans="2:9" x14ac:dyDescent="0.25">
      <c r="B270" s="7"/>
      <c r="C270" s="7"/>
      <c r="D270" s="7"/>
      <c r="E270" s="7"/>
      <c r="F270" s="7"/>
      <c r="G270" s="7"/>
      <c r="H270" s="7"/>
      <c r="I270" s="7"/>
    </row>
    <row r="271" spans="2:9" x14ac:dyDescent="0.25">
      <c r="B271" s="7"/>
      <c r="C271" s="7"/>
      <c r="D271" s="7"/>
      <c r="E271" s="7"/>
      <c r="F271" s="7"/>
      <c r="G271" s="7"/>
      <c r="H271" s="7"/>
      <c r="I271" s="7"/>
    </row>
    <row r="272" spans="2:9" x14ac:dyDescent="0.25">
      <c r="B272" s="7"/>
      <c r="C272" s="7"/>
      <c r="D272" s="7"/>
      <c r="E272" s="7"/>
      <c r="F272" s="7"/>
      <c r="G272" s="7"/>
      <c r="H272" s="7"/>
      <c r="I272" s="7"/>
    </row>
    <row r="273" spans="2:9" x14ac:dyDescent="0.25">
      <c r="B273" s="7"/>
      <c r="C273" s="7"/>
      <c r="D273" s="7"/>
      <c r="E273" s="7"/>
      <c r="F273" s="7"/>
      <c r="G273" s="7"/>
      <c r="H273" s="7"/>
      <c r="I273" s="7"/>
    </row>
    <row r="274" spans="2:9" x14ac:dyDescent="0.25">
      <c r="B274" s="7"/>
      <c r="C274" s="7"/>
      <c r="D274" s="7"/>
      <c r="E274" s="7"/>
      <c r="F274" s="7"/>
      <c r="G274" s="7"/>
      <c r="H274" s="7"/>
      <c r="I274" s="7"/>
    </row>
    <row r="275" spans="2:9" x14ac:dyDescent="0.25">
      <c r="B275" s="7"/>
      <c r="C275" s="7"/>
      <c r="D275" s="7"/>
      <c r="E275" s="7"/>
      <c r="F275" s="7"/>
      <c r="G275" s="7"/>
      <c r="H275" s="7"/>
      <c r="I275" s="7"/>
    </row>
    <row r="276" spans="2:9" x14ac:dyDescent="0.25">
      <c r="B276" s="7"/>
      <c r="C276" s="7"/>
      <c r="D276" s="7"/>
      <c r="E276" s="7"/>
      <c r="F276" s="7"/>
      <c r="G276" s="7"/>
      <c r="H276" s="7"/>
      <c r="I276" s="7"/>
    </row>
    <row r="277" spans="2:9" x14ac:dyDescent="0.25">
      <c r="B277" s="7"/>
      <c r="C277" s="7"/>
      <c r="D277" s="7"/>
      <c r="E277" s="7"/>
      <c r="F277" s="7"/>
      <c r="G277" s="7"/>
      <c r="H277" s="7"/>
      <c r="I277" s="7"/>
    </row>
    <row r="278" spans="2:9" x14ac:dyDescent="0.25">
      <c r="B278" s="7"/>
      <c r="C278" s="7"/>
      <c r="D278" s="7"/>
      <c r="E278" s="7"/>
      <c r="F278" s="7"/>
      <c r="G278" s="7"/>
      <c r="H278" s="7"/>
      <c r="I278" s="7"/>
    </row>
    <row r="279" spans="2:9" x14ac:dyDescent="0.25">
      <c r="B279" s="7"/>
      <c r="C279" s="7"/>
      <c r="D279" s="7"/>
      <c r="E279" s="7"/>
      <c r="F279" s="7"/>
      <c r="G279" s="7"/>
      <c r="H279" s="7"/>
      <c r="I279" s="7"/>
    </row>
    <row r="280" spans="2:9" x14ac:dyDescent="0.25">
      <c r="B280" s="7"/>
      <c r="C280" s="7"/>
      <c r="D280" s="7"/>
      <c r="E280" s="7"/>
      <c r="F280" s="7"/>
      <c r="G280" s="7"/>
      <c r="H280" s="7"/>
      <c r="I280" s="7"/>
    </row>
    <row r="281" spans="2:9" x14ac:dyDescent="0.25">
      <c r="B281" s="7"/>
      <c r="C281" s="7"/>
      <c r="D281" s="7"/>
      <c r="E281" s="7"/>
      <c r="F281" s="7"/>
      <c r="G281" s="7"/>
      <c r="H281" s="7"/>
      <c r="I281" s="7"/>
    </row>
    <row r="282" spans="2:9" x14ac:dyDescent="0.25">
      <c r="B282" s="7"/>
      <c r="C282" s="7"/>
      <c r="D282" s="7"/>
      <c r="E282" s="7"/>
      <c r="F282" s="7"/>
      <c r="G282" s="7"/>
      <c r="H282" s="7"/>
      <c r="I282" s="7"/>
    </row>
    <row r="283" spans="2:9" x14ac:dyDescent="0.25">
      <c r="B283" s="7"/>
      <c r="C283" s="7"/>
      <c r="D283" s="7"/>
      <c r="E283" s="7"/>
      <c r="F283" s="7"/>
      <c r="G283" s="7"/>
      <c r="H283" s="7"/>
      <c r="I283" s="7"/>
    </row>
    <row r="284" spans="2:9" x14ac:dyDescent="0.25">
      <c r="B284" s="7"/>
      <c r="C284" s="7"/>
      <c r="D284" s="7"/>
      <c r="E284" s="7"/>
      <c r="F284" s="7"/>
      <c r="G284" s="7"/>
      <c r="H284" s="7"/>
      <c r="I284" s="7"/>
    </row>
    <row r="285" spans="2:9" x14ac:dyDescent="0.25">
      <c r="B285" s="7"/>
      <c r="C285" s="7"/>
      <c r="D285" s="7"/>
      <c r="E285" s="7"/>
      <c r="F285" s="7"/>
      <c r="G285" s="7"/>
      <c r="H285" s="7"/>
      <c r="I285" s="7"/>
    </row>
    <row r="286" spans="2:9" x14ac:dyDescent="0.25">
      <c r="B286" s="7"/>
      <c r="C286" s="7"/>
      <c r="D286" s="7"/>
      <c r="E286" s="7"/>
      <c r="F286" s="7"/>
      <c r="G286" s="7"/>
      <c r="H286" s="7"/>
      <c r="I286" s="7"/>
    </row>
    <row r="287" spans="2:9" x14ac:dyDescent="0.25">
      <c r="B287" s="7"/>
      <c r="C287" s="7"/>
      <c r="D287" s="7"/>
      <c r="E287" s="7"/>
      <c r="F287" s="7"/>
      <c r="G287" s="7"/>
      <c r="H287" s="7"/>
      <c r="I287" s="7"/>
    </row>
    <row r="288" spans="2:9" x14ac:dyDescent="0.25">
      <c r="B288" s="7"/>
      <c r="C288" s="7"/>
      <c r="D288" s="7"/>
      <c r="E288" s="7"/>
      <c r="F288" s="7"/>
      <c r="G288" s="7"/>
      <c r="H288" s="7"/>
      <c r="I288" s="7"/>
    </row>
    <row r="289" spans="2:9" x14ac:dyDescent="0.25">
      <c r="B289" s="7"/>
      <c r="C289" s="7"/>
      <c r="D289" s="7"/>
      <c r="E289" s="7"/>
      <c r="F289" s="7"/>
      <c r="G289" s="7"/>
      <c r="H289" s="7"/>
      <c r="I289" s="7"/>
    </row>
    <row r="290" spans="2:9" x14ac:dyDescent="0.25">
      <c r="B290" s="7"/>
      <c r="C290" s="7"/>
      <c r="D290" s="7"/>
      <c r="E290" s="7"/>
      <c r="F290" s="7"/>
      <c r="G290" s="7"/>
      <c r="H290" s="7"/>
      <c r="I290" s="7"/>
    </row>
    <row r="291" spans="2:9" x14ac:dyDescent="0.25">
      <c r="B291" s="7"/>
      <c r="C291" s="7"/>
      <c r="D291" s="7"/>
      <c r="E291" s="7"/>
      <c r="F291" s="7"/>
      <c r="G291" s="7"/>
      <c r="H291" s="7"/>
      <c r="I291" s="7"/>
    </row>
    <row r="292" spans="2:9" x14ac:dyDescent="0.25">
      <c r="B292" s="7"/>
      <c r="C292" s="7"/>
      <c r="D292" s="7"/>
      <c r="E292" s="7"/>
      <c r="F292" s="7"/>
      <c r="G292" s="7"/>
      <c r="H292" s="7"/>
      <c r="I292" s="7"/>
    </row>
    <row r="293" spans="2:9" x14ac:dyDescent="0.25">
      <c r="B293" s="7"/>
      <c r="C293" s="7"/>
      <c r="D293" s="7"/>
      <c r="E293" s="7"/>
      <c r="F293" s="7"/>
      <c r="G293" s="7"/>
      <c r="H293" s="7"/>
      <c r="I293" s="7"/>
    </row>
    <row r="294" spans="2:9" x14ac:dyDescent="0.25">
      <c r="B294" s="7"/>
      <c r="C294" s="7"/>
      <c r="D294" s="7"/>
      <c r="E294" s="7"/>
      <c r="F294" s="7"/>
      <c r="G294" s="7"/>
      <c r="H294" s="7"/>
      <c r="I294" s="7"/>
    </row>
    <row r="295" spans="2:9" x14ac:dyDescent="0.25">
      <c r="B295" s="7"/>
      <c r="C295" s="7"/>
      <c r="D295" s="7"/>
      <c r="E295" s="7"/>
      <c r="F295" s="7"/>
      <c r="G295" s="7"/>
      <c r="H295" s="7"/>
      <c r="I295" s="7"/>
    </row>
    <row r="296" spans="2:9" x14ac:dyDescent="0.25">
      <c r="B296" s="7"/>
      <c r="C296" s="7"/>
      <c r="D296" s="7"/>
      <c r="E296" s="7"/>
      <c r="F296" s="7"/>
      <c r="G296" s="7"/>
      <c r="H296" s="7"/>
      <c r="I296" s="7"/>
    </row>
    <row r="297" spans="2:9" x14ac:dyDescent="0.25">
      <c r="B297" s="7"/>
      <c r="C297" s="7"/>
      <c r="D297" s="7"/>
      <c r="E297" s="7"/>
      <c r="F297" s="7"/>
      <c r="G297" s="7"/>
      <c r="H297" s="7"/>
      <c r="I297" s="7"/>
    </row>
    <row r="298" spans="2:9" x14ac:dyDescent="0.25">
      <c r="B298" s="7"/>
      <c r="C298" s="7"/>
      <c r="D298" s="7"/>
      <c r="E298" s="7"/>
      <c r="F298" s="7"/>
      <c r="G298" s="7"/>
      <c r="H298" s="7"/>
      <c r="I298" s="7"/>
    </row>
    <row r="299" spans="2:9" x14ac:dyDescent="0.25">
      <c r="B299" s="7"/>
      <c r="C299" s="7"/>
      <c r="D299" s="7"/>
      <c r="E299" s="7"/>
      <c r="F299" s="7"/>
      <c r="G299" s="7"/>
      <c r="H299" s="7"/>
      <c r="I299" s="7"/>
    </row>
    <row r="300" spans="2:9" x14ac:dyDescent="0.25">
      <c r="B300" s="7"/>
      <c r="C300" s="7"/>
      <c r="D300" s="7"/>
      <c r="E300" s="7"/>
      <c r="F300" s="7"/>
      <c r="G300" s="7"/>
      <c r="H300" s="7"/>
      <c r="I300" s="7"/>
    </row>
    <row r="301" spans="2:9" x14ac:dyDescent="0.25">
      <c r="B301" s="7"/>
      <c r="C301" s="7"/>
      <c r="D301" s="7"/>
      <c r="E301" s="7"/>
      <c r="F301" s="7"/>
      <c r="G301" s="7"/>
      <c r="H301" s="7"/>
      <c r="I301" s="7"/>
    </row>
    <row r="302" spans="2:9" x14ac:dyDescent="0.25">
      <c r="B302" s="7"/>
      <c r="C302" s="7"/>
      <c r="D302" s="7"/>
      <c r="E302" s="7"/>
      <c r="F302" s="7"/>
      <c r="G302" s="7"/>
      <c r="H302" s="7"/>
      <c r="I302" s="7"/>
    </row>
    <row r="303" spans="2:9" x14ac:dyDescent="0.25">
      <c r="B303" s="7"/>
      <c r="C303" s="7"/>
      <c r="D303" s="7"/>
      <c r="E303" s="7"/>
      <c r="F303" s="7"/>
      <c r="G303" s="7"/>
      <c r="H303" s="7"/>
      <c r="I303" s="7"/>
    </row>
    <row r="304" spans="2:9" x14ac:dyDescent="0.25">
      <c r="B304" s="7"/>
      <c r="C304" s="7"/>
      <c r="D304" s="7"/>
      <c r="E304" s="7"/>
      <c r="F304" s="7"/>
      <c r="G304" s="7"/>
      <c r="H304" s="7"/>
      <c r="I304" s="7"/>
    </row>
    <row r="305" spans="2:9" x14ac:dyDescent="0.25">
      <c r="B305" s="7"/>
      <c r="C305" s="7"/>
      <c r="D305" s="7"/>
      <c r="E305" s="7"/>
      <c r="F305" s="7"/>
      <c r="G305" s="7"/>
      <c r="H305" s="7"/>
      <c r="I305" s="7"/>
    </row>
    <row r="306" spans="2:9" x14ac:dyDescent="0.25">
      <c r="B306" s="7"/>
      <c r="C306" s="7"/>
      <c r="D306" s="7"/>
      <c r="E306" s="7"/>
      <c r="F306" s="7"/>
      <c r="G306" s="7"/>
      <c r="H306" s="7"/>
      <c r="I306" s="7"/>
    </row>
    <row r="307" spans="2:9" x14ac:dyDescent="0.25">
      <c r="B307" s="7"/>
      <c r="C307" s="7"/>
      <c r="D307" s="7"/>
      <c r="E307" s="7"/>
      <c r="F307" s="7"/>
      <c r="G307" s="7"/>
      <c r="H307" s="7"/>
      <c r="I307" s="7"/>
    </row>
    <row r="308" spans="2:9" x14ac:dyDescent="0.25">
      <c r="B308" s="7"/>
      <c r="C308" s="7"/>
      <c r="D308" s="7"/>
      <c r="E308" s="7"/>
      <c r="F308" s="7"/>
      <c r="G308" s="7"/>
      <c r="H308" s="7"/>
      <c r="I308" s="7"/>
    </row>
    <row r="309" spans="2:9" x14ac:dyDescent="0.25">
      <c r="B309" s="7"/>
      <c r="C309" s="7"/>
      <c r="D309" s="7"/>
      <c r="E309" s="7"/>
      <c r="F309" s="7"/>
      <c r="G309" s="7"/>
      <c r="H309" s="7"/>
      <c r="I309" s="7"/>
    </row>
    <row r="310" spans="2:9" x14ac:dyDescent="0.25">
      <c r="B310" s="7"/>
      <c r="C310" s="7"/>
      <c r="D310" s="7"/>
      <c r="E310" s="7"/>
      <c r="F310" s="7"/>
      <c r="G310" s="7"/>
      <c r="H310" s="7"/>
      <c r="I310" s="7"/>
    </row>
    <row r="311" spans="2:9" x14ac:dyDescent="0.25">
      <c r="B311" s="7"/>
      <c r="C311" s="7"/>
      <c r="D311" s="7"/>
      <c r="E311" s="7"/>
      <c r="F311" s="7"/>
      <c r="G311" s="7"/>
      <c r="H311" s="7"/>
      <c r="I311" s="7"/>
    </row>
    <row r="312" spans="2:9" x14ac:dyDescent="0.25">
      <c r="B312" s="7"/>
      <c r="C312" s="7"/>
      <c r="D312" s="7"/>
      <c r="E312" s="7"/>
      <c r="F312" s="7"/>
      <c r="G312" s="7"/>
      <c r="H312" s="7"/>
      <c r="I312" s="7"/>
    </row>
    <row r="313" spans="2:9" x14ac:dyDescent="0.25">
      <c r="B313" s="7"/>
      <c r="C313" s="7"/>
      <c r="D313" s="7"/>
      <c r="E313" s="7"/>
      <c r="F313" s="7"/>
      <c r="G313" s="7"/>
      <c r="H313" s="7"/>
      <c r="I313" s="7"/>
    </row>
    <row r="314" spans="2:9" x14ac:dyDescent="0.25">
      <c r="B314" s="7"/>
      <c r="C314" s="7"/>
      <c r="D314" s="7"/>
      <c r="E314" s="7"/>
      <c r="F314" s="7"/>
      <c r="G314" s="7"/>
      <c r="H314" s="7"/>
      <c r="I314" s="7"/>
    </row>
    <row r="315" spans="2:9" x14ac:dyDescent="0.25">
      <c r="B315" s="7"/>
      <c r="C315" s="7"/>
      <c r="D315" s="7"/>
      <c r="E315" s="7"/>
      <c r="F315" s="7"/>
      <c r="G315" s="7"/>
      <c r="H315" s="7"/>
      <c r="I315" s="7"/>
    </row>
    <row r="316" spans="2:9" x14ac:dyDescent="0.25">
      <c r="B316" s="7"/>
      <c r="C316" s="7"/>
      <c r="D316" s="7"/>
      <c r="E316" s="7"/>
      <c r="F316" s="7"/>
      <c r="G316" s="7"/>
      <c r="H316" s="7"/>
      <c r="I316" s="7"/>
    </row>
    <row r="317" spans="2:9" x14ac:dyDescent="0.25">
      <c r="B317" s="7"/>
      <c r="C317" s="7"/>
      <c r="D317" s="7"/>
      <c r="E317" s="7"/>
      <c r="F317" s="7"/>
      <c r="G317" s="7"/>
      <c r="H317" s="7"/>
      <c r="I317" s="7"/>
    </row>
    <row r="318" spans="2:9" x14ac:dyDescent="0.25">
      <c r="B318" s="7"/>
      <c r="C318" s="7"/>
      <c r="D318" s="7"/>
      <c r="E318" s="7"/>
      <c r="F318" s="7"/>
      <c r="G318" s="7"/>
      <c r="H318" s="7"/>
      <c r="I318" s="7"/>
    </row>
    <row r="319" spans="2:9" x14ac:dyDescent="0.25">
      <c r="B319" s="7"/>
      <c r="C319" s="7"/>
      <c r="D319" s="7"/>
      <c r="E319" s="7"/>
      <c r="F319" s="7"/>
      <c r="G319" s="7"/>
      <c r="H319" s="7"/>
      <c r="I319" s="7"/>
    </row>
    <row r="320" spans="2:9" x14ac:dyDescent="0.25">
      <c r="B320" s="7"/>
      <c r="C320" s="7"/>
      <c r="D320" s="7"/>
      <c r="E320" s="7"/>
      <c r="F320" s="7"/>
      <c r="G320" s="7"/>
      <c r="H320" s="7"/>
      <c r="I320" s="7"/>
    </row>
    <row r="321" spans="2:9" x14ac:dyDescent="0.25">
      <c r="B321" s="7"/>
      <c r="C321" s="7"/>
      <c r="D321" s="7"/>
      <c r="E321" s="7"/>
      <c r="F321" s="7"/>
      <c r="G321" s="7"/>
      <c r="H321" s="7"/>
      <c r="I321" s="7"/>
    </row>
    <row r="322" spans="2:9" x14ac:dyDescent="0.25">
      <c r="B322" s="7"/>
      <c r="C322" s="7"/>
      <c r="D322" s="7"/>
      <c r="E322" s="7"/>
      <c r="F322" s="7"/>
      <c r="G322" s="7"/>
      <c r="H322" s="7"/>
      <c r="I322" s="7"/>
    </row>
    <row r="323" spans="2:9" x14ac:dyDescent="0.25">
      <c r="B323" s="7"/>
      <c r="C323" s="7"/>
      <c r="D323" s="7"/>
      <c r="E323" s="7"/>
      <c r="F323" s="7"/>
      <c r="G323" s="7"/>
      <c r="H323" s="7"/>
      <c r="I323" s="7"/>
    </row>
    <row r="324" spans="2:9" x14ac:dyDescent="0.25">
      <c r="B324" s="7"/>
      <c r="C324" s="7"/>
      <c r="D324" s="7"/>
      <c r="E324" s="7"/>
      <c r="F324" s="7"/>
      <c r="G324" s="7"/>
      <c r="H324" s="7"/>
      <c r="I324" s="7"/>
    </row>
    <row r="325" spans="2:9" x14ac:dyDescent="0.25">
      <c r="B325" s="7"/>
      <c r="C325" s="7"/>
      <c r="D325" s="7"/>
      <c r="E325" s="7"/>
      <c r="F325" s="7"/>
      <c r="G325" s="7"/>
      <c r="H325" s="7"/>
      <c r="I325" s="7"/>
    </row>
    <row r="326" spans="2:9" x14ac:dyDescent="0.25">
      <c r="B326" s="7"/>
      <c r="C326" s="7"/>
      <c r="D326" s="7"/>
      <c r="E326" s="7"/>
      <c r="F326" s="7"/>
      <c r="G326" s="7"/>
      <c r="H326" s="7"/>
      <c r="I326" s="7"/>
    </row>
    <row r="327" spans="2:9" x14ac:dyDescent="0.25">
      <c r="B327" s="7"/>
      <c r="C327" s="7"/>
      <c r="D327" s="7"/>
      <c r="E327" s="7"/>
      <c r="F327" s="7"/>
      <c r="G327" s="7"/>
      <c r="H327" s="7"/>
      <c r="I327" s="7"/>
    </row>
    <row r="328" spans="2:9" x14ac:dyDescent="0.25">
      <c r="B328" s="7"/>
      <c r="C328" s="7"/>
      <c r="D328" s="7"/>
      <c r="E328" s="7"/>
      <c r="F328" s="7"/>
      <c r="G328" s="7"/>
      <c r="H328" s="7"/>
      <c r="I328" s="7"/>
    </row>
    <row r="329" spans="2:9" x14ac:dyDescent="0.25">
      <c r="B329" s="7"/>
      <c r="C329" s="7"/>
      <c r="D329" s="7"/>
      <c r="E329" s="7"/>
      <c r="F329" s="7"/>
      <c r="G329" s="7"/>
      <c r="H329" s="7"/>
      <c r="I329" s="7"/>
    </row>
    <row r="330" spans="2:9" x14ac:dyDescent="0.25">
      <c r="B330" s="7"/>
      <c r="C330" s="7"/>
      <c r="D330" s="7"/>
      <c r="E330" s="7"/>
      <c r="F330" s="7"/>
      <c r="G330" s="7"/>
      <c r="H330" s="7"/>
      <c r="I330" s="7"/>
    </row>
    <row r="331" spans="2:9" x14ac:dyDescent="0.25">
      <c r="B331" s="7"/>
      <c r="C331" s="7"/>
      <c r="D331" s="7"/>
      <c r="E331" s="7"/>
      <c r="F331" s="7"/>
      <c r="G331" s="7"/>
      <c r="H331" s="7"/>
      <c r="I331" s="7"/>
    </row>
    <row r="332" spans="2:9" x14ac:dyDescent="0.25">
      <c r="B332" s="7"/>
      <c r="C332" s="7"/>
      <c r="D332" s="7"/>
      <c r="E332" s="7"/>
      <c r="F332" s="7"/>
      <c r="G332" s="7"/>
      <c r="H332" s="7"/>
      <c r="I332" s="7"/>
    </row>
    <row r="333" spans="2:9" x14ac:dyDescent="0.25">
      <c r="B333" s="7"/>
      <c r="C333" s="7"/>
      <c r="D333" s="7"/>
      <c r="E333" s="7"/>
      <c r="F333" s="7"/>
      <c r="G333" s="7"/>
      <c r="H333" s="7"/>
      <c r="I333" s="7"/>
    </row>
    <row r="334" spans="2:9" x14ac:dyDescent="0.25">
      <c r="B334" s="7"/>
      <c r="C334" s="7"/>
      <c r="D334" s="7"/>
      <c r="E334" s="7"/>
      <c r="F334" s="7"/>
      <c r="G334" s="7"/>
      <c r="H334" s="7"/>
      <c r="I334" s="7"/>
    </row>
    <row r="335" spans="2:9" x14ac:dyDescent="0.25">
      <c r="B335" s="7"/>
      <c r="C335" s="7"/>
      <c r="D335" s="7"/>
      <c r="E335" s="7"/>
      <c r="F335" s="7"/>
      <c r="G335" s="7"/>
      <c r="H335" s="7"/>
      <c r="I335" s="7"/>
    </row>
    <row r="336" spans="2:9" x14ac:dyDescent="0.25">
      <c r="B336" s="7"/>
      <c r="C336" s="7"/>
      <c r="D336" s="7"/>
      <c r="E336" s="7"/>
      <c r="F336" s="7"/>
      <c r="G336" s="7"/>
      <c r="H336" s="7"/>
      <c r="I336" s="7"/>
    </row>
    <row r="337" spans="2:9" x14ac:dyDescent="0.25">
      <c r="B337" s="7"/>
      <c r="C337" s="7"/>
      <c r="D337" s="7"/>
      <c r="E337" s="7"/>
      <c r="F337" s="7"/>
      <c r="G337" s="7"/>
      <c r="H337" s="7"/>
      <c r="I337" s="7"/>
    </row>
    <row r="338" spans="2:9" x14ac:dyDescent="0.25">
      <c r="B338" s="7"/>
      <c r="C338" s="7"/>
      <c r="D338" s="7"/>
      <c r="E338" s="7"/>
      <c r="F338" s="7"/>
      <c r="G338" s="7"/>
      <c r="H338" s="7"/>
      <c r="I338" s="7"/>
    </row>
    <row r="339" spans="2:9" x14ac:dyDescent="0.25">
      <c r="B339" s="7"/>
      <c r="C339" s="7"/>
      <c r="D339" s="7"/>
      <c r="E339" s="7"/>
      <c r="F339" s="7"/>
      <c r="G339" s="7"/>
      <c r="H339" s="7"/>
      <c r="I339" s="7"/>
    </row>
    <row r="340" spans="2:9" x14ac:dyDescent="0.25">
      <c r="B340" s="7"/>
      <c r="C340" s="7"/>
      <c r="D340" s="7"/>
      <c r="E340" s="7"/>
      <c r="F340" s="7"/>
      <c r="G340" s="7"/>
      <c r="H340" s="7"/>
      <c r="I340" s="7"/>
    </row>
    <row r="341" spans="2:9" x14ac:dyDescent="0.25">
      <c r="B341" s="7"/>
      <c r="C341" s="7"/>
      <c r="D341" s="7"/>
      <c r="E341" s="7"/>
      <c r="F341" s="7"/>
      <c r="G341" s="7"/>
      <c r="H341" s="7"/>
      <c r="I341" s="7"/>
    </row>
    <row r="342" spans="2:9" x14ac:dyDescent="0.25">
      <c r="B342" s="7"/>
      <c r="C342" s="7"/>
      <c r="D342" s="7"/>
      <c r="E342" s="7"/>
      <c r="F342" s="7"/>
      <c r="G342" s="7"/>
      <c r="H342" s="7"/>
      <c r="I342" s="7"/>
    </row>
    <row r="343" spans="2:9" x14ac:dyDescent="0.25">
      <c r="B343" s="7"/>
      <c r="C343" s="7"/>
      <c r="D343" s="7"/>
      <c r="E343" s="7"/>
      <c r="F343" s="7"/>
      <c r="G343" s="7"/>
      <c r="H343" s="7"/>
      <c r="I343" s="7"/>
    </row>
    <row r="344" spans="2:9" x14ac:dyDescent="0.25">
      <c r="B344" s="7"/>
      <c r="C344" s="7"/>
      <c r="D344" s="7"/>
      <c r="E344" s="7"/>
      <c r="F344" s="7"/>
      <c r="G344" s="7"/>
      <c r="H344" s="7"/>
      <c r="I344" s="7"/>
    </row>
    <row r="345" spans="2:9" x14ac:dyDescent="0.25">
      <c r="B345" s="7"/>
      <c r="C345" s="7"/>
      <c r="D345" s="7"/>
      <c r="E345" s="7"/>
      <c r="F345" s="7"/>
      <c r="G345" s="7"/>
      <c r="H345" s="7"/>
      <c r="I345" s="7"/>
    </row>
    <row r="346" spans="2:9" x14ac:dyDescent="0.25">
      <c r="B346" s="7"/>
      <c r="C346" s="7"/>
      <c r="D346" s="7"/>
      <c r="E346" s="7"/>
      <c r="F346" s="7"/>
      <c r="G346" s="7"/>
      <c r="H346" s="7"/>
      <c r="I346" s="7"/>
    </row>
    <row r="347" spans="2:9" x14ac:dyDescent="0.25">
      <c r="B347" s="7"/>
      <c r="C347" s="7"/>
      <c r="D347" s="7"/>
      <c r="E347" s="7"/>
      <c r="F347" s="7"/>
      <c r="G347" s="7"/>
      <c r="H347" s="7"/>
      <c r="I347" s="7"/>
    </row>
    <row r="348" spans="2:9" x14ac:dyDescent="0.25">
      <c r="B348" s="7"/>
      <c r="C348" s="7"/>
      <c r="D348" s="7"/>
      <c r="E348" s="7"/>
      <c r="F348" s="7"/>
      <c r="G348" s="7"/>
      <c r="H348" s="7"/>
      <c r="I348" s="7"/>
    </row>
    <row r="349" spans="2:9" x14ac:dyDescent="0.25">
      <c r="B349" s="7"/>
      <c r="C349" s="7"/>
      <c r="D349" s="7"/>
      <c r="E349" s="7"/>
      <c r="F349" s="7"/>
      <c r="G349" s="7"/>
      <c r="H349" s="7"/>
      <c r="I349" s="7"/>
    </row>
    <row r="350" spans="2:9" x14ac:dyDescent="0.25">
      <c r="B350" s="7"/>
      <c r="C350" s="7"/>
      <c r="D350" s="7"/>
      <c r="E350" s="7"/>
      <c r="F350" s="7"/>
      <c r="G350" s="7"/>
      <c r="H350" s="7"/>
      <c r="I350" s="7"/>
    </row>
    <row r="351" spans="2:9" x14ac:dyDescent="0.25">
      <c r="B351" s="7"/>
      <c r="C351" s="7"/>
      <c r="D351" s="7"/>
      <c r="E351" s="7"/>
      <c r="F351" s="7"/>
      <c r="G351" s="7"/>
      <c r="H351" s="7"/>
      <c r="I351" s="7"/>
    </row>
    <row r="352" spans="2:9" x14ac:dyDescent="0.25">
      <c r="B352" s="7"/>
      <c r="C352" s="7"/>
      <c r="D352" s="7"/>
      <c r="E352" s="7"/>
      <c r="F352" s="7"/>
      <c r="G352" s="7"/>
      <c r="H352" s="7"/>
      <c r="I352" s="7"/>
    </row>
    <row r="353" spans="2:9" x14ac:dyDescent="0.25">
      <c r="B353" s="7"/>
      <c r="C353" s="7"/>
      <c r="D353" s="7"/>
      <c r="E353" s="7"/>
      <c r="F353" s="7"/>
      <c r="G353" s="7"/>
      <c r="H353" s="7"/>
      <c r="I353" s="7"/>
    </row>
    <row r="354" spans="2:9" x14ac:dyDescent="0.25">
      <c r="B354" s="7"/>
      <c r="C354" s="7"/>
      <c r="D354" s="7"/>
      <c r="E354" s="7"/>
      <c r="F354" s="7"/>
      <c r="G354" s="7"/>
      <c r="H354" s="7"/>
      <c r="I354" s="7"/>
    </row>
    <row r="355" spans="2:9" x14ac:dyDescent="0.25">
      <c r="B355" s="7"/>
      <c r="C355" s="7"/>
      <c r="D355" s="7"/>
      <c r="E355" s="7"/>
      <c r="F355" s="7"/>
      <c r="G355" s="7"/>
      <c r="H355" s="7"/>
      <c r="I355" s="7"/>
    </row>
    <row r="356" spans="2:9" x14ac:dyDescent="0.25">
      <c r="B356" s="7"/>
      <c r="C356" s="7"/>
      <c r="D356" s="7"/>
      <c r="E356" s="7"/>
      <c r="F356" s="7"/>
      <c r="G356" s="7"/>
      <c r="H356" s="7"/>
      <c r="I356" s="7"/>
    </row>
    <row r="357" spans="2:9" x14ac:dyDescent="0.25">
      <c r="B357" s="7"/>
      <c r="C357" s="7"/>
      <c r="D357" s="7"/>
      <c r="E357" s="7"/>
      <c r="F357" s="7"/>
      <c r="G357" s="7"/>
      <c r="H357" s="7"/>
      <c r="I357" s="7"/>
    </row>
    <row r="358" spans="2:9" x14ac:dyDescent="0.25">
      <c r="B358" s="7"/>
      <c r="C358" s="7"/>
      <c r="D358" s="7"/>
      <c r="E358" s="7"/>
      <c r="F358" s="7"/>
      <c r="G358" s="7"/>
      <c r="H358" s="7"/>
      <c r="I358" s="7"/>
    </row>
    <row r="359" spans="2:9" x14ac:dyDescent="0.25">
      <c r="B359" s="7"/>
      <c r="C359" s="7"/>
      <c r="D359" s="7"/>
      <c r="E359" s="7"/>
      <c r="F359" s="7"/>
      <c r="G359" s="7"/>
      <c r="H359" s="7"/>
      <c r="I359" s="7"/>
    </row>
    <row r="360" spans="2:9" x14ac:dyDescent="0.25">
      <c r="B360" s="7"/>
      <c r="C360" s="7"/>
      <c r="D360" s="7"/>
      <c r="E360" s="7"/>
      <c r="F360" s="7"/>
      <c r="G360" s="7"/>
      <c r="H360" s="7"/>
      <c r="I360" s="7"/>
    </row>
    <row r="361" spans="2:9" x14ac:dyDescent="0.25">
      <c r="B361" s="7"/>
      <c r="C361" s="7"/>
      <c r="D361" s="7"/>
      <c r="E361" s="7"/>
      <c r="F361" s="7"/>
      <c r="G361" s="7"/>
      <c r="H361" s="7"/>
      <c r="I361" s="7"/>
    </row>
    <row r="362" spans="2:9" x14ac:dyDescent="0.25">
      <c r="B362" s="7"/>
      <c r="C362" s="7"/>
      <c r="D362" s="7"/>
      <c r="E362" s="7"/>
      <c r="F362" s="7"/>
      <c r="G362" s="7"/>
      <c r="H362" s="7"/>
      <c r="I362" s="7"/>
    </row>
    <row r="363" spans="2:9" x14ac:dyDescent="0.25">
      <c r="B363" s="7"/>
      <c r="C363" s="7"/>
      <c r="D363" s="7"/>
      <c r="E363" s="7"/>
      <c r="F363" s="7"/>
      <c r="G363" s="7"/>
      <c r="H363" s="7"/>
      <c r="I363" s="7"/>
    </row>
    <row r="364" spans="2:9" x14ac:dyDescent="0.25">
      <c r="B364" s="7"/>
      <c r="C364" s="7"/>
      <c r="D364" s="7"/>
      <c r="E364" s="7"/>
      <c r="F364" s="7"/>
      <c r="G364" s="7"/>
      <c r="H364" s="7"/>
      <c r="I364" s="7"/>
    </row>
    <row r="365" spans="2:9" x14ac:dyDescent="0.25">
      <c r="B365" s="7"/>
      <c r="C365" s="7"/>
      <c r="D365" s="7"/>
      <c r="E365" s="7"/>
      <c r="F365" s="7"/>
      <c r="G365" s="7"/>
      <c r="H365" s="7"/>
      <c r="I365" s="7"/>
    </row>
    <row r="366" spans="2:9" x14ac:dyDescent="0.25">
      <c r="B366" s="7"/>
      <c r="C366" s="7"/>
      <c r="D366" s="7"/>
      <c r="E366" s="7"/>
      <c r="F366" s="7"/>
      <c r="G366" s="7"/>
      <c r="H366" s="7"/>
      <c r="I366" s="7"/>
    </row>
    <row r="367" spans="2:9" x14ac:dyDescent="0.25">
      <c r="B367" s="7"/>
      <c r="C367" s="7"/>
      <c r="D367" s="7"/>
      <c r="E367" s="7"/>
      <c r="F367" s="7"/>
      <c r="G367" s="7"/>
      <c r="H367" s="7"/>
      <c r="I367" s="7"/>
    </row>
    <row r="368" spans="2:9" x14ac:dyDescent="0.25">
      <c r="B368" s="7"/>
      <c r="C368" s="7"/>
      <c r="D368" s="7"/>
      <c r="E368" s="7"/>
      <c r="F368" s="7"/>
      <c r="G368" s="7"/>
      <c r="H368" s="7"/>
      <c r="I368" s="7"/>
    </row>
    <row r="369" spans="2:9" x14ac:dyDescent="0.25">
      <c r="B369" s="7"/>
      <c r="C369" s="7"/>
      <c r="D369" s="7"/>
      <c r="E369" s="7"/>
      <c r="F369" s="7"/>
      <c r="G369" s="7"/>
      <c r="H369" s="7"/>
      <c r="I369" s="7"/>
    </row>
    <row r="370" spans="2:9" x14ac:dyDescent="0.25">
      <c r="B370" s="7"/>
      <c r="C370" s="7"/>
      <c r="D370" s="7"/>
      <c r="E370" s="7"/>
      <c r="F370" s="7"/>
      <c r="G370" s="7"/>
      <c r="H370" s="7"/>
      <c r="I370" s="7"/>
    </row>
    <row r="371" spans="2:9" x14ac:dyDescent="0.25">
      <c r="B371" s="7"/>
      <c r="C371" s="7"/>
      <c r="D371" s="7"/>
      <c r="E371" s="7"/>
      <c r="F371" s="7"/>
      <c r="G371" s="7"/>
      <c r="H371" s="7"/>
      <c r="I371" s="7"/>
    </row>
    <row r="372" spans="2:9" x14ac:dyDescent="0.25">
      <c r="B372" s="7"/>
      <c r="C372" s="7"/>
      <c r="D372" s="7"/>
      <c r="E372" s="7"/>
      <c r="F372" s="7"/>
      <c r="G372" s="7"/>
      <c r="H372" s="7"/>
      <c r="I372" s="7"/>
    </row>
    <row r="373" spans="2:9" x14ac:dyDescent="0.25">
      <c r="B373" s="7"/>
      <c r="C373" s="7"/>
      <c r="D373" s="7"/>
      <c r="E373" s="7"/>
      <c r="F373" s="7"/>
      <c r="G373" s="7"/>
      <c r="H373" s="7"/>
      <c r="I373" s="7"/>
    </row>
    <row r="374" spans="2:9" x14ac:dyDescent="0.25">
      <c r="B374" s="7"/>
      <c r="C374" s="7"/>
      <c r="D374" s="7"/>
      <c r="E374" s="7"/>
      <c r="F374" s="7"/>
      <c r="G374" s="7"/>
      <c r="H374" s="7"/>
      <c r="I374" s="7"/>
    </row>
    <row r="375" spans="2:9" x14ac:dyDescent="0.25">
      <c r="B375" s="7"/>
      <c r="C375" s="7"/>
      <c r="D375" s="7"/>
      <c r="E375" s="7"/>
      <c r="F375" s="7"/>
      <c r="G375" s="7"/>
      <c r="H375" s="7"/>
      <c r="I375" s="7"/>
    </row>
    <row r="376" spans="2:9" x14ac:dyDescent="0.25">
      <c r="B376" s="7"/>
      <c r="C376" s="7"/>
      <c r="D376" s="7"/>
      <c r="E376" s="7"/>
      <c r="F376" s="7"/>
      <c r="G376" s="7"/>
      <c r="H376" s="7"/>
      <c r="I376" s="7"/>
    </row>
    <row r="377" spans="2:9" x14ac:dyDescent="0.25">
      <c r="B377" s="7"/>
      <c r="C377" s="7"/>
      <c r="D377" s="7"/>
      <c r="E377" s="7"/>
      <c r="F377" s="7"/>
      <c r="G377" s="7"/>
      <c r="H377" s="7"/>
      <c r="I377" s="7"/>
    </row>
    <row r="378" spans="2:9" x14ac:dyDescent="0.25">
      <c r="B378" s="7"/>
      <c r="C378" s="7"/>
      <c r="D378" s="7"/>
      <c r="E378" s="7"/>
      <c r="F378" s="7"/>
      <c r="G378" s="7"/>
      <c r="H378" s="7"/>
      <c r="I378" s="7"/>
    </row>
    <row r="379" spans="2:9" x14ac:dyDescent="0.25">
      <c r="B379" s="7"/>
      <c r="C379" s="7"/>
      <c r="D379" s="7"/>
      <c r="E379" s="7"/>
      <c r="F379" s="7"/>
      <c r="G379" s="7"/>
      <c r="H379" s="7"/>
      <c r="I379" s="7"/>
    </row>
    <row r="380" spans="2:9" x14ac:dyDescent="0.25">
      <c r="B380" s="7"/>
      <c r="C380" s="7"/>
      <c r="D380" s="7"/>
      <c r="E380" s="7"/>
      <c r="F380" s="7"/>
      <c r="G380" s="7"/>
      <c r="H380" s="7"/>
      <c r="I380" s="7"/>
    </row>
    <row r="381" spans="2:9" x14ac:dyDescent="0.25">
      <c r="B381" s="7"/>
      <c r="C381" s="7"/>
      <c r="D381" s="7"/>
      <c r="E381" s="7"/>
      <c r="F381" s="7"/>
      <c r="G381" s="7"/>
      <c r="H381" s="7"/>
      <c r="I381" s="7"/>
    </row>
    <row r="382" spans="2:9" x14ac:dyDescent="0.25">
      <c r="B382" s="7"/>
      <c r="C382" s="7"/>
      <c r="D382" s="7"/>
      <c r="E382" s="7"/>
      <c r="F382" s="7"/>
      <c r="G382" s="7"/>
      <c r="H382" s="7"/>
      <c r="I382" s="7"/>
    </row>
    <row r="383" spans="2:9" x14ac:dyDescent="0.25">
      <c r="B383" s="7"/>
      <c r="C383" s="7"/>
      <c r="D383" s="7"/>
      <c r="E383" s="7"/>
      <c r="F383" s="7"/>
      <c r="G383" s="7"/>
      <c r="H383" s="7"/>
      <c r="I383" s="7"/>
    </row>
    <row r="384" spans="2:9" x14ac:dyDescent="0.25">
      <c r="B384" s="7"/>
      <c r="C384" s="7"/>
      <c r="D384" s="7"/>
      <c r="E384" s="7"/>
      <c r="F384" s="7"/>
      <c r="G384" s="7"/>
      <c r="H384" s="7"/>
      <c r="I384" s="7"/>
    </row>
    <row r="385" spans="2:9" x14ac:dyDescent="0.25">
      <c r="B385" s="7"/>
      <c r="C385" s="7"/>
      <c r="D385" s="7"/>
      <c r="E385" s="7"/>
      <c r="F385" s="7"/>
      <c r="G385" s="7"/>
      <c r="H385" s="7"/>
      <c r="I385" s="7"/>
    </row>
    <row r="386" spans="2:9" x14ac:dyDescent="0.25">
      <c r="B386" s="7"/>
      <c r="C386" s="7"/>
      <c r="D386" s="7"/>
      <c r="E386" s="7"/>
      <c r="F386" s="7"/>
      <c r="G386" s="7"/>
      <c r="H386" s="7"/>
      <c r="I386" s="7"/>
    </row>
    <row r="387" spans="2:9" x14ac:dyDescent="0.25">
      <c r="B387" s="7"/>
      <c r="C387" s="7"/>
      <c r="D387" s="7"/>
      <c r="E387" s="7"/>
      <c r="F387" s="7"/>
      <c r="G387" s="7"/>
      <c r="H387" s="7"/>
      <c r="I387" s="7"/>
    </row>
    <row r="388" spans="2:9" x14ac:dyDescent="0.25">
      <c r="B388" s="7"/>
      <c r="C388" s="7"/>
      <c r="D388" s="7"/>
      <c r="E388" s="7"/>
      <c r="F388" s="7"/>
      <c r="G388" s="7"/>
      <c r="H388" s="7"/>
      <c r="I388" s="7"/>
    </row>
    <row r="389" spans="2:9" x14ac:dyDescent="0.25">
      <c r="B389" s="7"/>
      <c r="C389" s="7"/>
      <c r="D389" s="7"/>
      <c r="E389" s="7"/>
      <c r="F389" s="7"/>
      <c r="G389" s="7"/>
      <c r="H389" s="7"/>
      <c r="I389" s="7"/>
    </row>
    <row r="390" spans="2:9" x14ac:dyDescent="0.25">
      <c r="B390" s="7"/>
      <c r="C390" s="7"/>
      <c r="D390" s="7"/>
      <c r="E390" s="7"/>
      <c r="F390" s="7"/>
      <c r="G390" s="7"/>
      <c r="H390" s="7"/>
      <c r="I390" s="7"/>
    </row>
    <row r="391" spans="2:9" x14ac:dyDescent="0.25">
      <c r="B391" s="7"/>
      <c r="C391" s="7"/>
      <c r="D391" s="7"/>
      <c r="E391" s="7"/>
      <c r="F391" s="7"/>
      <c r="G391" s="7"/>
      <c r="H391" s="7"/>
      <c r="I391" s="7"/>
    </row>
    <row r="392" spans="2:9" x14ac:dyDescent="0.25">
      <c r="B392" s="7"/>
      <c r="C392" s="7"/>
      <c r="D392" s="7"/>
      <c r="E392" s="7"/>
      <c r="F392" s="7"/>
      <c r="G392" s="7"/>
      <c r="H392" s="7"/>
      <c r="I392" s="7"/>
    </row>
    <row r="393" spans="2:9" x14ac:dyDescent="0.25">
      <c r="B393" s="7"/>
      <c r="C393" s="7"/>
      <c r="D393" s="7"/>
      <c r="E393" s="7"/>
      <c r="F393" s="7"/>
      <c r="G393" s="7"/>
      <c r="H393" s="7"/>
      <c r="I393" s="7"/>
    </row>
    <row r="394" spans="2:9" x14ac:dyDescent="0.25">
      <c r="B394" s="7"/>
      <c r="C394" s="7"/>
      <c r="D394" s="7"/>
      <c r="E394" s="7"/>
      <c r="F394" s="7"/>
      <c r="G394" s="7"/>
      <c r="H394" s="7"/>
      <c r="I394" s="7"/>
    </row>
    <row r="395" spans="2:9" x14ac:dyDescent="0.25">
      <c r="B395" s="7"/>
      <c r="C395" s="7"/>
      <c r="D395" s="7"/>
      <c r="E395" s="7"/>
      <c r="F395" s="7"/>
      <c r="G395" s="7"/>
      <c r="H395" s="7"/>
      <c r="I395" s="7"/>
    </row>
    <row r="396" spans="2:9" x14ac:dyDescent="0.25">
      <c r="B396" s="7"/>
      <c r="C396" s="7"/>
      <c r="D396" s="7"/>
      <c r="E396" s="7"/>
      <c r="F396" s="7"/>
      <c r="G396" s="7"/>
      <c r="H396" s="7"/>
      <c r="I396" s="7"/>
    </row>
    <row r="397" spans="2:9" x14ac:dyDescent="0.25">
      <c r="B397" s="7"/>
      <c r="C397" s="7"/>
      <c r="D397" s="7"/>
      <c r="E397" s="7"/>
      <c r="F397" s="7"/>
      <c r="G397" s="7"/>
      <c r="H397" s="7"/>
      <c r="I397" s="7"/>
    </row>
    <row r="398" spans="2:9" x14ac:dyDescent="0.25">
      <c r="B398" s="7"/>
      <c r="C398" s="7"/>
      <c r="D398" s="7"/>
      <c r="E398" s="7"/>
      <c r="F398" s="7"/>
      <c r="G398" s="7"/>
      <c r="H398" s="7"/>
      <c r="I398" s="7"/>
    </row>
    <row r="399" spans="2:9" x14ac:dyDescent="0.25">
      <c r="B399" s="7"/>
      <c r="C399" s="7"/>
      <c r="D399" s="7"/>
      <c r="E399" s="7"/>
      <c r="F399" s="7"/>
      <c r="G399" s="7"/>
      <c r="H399" s="7"/>
      <c r="I399" s="7"/>
    </row>
    <row r="400" spans="2:9" x14ac:dyDescent="0.25">
      <c r="B400" s="7"/>
      <c r="C400" s="7"/>
      <c r="D400" s="7"/>
      <c r="E400" s="7"/>
      <c r="F400" s="7"/>
      <c r="G400" s="7"/>
      <c r="H400" s="7"/>
      <c r="I400" s="7"/>
    </row>
    <row r="401" spans="2:9" x14ac:dyDescent="0.25">
      <c r="B401" s="7"/>
      <c r="C401" s="7"/>
      <c r="D401" s="7"/>
      <c r="E401" s="7"/>
      <c r="F401" s="7"/>
      <c r="G401" s="7"/>
      <c r="H401" s="7"/>
      <c r="I401" s="7"/>
    </row>
    <row r="402" spans="2:9" x14ac:dyDescent="0.25">
      <c r="B402" s="7"/>
      <c r="C402" s="7"/>
      <c r="D402" s="7"/>
      <c r="E402" s="7"/>
      <c r="F402" s="7"/>
      <c r="G402" s="7"/>
      <c r="H402" s="7"/>
      <c r="I402" s="7"/>
    </row>
    <row r="403" spans="2:9" x14ac:dyDescent="0.25">
      <c r="B403" s="7"/>
      <c r="C403" s="7"/>
      <c r="D403" s="7"/>
      <c r="E403" s="7"/>
      <c r="F403" s="7"/>
      <c r="G403" s="7"/>
      <c r="H403" s="7"/>
      <c r="I403" s="7"/>
    </row>
    <row r="404" spans="2:9" x14ac:dyDescent="0.25">
      <c r="B404" s="7"/>
      <c r="C404" s="7"/>
      <c r="D404" s="7"/>
      <c r="E404" s="7"/>
      <c r="F404" s="7"/>
      <c r="G404" s="7"/>
      <c r="H404" s="7"/>
      <c r="I404" s="7"/>
    </row>
    <row r="405" spans="2:9" x14ac:dyDescent="0.25">
      <c r="B405" s="7"/>
      <c r="C405" s="7"/>
      <c r="D405" s="7"/>
      <c r="E405" s="7"/>
      <c r="F405" s="7"/>
      <c r="G405" s="7"/>
      <c r="H405" s="7"/>
      <c r="I405" s="7"/>
    </row>
    <row r="406" spans="2:9" x14ac:dyDescent="0.25">
      <c r="B406" s="7"/>
      <c r="C406" s="7"/>
      <c r="D406" s="7"/>
      <c r="E406" s="7"/>
      <c r="F406" s="7"/>
      <c r="G406" s="7"/>
      <c r="H406" s="7"/>
      <c r="I406" s="7"/>
    </row>
    <row r="407" spans="2:9" x14ac:dyDescent="0.25">
      <c r="B407" s="7"/>
      <c r="C407" s="7"/>
      <c r="D407" s="7"/>
      <c r="E407" s="7"/>
      <c r="F407" s="7"/>
      <c r="G407" s="7"/>
      <c r="H407" s="7"/>
      <c r="I407" s="7"/>
    </row>
    <row r="408" spans="2:9" x14ac:dyDescent="0.25">
      <c r="B408" s="7"/>
      <c r="C408" s="7"/>
      <c r="D408" s="7"/>
      <c r="E408" s="7"/>
      <c r="F408" s="7"/>
      <c r="G408" s="7"/>
      <c r="H408" s="7"/>
      <c r="I408" s="7"/>
    </row>
    <row r="409" spans="2:9" x14ac:dyDescent="0.25">
      <c r="B409" s="7"/>
      <c r="C409" s="7"/>
      <c r="D409" s="7"/>
      <c r="E409" s="7"/>
      <c r="F409" s="7"/>
      <c r="G409" s="7"/>
      <c r="H409" s="7"/>
      <c r="I409" s="7"/>
    </row>
    <row r="410" spans="2:9" x14ac:dyDescent="0.25">
      <c r="B410" s="7"/>
      <c r="C410" s="7"/>
      <c r="D410" s="7"/>
      <c r="E410" s="7"/>
      <c r="F410" s="7"/>
      <c r="G410" s="7"/>
      <c r="H410" s="7"/>
      <c r="I410" s="7"/>
    </row>
    <row r="411" spans="2:9" x14ac:dyDescent="0.25">
      <c r="B411" s="7"/>
      <c r="C411" s="7"/>
      <c r="D411" s="7"/>
      <c r="E411" s="7"/>
      <c r="F411" s="7"/>
      <c r="G411" s="7"/>
      <c r="H411" s="7"/>
      <c r="I411" s="7"/>
    </row>
    <row r="412" spans="2:9" x14ac:dyDescent="0.25">
      <c r="B412" s="7"/>
      <c r="C412" s="7"/>
      <c r="D412" s="7"/>
      <c r="E412" s="7"/>
      <c r="F412" s="7"/>
      <c r="G412" s="7"/>
      <c r="H412" s="7"/>
      <c r="I412" s="7"/>
    </row>
    <row r="413" spans="2:9" x14ac:dyDescent="0.25">
      <c r="B413" s="7"/>
      <c r="C413" s="7"/>
      <c r="D413" s="7"/>
      <c r="E413" s="7"/>
      <c r="F413" s="7"/>
      <c r="G413" s="7"/>
      <c r="H413" s="7"/>
      <c r="I413" s="7"/>
    </row>
    <row r="414" spans="2:9" x14ac:dyDescent="0.25">
      <c r="B414" s="7"/>
      <c r="C414" s="7"/>
      <c r="D414" s="7"/>
      <c r="E414" s="7"/>
      <c r="F414" s="7"/>
      <c r="G414" s="7"/>
      <c r="H414" s="7"/>
      <c r="I414" s="7"/>
    </row>
    <row r="415" spans="2:9" x14ac:dyDescent="0.25">
      <c r="B415" s="7"/>
      <c r="C415" s="7"/>
      <c r="D415" s="7"/>
      <c r="E415" s="7"/>
      <c r="F415" s="7"/>
      <c r="G415" s="7"/>
      <c r="H415" s="7"/>
      <c r="I415" s="7"/>
    </row>
    <row r="416" spans="2:9" x14ac:dyDescent="0.25">
      <c r="B416" s="7"/>
      <c r="C416" s="7"/>
      <c r="D416" s="7"/>
      <c r="E416" s="7"/>
      <c r="F416" s="7"/>
      <c r="G416" s="7"/>
      <c r="H416" s="7"/>
      <c r="I416" s="7"/>
    </row>
    <row r="417" spans="2:9" x14ac:dyDescent="0.25">
      <c r="B417" s="7"/>
      <c r="C417" s="7"/>
      <c r="D417" s="7"/>
      <c r="E417" s="7"/>
      <c r="F417" s="7"/>
      <c r="G417" s="7"/>
      <c r="H417" s="7"/>
      <c r="I417" s="7"/>
    </row>
    <row r="418" spans="2:9" x14ac:dyDescent="0.25">
      <c r="B418" s="7"/>
      <c r="C418" s="7"/>
      <c r="D418" s="7"/>
      <c r="E418" s="7"/>
      <c r="F418" s="7"/>
      <c r="G418" s="7"/>
      <c r="H418" s="7"/>
      <c r="I418" s="7"/>
    </row>
    <row r="419" spans="2:9" x14ac:dyDescent="0.25">
      <c r="B419" s="7"/>
      <c r="C419" s="7"/>
      <c r="D419" s="7"/>
      <c r="E419" s="7"/>
      <c r="F419" s="7"/>
      <c r="G419" s="7"/>
      <c r="H419" s="7"/>
      <c r="I419" s="7"/>
    </row>
    <row r="420" spans="2:9" x14ac:dyDescent="0.25">
      <c r="B420" s="7"/>
      <c r="C420" s="7"/>
      <c r="D420" s="7"/>
      <c r="E420" s="7"/>
      <c r="F420" s="7"/>
      <c r="G420" s="7"/>
      <c r="H420" s="7"/>
      <c r="I420" s="7"/>
    </row>
    <row r="421" spans="2:9" x14ac:dyDescent="0.25">
      <c r="B421" s="7"/>
      <c r="C421" s="7"/>
      <c r="D421" s="7"/>
      <c r="E421" s="7"/>
      <c r="F421" s="7"/>
      <c r="G421" s="7"/>
      <c r="H421" s="7"/>
      <c r="I421" s="7"/>
    </row>
    <row r="422" spans="2:9" x14ac:dyDescent="0.25">
      <c r="B422" s="7"/>
      <c r="C422" s="7"/>
      <c r="D422" s="7"/>
      <c r="E422" s="7"/>
      <c r="F422" s="7"/>
      <c r="G422" s="7"/>
      <c r="H422" s="7"/>
      <c r="I422" s="7"/>
    </row>
    <row r="423" spans="2:9" x14ac:dyDescent="0.25">
      <c r="B423" s="7"/>
      <c r="C423" s="7"/>
      <c r="D423" s="7"/>
      <c r="E423" s="7"/>
      <c r="F423" s="7"/>
      <c r="G423" s="7"/>
      <c r="H423" s="7"/>
      <c r="I423" s="7"/>
    </row>
    <row r="424" spans="2:9" x14ac:dyDescent="0.25">
      <c r="B424" s="7"/>
      <c r="C424" s="7"/>
      <c r="D424" s="7"/>
      <c r="E424" s="7"/>
      <c r="F424" s="7"/>
      <c r="G424" s="7"/>
      <c r="H424" s="7"/>
      <c r="I424" s="7"/>
    </row>
    <row r="425" spans="2:9" x14ac:dyDescent="0.25">
      <c r="B425" s="7"/>
      <c r="C425" s="7"/>
      <c r="D425" s="7"/>
      <c r="E425" s="7"/>
      <c r="F425" s="7"/>
      <c r="G425" s="7"/>
      <c r="H425" s="7"/>
      <c r="I425" s="7"/>
    </row>
    <row r="426" spans="2:9" x14ac:dyDescent="0.25">
      <c r="B426" s="7"/>
      <c r="C426" s="7"/>
      <c r="D426" s="7"/>
      <c r="E426" s="7"/>
      <c r="F426" s="7"/>
      <c r="G426" s="7"/>
      <c r="H426" s="7"/>
      <c r="I426" s="7"/>
    </row>
    <row r="427" spans="2:9" x14ac:dyDescent="0.25">
      <c r="B427" s="7"/>
      <c r="C427" s="7"/>
      <c r="D427" s="7"/>
      <c r="E427" s="7"/>
      <c r="F427" s="7"/>
      <c r="G427" s="7"/>
      <c r="H427" s="7"/>
      <c r="I427" s="7"/>
    </row>
    <row r="428" spans="2:9" x14ac:dyDescent="0.25">
      <c r="B428" s="7"/>
      <c r="C428" s="7"/>
      <c r="D428" s="7"/>
      <c r="E428" s="7"/>
      <c r="F428" s="7"/>
      <c r="G428" s="7"/>
      <c r="H428" s="7"/>
      <c r="I428" s="7"/>
    </row>
    <row r="429" spans="2:9" x14ac:dyDescent="0.25">
      <c r="B429" s="7"/>
      <c r="C429" s="7"/>
      <c r="D429" s="7"/>
      <c r="E429" s="7"/>
      <c r="F429" s="7"/>
      <c r="G429" s="7"/>
      <c r="H429" s="7"/>
      <c r="I429" s="7"/>
    </row>
    <row r="430" spans="2:9" x14ac:dyDescent="0.25">
      <c r="B430" s="7"/>
      <c r="C430" s="7"/>
      <c r="D430" s="7"/>
      <c r="E430" s="7"/>
      <c r="F430" s="7"/>
      <c r="G430" s="7"/>
      <c r="H430" s="7"/>
      <c r="I430" s="7"/>
    </row>
    <row r="431" spans="2:9" x14ac:dyDescent="0.25">
      <c r="B431" s="7"/>
      <c r="C431" s="7"/>
      <c r="D431" s="7"/>
      <c r="E431" s="7"/>
      <c r="F431" s="7"/>
      <c r="G431" s="7"/>
      <c r="H431" s="7"/>
      <c r="I431" s="7"/>
    </row>
    <row r="432" spans="2:9" x14ac:dyDescent="0.25">
      <c r="B432" s="7"/>
      <c r="C432" s="7"/>
      <c r="D432" s="7"/>
      <c r="E432" s="7"/>
      <c r="F432" s="7"/>
      <c r="G432" s="7"/>
      <c r="H432" s="7"/>
      <c r="I432" s="7"/>
    </row>
    <row r="433" spans="2:9" x14ac:dyDescent="0.25">
      <c r="B433" s="7"/>
      <c r="C433" s="7"/>
      <c r="D433" s="7"/>
      <c r="E433" s="7"/>
      <c r="F433" s="7"/>
      <c r="G433" s="7"/>
      <c r="H433" s="7"/>
      <c r="I433" s="7"/>
    </row>
    <row r="434" spans="2:9" x14ac:dyDescent="0.25">
      <c r="B434" s="7"/>
      <c r="C434" s="7"/>
      <c r="D434" s="7"/>
      <c r="E434" s="7"/>
      <c r="F434" s="7"/>
      <c r="G434" s="7"/>
      <c r="H434" s="7"/>
      <c r="I434" s="7"/>
    </row>
    <row r="435" spans="2:9" x14ac:dyDescent="0.25">
      <c r="B435" s="7"/>
      <c r="C435" s="7"/>
      <c r="D435" s="7"/>
      <c r="E435" s="7"/>
      <c r="F435" s="7"/>
      <c r="G435" s="7"/>
      <c r="H435" s="7"/>
      <c r="I435" s="7"/>
    </row>
    <row r="436" spans="2:9" x14ac:dyDescent="0.25">
      <c r="B436" s="7"/>
      <c r="C436" s="7"/>
      <c r="D436" s="7"/>
      <c r="E436" s="7"/>
      <c r="F436" s="7"/>
      <c r="G436" s="7"/>
      <c r="H436" s="7"/>
      <c r="I436" s="7"/>
    </row>
    <row r="437" spans="2:9" x14ac:dyDescent="0.25">
      <c r="B437" s="7"/>
      <c r="C437" s="7"/>
      <c r="D437" s="7"/>
      <c r="E437" s="7"/>
      <c r="F437" s="7"/>
      <c r="G437" s="7"/>
      <c r="H437" s="7"/>
      <c r="I437" s="7"/>
    </row>
    <row r="438" spans="2:9" x14ac:dyDescent="0.25">
      <c r="B438" s="7"/>
      <c r="C438" s="7"/>
      <c r="D438" s="7"/>
      <c r="E438" s="7"/>
      <c r="F438" s="7"/>
      <c r="G438" s="7"/>
      <c r="H438" s="7"/>
      <c r="I438" s="7"/>
    </row>
    <row r="439" spans="2:9" x14ac:dyDescent="0.25">
      <c r="B439" s="7"/>
      <c r="C439" s="7"/>
      <c r="D439" s="7"/>
      <c r="E439" s="7"/>
      <c r="F439" s="7"/>
      <c r="G439" s="7"/>
      <c r="H439" s="7"/>
      <c r="I439" s="7"/>
    </row>
    <row r="440" spans="2:9" x14ac:dyDescent="0.25">
      <c r="B440" s="7"/>
      <c r="C440" s="7"/>
      <c r="D440" s="7"/>
      <c r="E440" s="7"/>
      <c r="F440" s="7"/>
      <c r="G440" s="7"/>
      <c r="H440" s="7"/>
      <c r="I440" s="7"/>
    </row>
    <row r="441" spans="2:9" x14ac:dyDescent="0.25">
      <c r="B441" s="7"/>
      <c r="C441" s="7"/>
      <c r="D441" s="7"/>
      <c r="E441" s="7"/>
      <c r="F441" s="7"/>
      <c r="G441" s="7"/>
      <c r="H441" s="7"/>
      <c r="I441" s="7"/>
    </row>
    <row r="442" spans="2:9" x14ac:dyDescent="0.25">
      <c r="B442" s="7"/>
      <c r="C442" s="7"/>
      <c r="D442" s="7"/>
      <c r="E442" s="7"/>
      <c r="F442" s="7"/>
      <c r="G442" s="7"/>
      <c r="H442" s="7"/>
      <c r="I442" s="7"/>
    </row>
    <row r="443" spans="2:9" x14ac:dyDescent="0.25">
      <c r="B443" s="7"/>
      <c r="C443" s="7"/>
      <c r="D443" s="7"/>
      <c r="E443" s="7"/>
      <c r="F443" s="7"/>
      <c r="G443" s="7"/>
      <c r="H443" s="7"/>
      <c r="I443" s="7"/>
    </row>
    <row r="444" spans="2:9" x14ac:dyDescent="0.25">
      <c r="B444" s="7"/>
      <c r="C444" s="7"/>
      <c r="D444" s="7"/>
      <c r="E444" s="7"/>
      <c r="F444" s="7"/>
      <c r="G444" s="7"/>
      <c r="H444" s="7"/>
      <c r="I444" s="7"/>
    </row>
    <row r="445" spans="2:9" x14ac:dyDescent="0.25">
      <c r="B445" s="7"/>
      <c r="C445" s="7"/>
      <c r="D445" s="7"/>
      <c r="E445" s="7"/>
      <c r="F445" s="7"/>
      <c r="G445" s="7"/>
      <c r="H445" s="7"/>
      <c r="I445" s="7"/>
    </row>
    <row r="446" spans="2:9" x14ac:dyDescent="0.25">
      <c r="B446" s="7"/>
      <c r="C446" s="7"/>
      <c r="D446" s="7"/>
      <c r="E446" s="7"/>
      <c r="F446" s="7"/>
      <c r="G446" s="7"/>
      <c r="H446" s="7"/>
      <c r="I446" s="7"/>
    </row>
    <row r="447" spans="2:9" x14ac:dyDescent="0.25">
      <c r="B447" s="7"/>
      <c r="C447" s="7"/>
      <c r="D447" s="7"/>
      <c r="E447" s="7"/>
      <c r="F447" s="7"/>
      <c r="G447" s="7"/>
      <c r="H447" s="7"/>
      <c r="I447" s="7"/>
    </row>
    <row r="448" spans="2:9" x14ac:dyDescent="0.25">
      <c r="B448" s="7"/>
      <c r="C448" s="7"/>
      <c r="D448" s="7"/>
      <c r="E448" s="7"/>
      <c r="F448" s="7"/>
      <c r="G448" s="7"/>
      <c r="H448" s="7"/>
      <c r="I448" s="7"/>
    </row>
    <row r="449" spans="2:9" x14ac:dyDescent="0.25">
      <c r="B449" s="7"/>
      <c r="C449" s="7"/>
      <c r="D449" s="7"/>
      <c r="E449" s="7"/>
      <c r="F449" s="7"/>
      <c r="G449" s="7"/>
      <c r="H449" s="7"/>
      <c r="I449" s="7"/>
    </row>
    <row r="450" spans="2:9" x14ac:dyDescent="0.25">
      <c r="B450" s="7"/>
      <c r="C450" s="7"/>
      <c r="D450" s="7"/>
      <c r="E450" s="7"/>
      <c r="F450" s="7"/>
      <c r="G450" s="7"/>
      <c r="H450" s="7"/>
      <c r="I450" s="7"/>
    </row>
    <row r="451" spans="2:9" x14ac:dyDescent="0.25">
      <c r="B451" s="7"/>
      <c r="C451" s="7"/>
      <c r="D451" s="7"/>
      <c r="E451" s="7"/>
      <c r="F451" s="7"/>
      <c r="G451" s="7"/>
      <c r="H451" s="7"/>
      <c r="I451" s="7"/>
    </row>
    <row r="452" spans="2:9" x14ac:dyDescent="0.25">
      <c r="B452" s="7"/>
      <c r="C452" s="7"/>
      <c r="D452" s="7"/>
      <c r="E452" s="7"/>
      <c r="F452" s="7"/>
      <c r="G452" s="7"/>
      <c r="H452" s="7"/>
      <c r="I452" s="7"/>
    </row>
    <row r="453" spans="2:9" x14ac:dyDescent="0.25">
      <c r="B453" s="7"/>
      <c r="C453" s="7"/>
      <c r="D453" s="7"/>
      <c r="E453" s="7"/>
      <c r="F453" s="7"/>
      <c r="G453" s="7"/>
      <c r="H453" s="7"/>
      <c r="I453" s="7"/>
    </row>
    <row r="454" spans="2:9" x14ac:dyDescent="0.25">
      <c r="B454" s="7"/>
      <c r="C454" s="7"/>
      <c r="D454" s="7"/>
      <c r="E454" s="7"/>
      <c r="F454" s="7"/>
      <c r="G454" s="7"/>
      <c r="H454" s="7"/>
      <c r="I454" s="7"/>
    </row>
    <row r="455" spans="2:9" x14ac:dyDescent="0.25">
      <c r="B455" s="7"/>
      <c r="C455" s="7"/>
      <c r="D455" s="7"/>
      <c r="E455" s="7"/>
      <c r="F455" s="7"/>
      <c r="G455" s="7"/>
      <c r="H455" s="7"/>
      <c r="I455" s="7"/>
    </row>
    <row r="456" spans="2:9" x14ac:dyDescent="0.25">
      <c r="B456" s="7"/>
      <c r="C456" s="7"/>
      <c r="D456" s="7"/>
      <c r="E456" s="7"/>
      <c r="F456" s="7"/>
      <c r="G456" s="7"/>
      <c r="H456" s="7"/>
      <c r="I456" s="7"/>
    </row>
    <row r="457" spans="2:9" x14ac:dyDescent="0.25">
      <c r="B457" s="7"/>
      <c r="C457" s="7"/>
      <c r="D457" s="7"/>
      <c r="E457" s="7"/>
      <c r="F457" s="7"/>
      <c r="G457" s="7"/>
      <c r="H457" s="7"/>
      <c r="I457" s="7"/>
    </row>
    <row r="458" spans="2:9" x14ac:dyDescent="0.25">
      <c r="B458" s="7"/>
      <c r="C458" s="7"/>
      <c r="D458" s="7"/>
      <c r="E458" s="7"/>
      <c r="F458" s="7"/>
      <c r="G458" s="7"/>
      <c r="H458" s="7"/>
      <c r="I458" s="7"/>
    </row>
    <row r="459" spans="2:9" x14ac:dyDescent="0.25">
      <c r="B459" s="7"/>
      <c r="C459" s="7"/>
      <c r="D459" s="7"/>
      <c r="E459" s="7"/>
      <c r="F459" s="7"/>
      <c r="G459" s="7"/>
      <c r="H459" s="7"/>
      <c r="I459" s="7"/>
    </row>
    <row r="460" spans="2:9" x14ac:dyDescent="0.25">
      <c r="B460" s="7"/>
      <c r="C460" s="7"/>
      <c r="D460" s="7"/>
      <c r="E460" s="7"/>
      <c r="F460" s="7"/>
      <c r="G460" s="7"/>
      <c r="H460" s="7"/>
      <c r="I460" s="7"/>
    </row>
    <row r="461" spans="2:9" x14ac:dyDescent="0.25">
      <c r="B461" s="7"/>
      <c r="C461" s="7"/>
      <c r="D461" s="7"/>
      <c r="E461" s="7"/>
      <c r="F461" s="7"/>
      <c r="G461" s="7"/>
      <c r="H461" s="7"/>
      <c r="I461" s="7"/>
    </row>
    <row r="462" spans="2:9" x14ac:dyDescent="0.25">
      <c r="B462" s="7"/>
      <c r="C462" s="7"/>
      <c r="D462" s="7"/>
      <c r="E462" s="7"/>
      <c r="F462" s="7"/>
      <c r="G462" s="7"/>
      <c r="H462" s="7"/>
      <c r="I462" s="7"/>
    </row>
    <row r="463" spans="2:9" x14ac:dyDescent="0.25">
      <c r="B463" s="7"/>
      <c r="C463" s="7"/>
      <c r="D463" s="7"/>
      <c r="E463" s="7"/>
      <c r="F463" s="7"/>
      <c r="G463" s="7"/>
      <c r="H463" s="7"/>
      <c r="I463" s="7"/>
    </row>
    <row r="464" spans="2:9" x14ac:dyDescent="0.25">
      <c r="B464" s="7"/>
      <c r="C464" s="7"/>
      <c r="D464" s="7"/>
      <c r="E464" s="7"/>
      <c r="F464" s="7"/>
      <c r="G464" s="7"/>
      <c r="H464" s="7"/>
      <c r="I464" s="7"/>
    </row>
    <row r="465" spans="2:9" x14ac:dyDescent="0.25">
      <c r="B465" s="7"/>
      <c r="C465" s="7"/>
      <c r="D465" s="7"/>
      <c r="E465" s="7"/>
      <c r="F465" s="7"/>
      <c r="G465" s="7"/>
      <c r="H465" s="7"/>
      <c r="I465" s="7"/>
    </row>
    <row r="466" spans="2:9" x14ac:dyDescent="0.25">
      <c r="B466" s="7"/>
      <c r="C466" s="7"/>
      <c r="D466" s="7"/>
      <c r="E466" s="7"/>
      <c r="F466" s="7"/>
      <c r="G466" s="7"/>
      <c r="H466" s="7"/>
      <c r="I466" s="7"/>
    </row>
    <row r="467" spans="2:9" x14ac:dyDescent="0.25">
      <c r="B467" s="7"/>
      <c r="C467" s="7"/>
      <c r="D467" s="7"/>
      <c r="E467" s="7"/>
      <c r="F467" s="7"/>
      <c r="G467" s="7"/>
      <c r="H467" s="7"/>
      <c r="I467" s="7"/>
    </row>
    <row r="468" spans="2:9" x14ac:dyDescent="0.25">
      <c r="B468" s="7"/>
      <c r="C468" s="7"/>
      <c r="D468" s="7"/>
      <c r="E468" s="7"/>
      <c r="F468" s="7"/>
      <c r="G468" s="7"/>
      <c r="H468" s="7"/>
      <c r="I468" s="7"/>
    </row>
    <row r="469" spans="2:9" x14ac:dyDescent="0.25">
      <c r="B469" s="7"/>
      <c r="C469" s="7"/>
      <c r="D469" s="7"/>
      <c r="E469" s="7"/>
      <c r="F469" s="7"/>
      <c r="G469" s="7"/>
      <c r="H469" s="7"/>
      <c r="I469" s="7"/>
    </row>
    <row r="470" spans="2:9" x14ac:dyDescent="0.25">
      <c r="B470" s="7"/>
      <c r="C470" s="7"/>
      <c r="D470" s="7"/>
      <c r="E470" s="7"/>
      <c r="F470" s="7"/>
      <c r="G470" s="7"/>
      <c r="H470" s="7"/>
      <c r="I470" s="7"/>
    </row>
    <row r="471" spans="2:9" x14ac:dyDescent="0.25">
      <c r="B471" s="7"/>
      <c r="C471" s="7"/>
      <c r="D471" s="7"/>
      <c r="E471" s="7"/>
      <c r="F471" s="7"/>
      <c r="G471" s="7"/>
      <c r="H471" s="7"/>
      <c r="I471" s="7"/>
    </row>
    <row r="472" spans="2:9" x14ac:dyDescent="0.25">
      <c r="B472" s="7"/>
      <c r="C472" s="7"/>
      <c r="D472" s="7"/>
      <c r="E472" s="7"/>
      <c r="F472" s="7"/>
      <c r="G472" s="7"/>
      <c r="H472" s="7"/>
      <c r="I472" s="7"/>
    </row>
    <row r="473" spans="2:9" x14ac:dyDescent="0.25">
      <c r="B473" s="7"/>
      <c r="C473" s="7"/>
      <c r="D473" s="7"/>
      <c r="E473" s="7"/>
      <c r="F473" s="7"/>
      <c r="G473" s="7"/>
      <c r="H473" s="7"/>
      <c r="I473" s="7"/>
    </row>
    <row r="474" spans="2:9" x14ac:dyDescent="0.25">
      <c r="B474" s="7"/>
      <c r="C474" s="7"/>
      <c r="D474" s="7"/>
      <c r="E474" s="7"/>
      <c r="F474" s="7"/>
      <c r="G474" s="7"/>
      <c r="H474" s="7"/>
      <c r="I474" s="7"/>
    </row>
    <row r="475" spans="2:9" x14ac:dyDescent="0.25">
      <c r="B475" s="7"/>
      <c r="C475" s="7"/>
      <c r="D475" s="7"/>
      <c r="E475" s="7"/>
      <c r="F475" s="7"/>
      <c r="G475" s="7"/>
      <c r="H475" s="7"/>
      <c r="I475" s="7"/>
    </row>
    <row r="476" spans="2:9" x14ac:dyDescent="0.25">
      <c r="B476" s="7"/>
      <c r="C476" s="7"/>
      <c r="D476" s="7"/>
      <c r="E476" s="7"/>
      <c r="F476" s="7"/>
      <c r="G476" s="7"/>
      <c r="H476" s="7"/>
      <c r="I476" s="7"/>
    </row>
    <row r="477" spans="2:9" x14ac:dyDescent="0.25">
      <c r="B477" s="7"/>
      <c r="C477" s="7"/>
      <c r="D477" s="7"/>
      <c r="E477" s="7"/>
      <c r="F477" s="7"/>
      <c r="G477" s="7"/>
      <c r="H477" s="7"/>
      <c r="I477" s="7"/>
    </row>
    <row r="478" spans="2:9" x14ac:dyDescent="0.25">
      <c r="B478" s="7"/>
      <c r="C478" s="7"/>
      <c r="D478" s="7"/>
      <c r="E478" s="7"/>
      <c r="F478" s="7"/>
      <c r="G478" s="7"/>
      <c r="H478" s="7"/>
      <c r="I478" s="7"/>
    </row>
    <row r="479" spans="2:9" x14ac:dyDescent="0.25">
      <c r="B479" s="7"/>
      <c r="C479" s="7"/>
      <c r="D479" s="7"/>
      <c r="E479" s="7"/>
      <c r="F479" s="7"/>
      <c r="G479" s="7"/>
      <c r="H479" s="7"/>
      <c r="I479" s="7"/>
    </row>
    <row r="480" spans="2:9" x14ac:dyDescent="0.25">
      <c r="B480" s="7"/>
      <c r="C480" s="7"/>
      <c r="D480" s="7"/>
      <c r="E480" s="7"/>
      <c r="F480" s="7"/>
      <c r="G480" s="7"/>
      <c r="H480" s="7"/>
      <c r="I480" s="7"/>
    </row>
    <row r="481" spans="2:9" x14ac:dyDescent="0.25">
      <c r="B481" s="7"/>
      <c r="C481" s="7"/>
      <c r="D481" s="7"/>
      <c r="E481" s="7"/>
      <c r="F481" s="7"/>
      <c r="G481" s="7"/>
      <c r="H481" s="7"/>
      <c r="I481" s="7"/>
    </row>
    <row r="482" spans="2:9" x14ac:dyDescent="0.25">
      <c r="B482" s="7"/>
      <c r="C482" s="7"/>
      <c r="D482" s="7"/>
      <c r="E482" s="7"/>
      <c r="F482" s="7"/>
      <c r="G482" s="7"/>
      <c r="H482" s="7"/>
      <c r="I482" s="7"/>
    </row>
    <row r="483" spans="2:9" x14ac:dyDescent="0.25">
      <c r="B483" s="7"/>
      <c r="C483" s="7"/>
      <c r="D483" s="7"/>
      <c r="E483" s="7"/>
      <c r="F483" s="7"/>
      <c r="G483" s="7"/>
      <c r="H483" s="7"/>
      <c r="I483" s="7"/>
    </row>
    <row r="484" spans="2:9" x14ac:dyDescent="0.25">
      <c r="B484" s="7"/>
      <c r="C484" s="7"/>
      <c r="D484" s="7"/>
      <c r="E484" s="7"/>
      <c r="F484" s="7"/>
      <c r="G484" s="7"/>
      <c r="H484" s="7"/>
      <c r="I484" s="7"/>
    </row>
    <row r="485" spans="2:9" x14ac:dyDescent="0.25">
      <c r="B485" s="7"/>
      <c r="C485" s="7"/>
      <c r="D485" s="7"/>
      <c r="E485" s="7"/>
      <c r="F485" s="7"/>
      <c r="G485" s="7"/>
      <c r="H485" s="7"/>
      <c r="I485" s="7"/>
    </row>
    <row r="486" spans="2:9" x14ac:dyDescent="0.25">
      <c r="B486" s="7"/>
      <c r="C486" s="7"/>
      <c r="D486" s="7"/>
      <c r="E486" s="7"/>
      <c r="F486" s="7"/>
      <c r="G486" s="7"/>
      <c r="H486" s="7"/>
      <c r="I486" s="7"/>
    </row>
    <row r="487" spans="2:9" x14ac:dyDescent="0.25">
      <c r="B487" s="7"/>
      <c r="C487" s="7"/>
      <c r="D487" s="7"/>
      <c r="E487" s="7"/>
      <c r="F487" s="7"/>
      <c r="G487" s="7"/>
      <c r="H487" s="7"/>
      <c r="I487" s="7"/>
    </row>
    <row r="488" spans="2:9" x14ac:dyDescent="0.25">
      <c r="B488" s="7"/>
      <c r="C488" s="7"/>
      <c r="D488" s="7"/>
      <c r="E488" s="7"/>
      <c r="F488" s="7"/>
      <c r="G488" s="7"/>
      <c r="H488" s="7"/>
      <c r="I488" s="7"/>
    </row>
    <row r="489" spans="2:9" x14ac:dyDescent="0.25">
      <c r="B489" s="7"/>
      <c r="C489" s="7"/>
      <c r="D489" s="7"/>
      <c r="E489" s="7"/>
      <c r="F489" s="7"/>
      <c r="G489" s="7"/>
      <c r="H489" s="7"/>
      <c r="I489" s="7"/>
    </row>
    <row r="490" spans="2:9" x14ac:dyDescent="0.25">
      <c r="B490" s="7"/>
      <c r="C490" s="7"/>
      <c r="D490" s="7"/>
      <c r="E490" s="7"/>
      <c r="F490" s="7"/>
      <c r="G490" s="7"/>
      <c r="H490" s="7"/>
      <c r="I490" s="7"/>
    </row>
    <row r="491" spans="2:9" x14ac:dyDescent="0.25">
      <c r="B491" s="7"/>
      <c r="C491" s="7"/>
      <c r="D491" s="7"/>
      <c r="E491" s="7"/>
      <c r="F491" s="7"/>
      <c r="G491" s="7"/>
      <c r="H491" s="7"/>
      <c r="I491" s="7"/>
    </row>
    <row r="492" spans="2:9" x14ac:dyDescent="0.25">
      <c r="B492" s="7"/>
      <c r="C492" s="7"/>
      <c r="D492" s="7"/>
      <c r="E492" s="7"/>
      <c r="F492" s="7"/>
      <c r="G492" s="7"/>
      <c r="H492" s="7"/>
      <c r="I492" s="7"/>
    </row>
    <row r="493" spans="2:9" x14ac:dyDescent="0.25">
      <c r="B493" s="7"/>
      <c r="C493" s="7"/>
      <c r="D493" s="7"/>
      <c r="E493" s="7"/>
      <c r="F493" s="7"/>
      <c r="G493" s="7"/>
      <c r="H493" s="7"/>
      <c r="I493" s="7"/>
    </row>
    <row r="494" spans="2:9" x14ac:dyDescent="0.25">
      <c r="B494" s="7"/>
      <c r="C494" s="7"/>
      <c r="D494" s="7"/>
      <c r="E494" s="7"/>
      <c r="F494" s="7"/>
      <c r="G494" s="7"/>
      <c r="H494" s="7"/>
      <c r="I494" s="7"/>
    </row>
    <row r="495" spans="2:9" x14ac:dyDescent="0.25">
      <c r="B495" s="7"/>
      <c r="C495" s="7"/>
      <c r="D495" s="7"/>
      <c r="E495" s="7"/>
      <c r="F495" s="7"/>
      <c r="G495" s="7"/>
      <c r="H495" s="7"/>
      <c r="I495" s="7"/>
    </row>
    <row r="496" spans="2:9" x14ac:dyDescent="0.25">
      <c r="B496" s="7"/>
      <c r="C496" s="7"/>
      <c r="D496" s="7"/>
      <c r="E496" s="7"/>
      <c r="F496" s="7"/>
      <c r="G496" s="7"/>
      <c r="H496" s="7"/>
      <c r="I496" s="7"/>
    </row>
    <row r="497" spans="2:9" x14ac:dyDescent="0.25">
      <c r="B497" s="7"/>
      <c r="C497" s="7"/>
      <c r="D497" s="7"/>
      <c r="E497" s="7"/>
      <c r="F497" s="7"/>
      <c r="G497" s="7"/>
      <c r="H497" s="7"/>
      <c r="I497" s="7"/>
    </row>
    <row r="498" spans="2:9" x14ac:dyDescent="0.25">
      <c r="B498" s="7"/>
      <c r="C498" s="7"/>
      <c r="D498" s="7"/>
      <c r="E498" s="7"/>
      <c r="F498" s="7"/>
      <c r="G498" s="7"/>
      <c r="H498" s="7"/>
      <c r="I498" s="7"/>
    </row>
    <row r="499" spans="2:9" x14ac:dyDescent="0.25">
      <c r="B499" s="7"/>
      <c r="C499" s="7"/>
      <c r="D499" s="7"/>
      <c r="E499" s="7"/>
      <c r="F499" s="7"/>
      <c r="G499" s="7"/>
      <c r="H499" s="7"/>
      <c r="I499" s="7"/>
    </row>
    <row r="500" spans="2:9" x14ac:dyDescent="0.25">
      <c r="B500" s="7"/>
      <c r="C500" s="7"/>
      <c r="D500" s="7"/>
      <c r="E500" s="7"/>
      <c r="F500" s="7"/>
      <c r="G500" s="7"/>
      <c r="H500" s="7"/>
      <c r="I500" s="7"/>
    </row>
    <row r="501" spans="2:9" x14ac:dyDescent="0.25">
      <c r="B501" s="7"/>
      <c r="C501" s="7"/>
      <c r="D501" s="7"/>
      <c r="E501" s="7"/>
      <c r="F501" s="7"/>
      <c r="G501" s="7"/>
      <c r="H501" s="7"/>
      <c r="I501" s="7"/>
    </row>
    <row r="502" spans="2:9" x14ac:dyDescent="0.25">
      <c r="B502" s="7"/>
      <c r="C502" s="7"/>
      <c r="D502" s="7"/>
      <c r="E502" s="7"/>
      <c r="F502" s="7"/>
      <c r="G502" s="7"/>
      <c r="H502" s="7"/>
      <c r="I502" s="7"/>
    </row>
    <row r="503" spans="2:9" x14ac:dyDescent="0.25">
      <c r="B503" s="7"/>
      <c r="C503" s="7"/>
      <c r="D503" s="7"/>
      <c r="E503" s="7"/>
      <c r="F503" s="7"/>
      <c r="G503" s="7"/>
      <c r="H503" s="7"/>
      <c r="I503" s="7"/>
    </row>
    <row r="504" spans="2:9" x14ac:dyDescent="0.25">
      <c r="B504" s="7"/>
      <c r="C504" s="7"/>
      <c r="D504" s="7"/>
      <c r="E504" s="7"/>
      <c r="F504" s="7"/>
      <c r="G504" s="7"/>
      <c r="H504" s="7"/>
      <c r="I504" s="7"/>
    </row>
    <row r="505" spans="2:9" x14ac:dyDescent="0.25">
      <c r="B505" s="7"/>
      <c r="C505" s="7"/>
      <c r="D505" s="7"/>
      <c r="E505" s="7"/>
      <c r="F505" s="7"/>
      <c r="G505" s="7"/>
      <c r="H505" s="7"/>
      <c r="I505" s="7"/>
    </row>
    <row r="506" spans="2:9" x14ac:dyDescent="0.25">
      <c r="B506" s="7"/>
      <c r="C506" s="7"/>
      <c r="D506" s="7"/>
      <c r="E506" s="7"/>
      <c r="F506" s="7"/>
      <c r="G506" s="7"/>
      <c r="H506" s="7"/>
      <c r="I506" s="7"/>
    </row>
    <row r="507" spans="2:9" x14ac:dyDescent="0.25">
      <c r="B507" s="7"/>
      <c r="C507" s="7"/>
      <c r="D507" s="7"/>
      <c r="E507" s="7"/>
      <c r="F507" s="7"/>
      <c r="G507" s="7"/>
      <c r="H507" s="7"/>
      <c r="I507" s="7"/>
    </row>
    <row r="508" spans="2:9" x14ac:dyDescent="0.25">
      <c r="B508" s="7"/>
      <c r="C508" s="7"/>
      <c r="D508" s="7"/>
      <c r="E508" s="7"/>
      <c r="F508" s="7"/>
      <c r="G508" s="7"/>
      <c r="H508" s="7"/>
      <c r="I508" s="7"/>
    </row>
    <row r="509" spans="2:9" x14ac:dyDescent="0.25">
      <c r="B509" s="7"/>
      <c r="C509" s="7"/>
      <c r="D509" s="7"/>
      <c r="E509" s="7"/>
      <c r="F509" s="7"/>
      <c r="G509" s="7"/>
      <c r="H509" s="7"/>
      <c r="I509" s="7"/>
    </row>
    <row r="510" spans="2:9" x14ac:dyDescent="0.25">
      <c r="B510" s="7"/>
      <c r="C510" s="7"/>
      <c r="D510" s="7"/>
      <c r="E510" s="7"/>
      <c r="F510" s="7"/>
      <c r="G510" s="7"/>
      <c r="H510" s="7"/>
      <c r="I510" s="7"/>
    </row>
    <row r="511" spans="2:9" x14ac:dyDescent="0.25">
      <c r="B511" s="7"/>
      <c r="C511" s="7"/>
      <c r="D511" s="7"/>
      <c r="E511" s="7"/>
      <c r="F511" s="7"/>
      <c r="G511" s="7"/>
      <c r="H511" s="7"/>
      <c r="I511" s="7"/>
    </row>
    <row r="512" spans="2:9" x14ac:dyDescent="0.25">
      <c r="B512" s="7"/>
      <c r="C512" s="7"/>
      <c r="D512" s="7"/>
      <c r="E512" s="7"/>
      <c r="F512" s="7"/>
      <c r="G512" s="7"/>
      <c r="H512" s="7"/>
      <c r="I512" s="7"/>
    </row>
    <row r="513" spans="2:9" x14ac:dyDescent="0.25">
      <c r="B513" s="7"/>
      <c r="C513" s="7"/>
      <c r="D513" s="7"/>
      <c r="E513" s="7"/>
      <c r="F513" s="7"/>
      <c r="G513" s="7"/>
      <c r="H513" s="7"/>
      <c r="I513" s="7"/>
    </row>
    <row r="514" spans="2:9" x14ac:dyDescent="0.25">
      <c r="B514" s="7"/>
      <c r="C514" s="7"/>
      <c r="D514" s="7"/>
      <c r="E514" s="7"/>
      <c r="F514" s="7"/>
      <c r="G514" s="7"/>
      <c r="H514" s="7"/>
      <c r="I514" s="7"/>
    </row>
    <row r="515" spans="2:9" x14ac:dyDescent="0.25">
      <c r="B515" s="7"/>
      <c r="C515" s="7"/>
      <c r="D515" s="7"/>
      <c r="E515" s="7"/>
      <c r="F515" s="7"/>
      <c r="G515" s="7"/>
      <c r="H515" s="7"/>
      <c r="I515" s="7"/>
    </row>
    <row r="516" spans="2:9" x14ac:dyDescent="0.25">
      <c r="B516" s="7"/>
      <c r="C516" s="7"/>
      <c r="D516" s="7"/>
      <c r="E516" s="7"/>
      <c r="F516" s="7"/>
      <c r="G516" s="7"/>
      <c r="H516" s="7"/>
      <c r="I516" s="7"/>
    </row>
    <row r="517" spans="2:9" x14ac:dyDescent="0.25">
      <c r="B517" s="7"/>
      <c r="C517" s="7"/>
      <c r="D517" s="7"/>
      <c r="E517" s="7"/>
      <c r="F517" s="7"/>
      <c r="G517" s="7"/>
      <c r="H517" s="7"/>
      <c r="I517" s="7"/>
    </row>
    <row r="518" spans="2:9" x14ac:dyDescent="0.25">
      <c r="B518" s="7"/>
      <c r="C518" s="7"/>
      <c r="D518" s="7"/>
      <c r="E518" s="7"/>
      <c r="F518" s="7"/>
      <c r="G518" s="7"/>
      <c r="H518" s="7"/>
      <c r="I518" s="7"/>
    </row>
    <row r="519" spans="2:9" x14ac:dyDescent="0.25">
      <c r="B519" s="7"/>
      <c r="C519" s="7"/>
      <c r="D519" s="7"/>
      <c r="E519" s="7"/>
      <c r="F519" s="7"/>
      <c r="G519" s="7"/>
      <c r="H519" s="7"/>
      <c r="I519" s="7"/>
    </row>
    <row r="520" spans="2:9" x14ac:dyDescent="0.25">
      <c r="B520" s="7"/>
      <c r="C520" s="7"/>
      <c r="D520" s="7"/>
      <c r="E520" s="7"/>
      <c r="F520" s="7"/>
      <c r="G520" s="7"/>
      <c r="H520" s="7"/>
      <c r="I520" s="7"/>
    </row>
    <row r="521" spans="2:9" x14ac:dyDescent="0.25">
      <c r="B521" s="7"/>
      <c r="C521" s="7"/>
      <c r="D521" s="7"/>
      <c r="E521" s="7"/>
      <c r="F521" s="7"/>
      <c r="G521" s="7"/>
      <c r="H521" s="7"/>
      <c r="I521" s="7"/>
    </row>
    <row r="522" spans="2:9" x14ac:dyDescent="0.25">
      <c r="B522" s="7"/>
      <c r="C522" s="7"/>
      <c r="D522" s="7"/>
      <c r="E522" s="7"/>
      <c r="F522" s="7"/>
      <c r="G522" s="7"/>
      <c r="H522" s="7"/>
      <c r="I522" s="7"/>
    </row>
    <row r="523" spans="2:9" x14ac:dyDescent="0.25">
      <c r="B523" s="7"/>
      <c r="C523" s="7"/>
      <c r="D523" s="7"/>
      <c r="E523" s="7"/>
      <c r="F523" s="7"/>
      <c r="G523" s="7"/>
      <c r="H523" s="7"/>
      <c r="I523" s="7"/>
    </row>
    <row r="524" spans="2:9" x14ac:dyDescent="0.25">
      <c r="B524" s="7"/>
      <c r="C524" s="7"/>
      <c r="D524" s="7"/>
      <c r="E524" s="7"/>
      <c r="F524" s="7"/>
      <c r="G524" s="7"/>
      <c r="H524" s="7"/>
      <c r="I524" s="7"/>
    </row>
    <row r="525" spans="2:9" x14ac:dyDescent="0.25">
      <c r="B525" s="7"/>
      <c r="C525" s="7"/>
      <c r="D525" s="7"/>
      <c r="E525" s="7"/>
      <c r="F525" s="7"/>
      <c r="G525" s="7"/>
      <c r="H525" s="7"/>
      <c r="I525" s="7"/>
    </row>
    <row r="526" spans="2:9" x14ac:dyDescent="0.25">
      <c r="B526" s="7"/>
      <c r="C526" s="7"/>
      <c r="D526" s="7"/>
      <c r="E526" s="7"/>
      <c r="F526" s="7"/>
      <c r="G526" s="7"/>
      <c r="H526" s="7"/>
      <c r="I526" s="7"/>
    </row>
    <row r="527" spans="2:9" x14ac:dyDescent="0.25">
      <c r="B527" s="7"/>
      <c r="C527" s="7"/>
      <c r="D527" s="7"/>
      <c r="E527" s="7"/>
      <c r="F527" s="7"/>
      <c r="G527" s="7"/>
      <c r="H527" s="7"/>
      <c r="I527" s="7"/>
    </row>
    <row r="528" spans="2:9" x14ac:dyDescent="0.25">
      <c r="B528" s="7"/>
      <c r="C528" s="7"/>
      <c r="D528" s="7"/>
      <c r="E528" s="7"/>
      <c r="F528" s="7"/>
      <c r="G528" s="7"/>
      <c r="H528" s="7"/>
      <c r="I528" s="7"/>
    </row>
    <row r="529" spans="2:9" x14ac:dyDescent="0.25">
      <c r="B529" s="7"/>
      <c r="C529" s="7"/>
      <c r="D529" s="7"/>
      <c r="E529" s="7"/>
      <c r="F529" s="7"/>
      <c r="G529" s="7"/>
      <c r="H529" s="7"/>
      <c r="I529" s="7"/>
    </row>
    <row r="530" spans="2:9" x14ac:dyDescent="0.25">
      <c r="B530" s="7"/>
      <c r="C530" s="7"/>
      <c r="D530" s="7"/>
      <c r="E530" s="7"/>
      <c r="F530" s="7"/>
      <c r="G530" s="7"/>
      <c r="H530" s="7"/>
      <c r="I530" s="7"/>
    </row>
    <row r="531" spans="2:9" x14ac:dyDescent="0.25">
      <c r="B531" s="7"/>
      <c r="C531" s="7"/>
      <c r="D531" s="7"/>
      <c r="E531" s="7"/>
      <c r="F531" s="7"/>
      <c r="G531" s="7"/>
      <c r="H531" s="7"/>
      <c r="I531" s="7"/>
    </row>
    <row r="532" spans="2:9" x14ac:dyDescent="0.25">
      <c r="B532" s="7"/>
      <c r="C532" s="7"/>
      <c r="D532" s="7"/>
      <c r="E532" s="7"/>
      <c r="F532" s="7"/>
      <c r="G532" s="7"/>
      <c r="H532" s="7"/>
      <c r="I532" s="7"/>
    </row>
    <row r="533" spans="2:9" x14ac:dyDescent="0.25">
      <c r="B533" s="7"/>
      <c r="C533" s="7"/>
      <c r="D533" s="7"/>
      <c r="E533" s="7"/>
      <c r="F533" s="7"/>
      <c r="G533" s="7"/>
      <c r="H533" s="7"/>
      <c r="I533" s="7"/>
    </row>
    <row r="534" spans="2:9" x14ac:dyDescent="0.25">
      <c r="B534" s="7"/>
      <c r="C534" s="7"/>
      <c r="D534" s="7"/>
      <c r="E534" s="7"/>
      <c r="F534" s="7"/>
      <c r="G534" s="7"/>
      <c r="H534" s="7"/>
      <c r="I534" s="7"/>
    </row>
    <row r="535" spans="2:9" x14ac:dyDescent="0.25">
      <c r="B535" s="7"/>
      <c r="C535" s="7"/>
      <c r="D535" s="7"/>
      <c r="E535" s="7"/>
      <c r="F535" s="7"/>
      <c r="G535" s="7"/>
      <c r="H535" s="7"/>
      <c r="I535" s="7"/>
    </row>
    <row r="536" spans="2:9" x14ac:dyDescent="0.25">
      <c r="B536" s="7"/>
      <c r="C536" s="7"/>
      <c r="D536" s="7"/>
      <c r="E536" s="7"/>
      <c r="F536" s="7"/>
      <c r="G536" s="7"/>
      <c r="H536" s="7"/>
      <c r="I536" s="7"/>
    </row>
    <row r="537" spans="2:9" x14ac:dyDescent="0.25">
      <c r="B537" s="7"/>
      <c r="C537" s="7"/>
      <c r="D537" s="7"/>
      <c r="E537" s="7"/>
      <c r="F537" s="7"/>
      <c r="G537" s="7"/>
      <c r="H537" s="7"/>
      <c r="I537" s="7"/>
    </row>
    <row r="538" spans="2:9" x14ac:dyDescent="0.25">
      <c r="B538" s="7"/>
      <c r="C538" s="7"/>
      <c r="D538" s="7"/>
      <c r="E538" s="7"/>
      <c r="F538" s="7"/>
      <c r="G538" s="7"/>
      <c r="H538" s="7"/>
      <c r="I538" s="7"/>
    </row>
    <row r="539" spans="2:9" x14ac:dyDescent="0.25">
      <c r="B539" s="7"/>
      <c r="C539" s="7"/>
      <c r="D539" s="7"/>
      <c r="E539" s="7"/>
      <c r="F539" s="7"/>
      <c r="G539" s="7"/>
      <c r="H539" s="7"/>
      <c r="I539" s="7"/>
    </row>
    <row r="540" spans="2:9" x14ac:dyDescent="0.25">
      <c r="B540" s="7"/>
      <c r="C540" s="7"/>
      <c r="D540" s="7"/>
      <c r="E540" s="7"/>
      <c r="F540" s="7"/>
      <c r="G540" s="7"/>
      <c r="H540" s="7"/>
      <c r="I540" s="7"/>
    </row>
    <row r="541" spans="2:9" x14ac:dyDescent="0.25">
      <c r="B541" s="7"/>
      <c r="C541" s="7"/>
      <c r="D541" s="7"/>
      <c r="E541" s="7"/>
      <c r="F541" s="7"/>
      <c r="G541" s="7"/>
      <c r="H541" s="7"/>
      <c r="I541" s="7"/>
    </row>
    <row r="542" spans="2:9" x14ac:dyDescent="0.25">
      <c r="B542" s="7"/>
      <c r="C542" s="7"/>
      <c r="D542" s="7"/>
      <c r="E542" s="7"/>
      <c r="F542" s="7"/>
      <c r="G542" s="7"/>
      <c r="H542" s="7"/>
      <c r="I542" s="7"/>
    </row>
    <row r="543" spans="2:9" x14ac:dyDescent="0.25">
      <c r="B543" s="7"/>
      <c r="C543" s="7"/>
      <c r="D543" s="7"/>
      <c r="E543" s="7"/>
      <c r="F543" s="7"/>
      <c r="G543" s="7"/>
      <c r="H543" s="7"/>
      <c r="I543" s="7"/>
    </row>
    <row r="544" spans="2:9" x14ac:dyDescent="0.25">
      <c r="B544" s="7"/>
      <c r="C544" s="7"/>
      <c r="D544" s="7"/>
      <c r="E544" s="7"/>
      <c r="F544" s="7"/>
      <c r="G544" s="7"/>
      <c r="H544" s="7"/>
      <c r="I544" s="7"/>
    </row>
    <row r="545" spans="2:9" x14ac:dyDescent="0.25">
      <c r="B545" s="7"/>
      <c r="C545" s="7"/>
      <c r="D545" s="7"/>
      <c r="E545" s="7"/>
      <c r="F545" s="7"/>
      <c r="G545" s="7"/>
      <c r="H545" s="7"/>
      <c r="I545" s="7"/>
    </row>
    <row r="546" spans="2:9" x14ac:dyDescent="0.25">
      <c r="B546" s="7"/>
      <c r="C546" s="7"/>
      <c r="D546" s="7"/>
      <c r="E546" s="7"/>
      <c r="F546" s="7"/>
      <c r="G546" s="7"/>
      <c r="H546" s="7"/>
      <c r="I546" s="7"/>
    </row>
    <row r="547" spans="2:9" x14ac:dyDescent="0.25">
      <c r="B547" s="7"/>
      <c r="C547" s="7"/>
      <c r="D547" s="7"/>
      <c r="E547" s="7"/>
      <c r="F547" s="7"/>
      <c r="G547" s="7"/>
      <c r="H547" s="7"/>
      <c r="I547" s="7"/>
    </row>
    <row r="548" spans="2:9" x14ac:dyDescent="0.25">
      <c r="B548" s="7"/>
      <c r="C548" s="7"/>
      <c r="D548" s="7"/>
      <c r="E548" s="7"/>
      <c r="F548" s="7"/>
      <c r="G548" s="7"/>
      <c r="H548" s="7"/>
      <c r="I548" s="7"/>
    </row>
    <row r="549" spans="2:9" x14ac:dyDescent="0.25">
      <c r="B549" s="7"/>
      <c r="C549" s="7"/>
      <c r="D549" s="7"/>
      <c r="E549" s="7"/>
      <c r="F549" s="7"/>
      <c r="G549" s="7"/>
      <c r="H549" s="7"/>
      <c r="I549" s="7"/>
    </row>
    <row r="550" spans="2:9" x14ac:dyDescent="0.25">
      <c r="B550" s="7"/>
      <c r="C550" s="7"/>
      <c r="D550" s="7"/>
      <c r="E550" s="7"/>
      <c r="F550" s="7"/>
      <c r="G550" s="7"/>
      <c r="H550" s="7"/>
      <c r="I550" s="7"/>
    </row>
    <row r="551" spans="2:9" x14ac:dyDescent="0.25">
      <c r="B551" s="7"/>
      <c r="C551" s="7"/>
      <c r="D551" s="7"/>
      <c r="E551" s="7"/>
      <c r="F551" s="7"/>
      <c r="G551" s="7"/>
      <c r="H551" s="7"/>
      <c r="I551" s="7"/>
    </row>
    <row r="552" spans="2:9" x14ac:dyDescent="0.25">
      <c r="B552" s="7"/>
      <c r="C552" s="7"/>
      <c r="D552" s="7"/>
      <c r="E552" s="7"/>
      <c r="F552" s="7"/>
      <c r="G552" s="7"/>
      <c r="H552" s="7"/>
      <c r="I552" s="7"/>
    </row>
    <row r="553" spans="2:9" x14ac:dyDescent="0.25">
      <c r="B553" s="7"/>
      <c r="C553" s="7"/>
      <c r="D553" s="7"/>
      <c r="E553" s="7"/>
      <c r="F553" s="7"/>
      <c r="G553" s="7"/>
      <c r="H553" s="7"/>
      <c r="I553" s="7"/>
    </row>
    <row r="554" spans="2:9" x14ac:dyDescent="0.25">
      <c r="B554" s="7"/>
      <c r="C554" s="7"/>
      <c r="D554" s="7"/>
      <c r="E554" s="7"/>
      <c r="F554" s="7"/>
      <c r="G554" s="7"/>
      <c r="H554" s="7"/>
      <c r="I554" s="7"/>
    </row>
    <row r="555" spans="2:9" x14ac:dyDescent="0.25">
      <c r="B555" s="7"/>
      <c r="C555" s="7"/>
      <c r="D555" s="7"/>
      <c r="E555" s="7"/>
      <c r="F555" s="7"/>
      <c r="G555" s="7"/>
      <c r="H555" s="7"/>
      <c r="I555" s="7"/>
    </row>
    <row r="556" spans="2:9" x14ac:dyDescent="0.25">
      <c r="B556" s="7"/>
      <c r="C556" s="7"/>
      <c r="D556" s="7"/>
      <c r="E556" s="7"/>
      <c r="F556" s="7"/>
      <c r="G556" s="7"/>
      <c r="H556" s="7"/>
      <c r="I556" s="7"/>
    </row>
    <row r="557" spans="2:9" x14ac:dyDescent="0.25">
      <c r="B557" s="7"/>
      <c r="C557" s="7"/>
      <c r="D557" s="7"/>
      <c r="E557" s="7"/>
      <c r="F557" s="7"/>
      <c r="G557" s="7"/>
      <c r="H557" s="7"/>
      <c r="I557" s="7"/>
    </row>
    <row r="558" spans="2:9" x14ac:dyDescent="0.25">
      <c r="B558" s="7"/>
      <c r="C558" s="7"/>
      <c r="D558" s="7"/>
      <c r="E558" s="7"/>
      <c r="F558" s="7"/>
      <c r="G558" s="7"/>
      <c r="H558" s="7"/>
      <c r="I558" s="7"/>
    </row>
    <row r="559" spans="2:9" x14ac:dyDescent="0.25">
      <c r="B559" s="7"/>
      <c r="C559" s="7"/>
      <c r="D559" s="7"/>
      <c r="E559" s="7"/>
      <c r="F559" s="7"/>
      <c r="G559" s="7"/>
      <c r="H559" s="7"/>
      <c r="I559" s="7"/>
    </row>
    <row r="560" spans="2:9" x14ac:dyDescent="0.25">
      <c r="B560" s="7"/>
      <c r="C560" s="7"/>
      <c r="D560" s="7"/>
      <c r="E560" s="7"/>
      <c r="F560" s="7"/>
      <c r="G560" s="7"/>
      <c r="H560" s="7"/>
      <c r="I560" s="7"/>
    </row>
    <row r="561" spans="2:9" x14ac:dyDescent="0.25">
      <c r="B561" s="7"/>
      <c r="C561" s="7"/>
      <c r="D561" s="7"/>
      <c r="E561" s="7"/>
      <c r="F561" s="7"/>
      <c r="G561" s="7"/>
      <c r="H561" s="7"/>
      <c r="I561" s="7"/>
    </row>
    <row r="562" spans="2:9" x14ac:dyDescent="0.25">
      <c r="B562" s="7"/>
      <c r="C562" s="7"/>
      <c r="D562" s="7"/>
      <c r="E562" s="7"/>
      <c r="F562" s="7"/>
      <c r="G562" s="7"/>
      <c r="H562" s="7"/>
      <c r="I562" s="7"/>
    </row>
    <row r="563" spans="2:9" x14ac:dyDescent="0.25">
      <c r="B563" s="7"/>
      <c r="C563" s="7"/>
      <c r="D563" s="7"/>
      <c r="E563" s="7"/>
      <c r="F563" s="7"/>
      <c r="G563" s="7"/>
      <c r="H563" s="7"/>
      <c r="I563" s="7"/>
    </row>
    <row r="564" spans="2:9" x14ac:dyDescent="0.25">
      <c r="B564" s="7"/>
      <c r="C564" s="7"/>
      <c r="D564" s="7"/>
      <c r="E564" s="7"/>
      <c r="F564" s="7"/>
      <c r="G564" s="7"/>
      <c r="H564" s="7"/>
      <c r="I564" s="7"/>
    </row>
    <row r="565" spans="2:9" x14ac:dyDescent="0.25">
      <c r="B565" s="7"/>
      <c r="C565" s="7"/>
      <c r="D565" s="7"/>
      <c r="E565" s="7"/>
      <c r="F565" s="7"/>
      <c r="G565" s="7"/>
      <c r="H565" s="7"/>
      <c r="I565" s="7"/>
    </row>
    <row r="566" spans="2:9" x14ac:dyDescent="0.25">
      <c r="B566" s="7"/>
      <c r="C566" s="7"/>
      <c r="D566" s="7"/>
      <c r="E566" s="7"/>
      <c r="F566" s="7"/>
      <c r="G566" s="7"/>
      <c r="H566" s="7"/>
      <c r="I566" s="7"/>
    </row>
    <row r="567" spans="2:9" x14ac:dyDescent="0.25">
      <c r="B567" s="7"/>
      <c r="C567" s="7"/>
      <c r="D567" s="7"/>
      <c r="E567" s="7"/>
      <c r="F567" s="7"/>
      <c r="G567" s="7"/>
      <c r="H567" s="7"/>
      <c r="I567" s="7"/>
    </row>
    <row r="568" spans="2:9" x14ac:dyDescent="0.25">
      <c r="B568" s="7"/>
      <c r="C568" s="7"/>
      <c r="D568" s="7"/>
      <c r="E568" s="7"/>
      <c r="F568" s="7"/>
      <c r="G568" s="7"/>
      <c r="H568" s="7"/>
      <c r="I568" s="7"/>
    </row>
    <row r="569" spans="2:9" x14ac:dyDescent="0.25">
      <c r="B569" s="7"/>
      <c r="C569" s="7"/>
      <c r="D569" s="7"/>
      <c r="E569" s="7"/>
      <c r="F569" s="7"/>
      <c r="G569" s="7"/>
      <c r="H569" s="7"/>
      <c r="I569" s="7"/>
    </row>
    <row r="570" spans="2:9" x14ac:dyDescent="0.25">
      <c r="B570" s="7"/>
      <c r="C570" s="7"/>
      <c r="D570" s="7"/>
      <c r="E570" s="7"/>
      <c r="F570" s="7"/>
      <c r="G570" s="7"/>
      <c r="H570" s="7"/>
      <c r="I570" s="7"/>
    </row>
    <row r="571" spans="2:9" x14ac:dyDescent="0.25">
      <c r="B571" s="7"/>
      <c r="C571" s="7"/>
      <c r="D571" s="7"/>
      <c r="E571" s="7"/>
      <c r="F571" s="7"/>
      <c r="G571" s="7"/>
      <c r="H571" s="7"/>
      <c r="I571" s="7"/>
    </row>
    <row r="572" spans="2:9" x14ac:dyDescent="0.25">
      <c r="B572" s="7"/>
      <c r="C572" s="7"/>
      <c r="D572" s="7"/>
      <c r="E572" s="7"/>
      <c r="F572" s="7"/>
      <c r="G572" s="7"/>
      <c r="H572" s="7"/>
      <c r="I572" s="7"/>
    </row>
    <row r="573" spans="2:9" x14ac:dyDescent="0.25">
      <c r="B573" s="7"/>
      <c r="C573" s="7"/>
      <c r="D573" s="7"/>
      <c r="E573" s="7"/>
      <c r="F573" s="7"/>
      <c r="G573" s="7"/>
      <c r="H573" s="7"/>
      <c r="I573" s="7"/>
    </row>
    <row r="574" spans="2:9" x14ac:dyDescent="0.25">
      <c r="B574" s="7"/>
      <c r="C574" s="7"/>
      <c r="D574" s="7"/>
      <c r="E574" s="7"/>
      <c r="F574" s="7"/>
      <c r="G574" s="7"/>
      <c r="H574" s="7"/>
      <c r="I574" s="7"/>
    </row>
    <row r="575" spans="2:9" x14ac:dyDescent="0.25">
      <c r="B575" s="7"/>
      <c r="C575" s="7"/>
      <c r="D575" s="7"/>
      <c r="E575" s="7"/>
      <c r="F575" s="7"/>
      <c r="G575" s="7"/>
      <c r="H575" s="7"/>
      <c r="I575" s="7"/>
    </row>
    <row r="576" spans="2:9" x14ac:dyDescent="0.25">
      <c r="B576" s="7"/>
      <c r="C576" s="7"/>
      <c r="D576" s="7"/>
      <c r="E576" s="7"/>
      <c r="F576" s="7"/>
      <c r="G576" s="7"/>
      <c r="H576" s="7"/>
      <c r="I576" s="7"/>
    </row>
    <row r="577" spans="2:9" x14ac:dyDescent="0.25">
      <c r="B577" s="7"/>
      <c r="C577" s="7"/>
      <c r="D577" s="7"/>
      <c r="E577" s="7"/>
      <c r="F577" s="7"/>
      <c r="G577" s="7"/>
      <c r="H577" s="7"/>
      <c r="I577" s="7"/>
    </row>
    <row r="578" spans="2:9" x14ac:dyDescent="0.25">
      <c r="B578" s="7"/>
      <c r="C578" s="7"/>
      <c r="D578" s="7"/>
      <c r="E578" s="7"/>
      <c r="F578" s="7"/>
      <c r="G578" s="7"/>
      <c r="H578" s="7"/>
      <c r="I578" s="7"/>
    </row>
    <row r="579" spans="2:9" x14ac:dyDescent="0.25">
      <c r="B579" s="7"/>
      <c r="C579" s="7"/>
      <c r="D579" s="7"/>
      <c r="E579" s="7"/>
      <c r="F579" s="7"/>
      <c r="G579" s="7"/>
      <c r="H579" s="7"/>
      <c r="I579" s="7"/>
    </row>
    <row r="580" spans="2:9" x14ac:dyDescent="0.25">
      <c r="B580" s="7"/>
      <c r="C580" s="7"/>
      <c r="D580" s="7"/>
      <c r="E580" s="7"/>
      <c r="F580" s="7"/>
      <c r="G580" s="7"/>
      <c r="H580" s="7"/>
      <c r="I580" s="7"/>
    </row>
    <row r="581" spans="2:9" x14ac:dyDescent="0.25">
      <c r="B581" s="7"/>
      <c r="C581" s="7"/>
      <c r="D581" s="7"/>
      <c r="E581" s="7"/>
      <c r="F581" s="7"/>
      <c r="G581" s="7"/>
      <c r="H581" s="7"/>
      <c r="I581" s="7"/>
    </row>
    <row r="582" spans="2:9" x14ac:dyDescent="0.25">
      <c r="B582" s="7"/>
      <c r="C582" s="7"/>
      <c r="D582" s="7"/>
      <c r="E582" s="7"/>
      <c r="F582" s="7"/>
      <c r="G582" s="7"/>
      <c r="H582" s="7"/>
      <c r="I582" s="7"/>
    </row>
    <row r="583" spans="2:9" x14ac:dyDescent="0.25">
      <c r="B583" s="7"/>
      <c r="C583" s="7"/>
      <c r="D583" s="7"/>
      <c r="E583" s="7"/>
      <c r="F583" s="7"/>
      <c r="G583" s="7"/>
      <c r="H583" s="7"/>
      <c r="I583" s="7"/>
    </row>
    <row r="584" spans="2:9" x14ac:dyDescent="0.25">
      <c r="B584" s="7"/>
      <c r="C584" s="7"/>
      <c r="D584" s="7"/>
      <c r="E584" s="7"/>
      <c r="F584" s="7"/>
      <c r="G584" s="7"/>
      <c r="H584" s="7"/>
      <c r="I584" s="7"/>
    </row>
    <row r="585" spans="2:9" x14ac:dyDescent="0.25">
      <c r="B585" s="7"/>
      <c r="C585" s="7"/>
      <c r="D585" s="7"/>
      <c r="E585" s="7"/>
      <c r="F585" s="7"/>
      <c r="G585" s="7"/>
      <c r="H585" s="7"/>
      <c r="I585" s="7"/>
    </row>
    <row r="586" spans="2:9" x14ac:dyDescent="0.25">
      <c r="B586" s="7"/>
      <c r="C586" s="7"/>
      <c r="D586" s="7"/>
      <c r="E586" s="7"/>
      <c r="F586" s="7"/>
      <c r="G586" s="7"/>
      <c r="H586" s="7"/>
      <c r="I586" s="7"/>
    </row>
    <row r="587" spans="2:9" x14ac:dyDescent="0.25">
      <c r="B587" s="7"/>
      <c r="C587" s="7"/>
      <c r="D587" s="7"/>
      <c r="E587" s="7"/>
      <c r="F587" s="7"/>
      <c r="G587" s="7"/>
      <c r="H587" s="7"/>
      <c r="I587" s="7"/>
    </row>
    <row r="588" spans="2:9" x14ac:dyDescent="0.25">
      <c r="B588" s="7"/>
      <c r="C588" s="7"/>
      <c r="D588" s="7"/>
      <c r="E588" s="7"/>
      <c r="F588" s="7"/>
      <c r="G588" s="7"/>
      <c r="H588" s="7"/>
      <c r="I588" s="7"/>
    </row>
    <row r="589" spans="2:9" x14ac:dyDescent="0.25">
      <c r="B589" s="7"/>
      <c r="C589" s="7"/>
      <c r="D589" s="7"/>
      <c r="E589" s="7"/>
      <c r="F589" s="7"/>
      <c r="G589" s="7"/>
      <c r="H589" s="7"/>
      <c r="I589" s="7"/>
    </row>
    <row r="590" spans="2:9" x14ac:dyDescent="0.25">
      <c r="B590" s="7"/>
      <c r="C590" s="7"/>
      <c r="D590" s="7"/>
      <c r="E590" s="7"/>
      <c r="F590" s="7"/>
      <c r="G590" s="7"/>
      <c r="H590" s="7"/>
      <c r="I590" s="7"/>
    </row>
    <row r="591" spans="2:9" x14ac:dyDescent="0.25">
      <c r="B591" s="7"/>
      <c r="C591" s="7"/>
      <c r="D591" s="7"/>
      <c r="E591" s="7"/>
      <c r="F591" s="7"/>
      <c r="G591" s="7"/>
      <c r="H591" s="7"/>
      <c r="I591" s="7"/>
    </row>
    <row r="592" spans="2:9" x14ac:dyDescent="0.25">
      <c r="B592" s="7"/>
      <c r="C592" s="7"/>
      <c r="D592" s="7"/>
      <c r="E592" s="7"/>
      <c r="F592" s="7"/>
      <c r="G592" s="7"/>
      <c r="H592" s="7"/>
      <c r="I592" s="7"/>
    </row>
    <row r="593" spans="2:9" x14ac:dyDescent="0.25">
      <c r="B593" s="7"/>
      <c r="C593" s="7"/>
      <c r="D593" s="7"/>
      <c r="E593" s="7"/>
      <c r="F593" s="7"/>
      <c r="G593" s="7"/>
      <c r="H593" s="7"/>
      <c r="I593" s="7"/>
    </row>
    <row r="594" spans="2:9" x14ac:dyDescent="0.25">
      <c r="B594" s="7"/>
      <c r="C594" s="7"/>
      <c r="D594" s="7"/>
      <c r="E594" s="7"/>
      <c r="F594" s="7"/>
      <c r="G594" s="7"/>
      <c r="H594" s="7"/>
      <c r="I594" s="7"/>
    </row>
    <row r="595" spans="2:9" x14ac:dyDescent="0.25">
      <c r="B595" s="7"/>
      <c r="C595" s="7"/>
      <c r="D595" s="7"/>
      <c r="E595" s="7"/>
      <c r="F595" s="7"/>
      <c r="G595" s="7"/>
      <c r="H595" s="7"/>
      <c r="I595" s="7"/>
    </row>
    <row r="596" spans="2:9" x14ac:dyDescent="0.25">
      <c r="B596" s="7"/>
      <c r="C596" s="7"/>
      <c r="D596" s="7"/>
      <c r="E596" s="7"/>
      <c r="F596" s="7"/>
      <c r="G596" s="7"/>
      <c r="H596" s="7"/>
      <c r="I596" s="7"/>
    </row>
    <row r="597" spans="2:9" x14ac:dyDescent="0.25">
      <c r="B597" s="7"/>
      <c r="C597" s="7"/>
      <c r="D597" s="7"/>
      <c r="E597" s="7"/>
      <c r="F597" s="7"/>
      <c r="G597" s="7"/>
      <c r="H597" s="7"/>
      <c r="I597" s="7"/>
    </row>
    <row r="598" spans="2:9" x14ac:dyDescent="0.25">
      <c r="B598" s="7"/>
      <c r="C598" s="7"/>
      <c r="D598" s="7"/>
      <c r="E598" s="7"/>
      <c r="F598" s="7"/>
      <c r="G598" s="7"/>
      <c r="H598" s="7"/>
      <c r="I598" s="7"/>
    </row>
    <row r="599" spans="2:9" x14ac:dyDescent="0.25">
      <c r="B599" s="7"/>
      <c r="C599" s="7"/>
      <c r="D599" s="7"/>
      <c r="E599" s="7"/>
      <c r="F599" s="7"/>
      <c r="G599" s="7"/>
      <c r="H599" s="7"/>
      <c r="I599" s="7"/>
    </row>
    <row r="600" spans="2:9" x14ac:dyDescent="0.25">
      <c r="B600" s="7"/>
      <c r="C600" s="7"/>
      <c r="D600" s="7"/>
      <c r="E600" s="7"/>
      <c r="F600" s="7"/>
      <c r="G600" s="7"/>
      <c r="H600" s="7"/>
      <c r="I600" s="7"/>
    </row>
    <row r="601" spans="2:9" x14ac:dyDescent="0.25">
      <c r="B601" s="7"/>
      <c r="C601" s="7"/>
      <c r="D601" s="7"/>
      <c r="E601" s="7"/>
      <c r="F601" s="7"/>
      <c r="G601" s="7"/>
      <c r="H601" s="7"/>
      <c r="I601" s="7"/>
    </row>
    <row r="602" spans="2:9" x14ac:dyDescent="0.25">
      <c r="B602" s="7"/>
      <c r="C602" s="7"/>
      <c r="D602" s="7"/>
      <c r="E602" s="7"/>
      <c r="F602" s="7"/>
      <c r="G602" s="7"/>
      <c r="H602" s="7"/>
      <c r="I602" s="7"/>
    </row>
    <row r="603" spans="2:9" x14ac:dyDescent="0.25">
      <c r="B603" s="7"/>
      <c r="C603" s="7"/>
      <c r="D603" s="7"/>
      <c r="E603" s="7"/>
      <c r="F603" s="7"/>
      <c r="G603" s="7"/>
      <c r="H603" s="7"/>
      <c r="I603" s="7"/>
    </row>
    <row r="604" spans="2:9" x14ac:dyDescent="0.25">
      <c r="B604" s="7"/>
      <c r="C604" s="7"/>
      <c r="D604" s="7"/>
      <c r="E604" s="7"/>
      <c r="F604" s="7"/>
      <c r="G604" s="7"/>
      <c r="H604" s="7"/>
      <c r="I604" s="7"/>
    </row>
    <row r="605" spans="2:9" x14ac:dyDescent="0.25">
      <c r="B605" s="7"/>
      <c r="C605" s="7"/>
      <c r="D605" s="7"/>
      <c r="E605" s="7"/>
      <c r="F605" s="7"/>
      <c r="G605" s="7"/>
      <c r="H605" s="7"/>
      <c r="I605" s="7"/>
    </row>
    <row r="606" spans="2:9" x14ac:dyDescent="0.25">
      <c r="B606" s="7"/>
      <c r="C606" s="7"/>
      <c r="D606" s="7"/>
      <c r="E606" s="7"/>
      <c r="F606" s="7"/>
      <c r="G606" s="7"/>
      <c r="H606" s="7"/>
      <c r="I606" s="7"/>
    </row>
    <row r="607" spans="2:9" x14ac:dyDescent="0.25">
      <c r="B607" s="7"/>
      <c r="C607" s="7"/>
      <c r="D607" s="7"/>
      <c r="E607" s="7"/>
      <c r="F607" s="7"/>
      <c r="G607" s="7"/>
      <c r="H607" s="7"/>
      <c r="I607" s="7"/>
    </row>
    <row r="608" spans="2:9" x14ac:dyDescent="0.25">
      <c r="B608" s="7"/>
      <c r="C608" s="7"/>
      <c r="D608" s="7"/>
      <c r="E608" s="7"/>
      <c r="F608" s="7"/>
      <c r="G608" s="7"/>
      <c r="H608" s="7"/>
      <c r="I608" s="7"/>
    </row>
    <row r="609" spans="2:9" x14ac:dyDescent="0.25">
      <c r="B609" s="7"/>
      <c r="C609" s="7"/>
      <c r="D609" s="7"/>
      <c r="E609" s="7"/>
      <c r="F609" s="7"/>
      <c r="G609" s="7"/>
      <c r="H609" s="7"/>
      <c r="I609" s="7"/>
    </row>
    <row r="610" spans="2:9" x14ac:dyDescent="0.25">
      <c r="B610" s="7"/>
      <c r="C610" s="7"/>
      <c r="D610" s="7"/>
      <c r="E610" s="7"/>
      <c r="F610" s="7"/>
      <c r="G610" s="7"/>
      <c r="H610" s="7"/>
      <c r="I610" s="7"/>
    </row>
    <row r="611" spans="2:9" x14ac:dyDescent="0.25">
      <c r="B611" s="7"/>
      <c r="C611" s="7"/>
      <c r="D611" s="7"/>
      <c r="E611" s="7"/>
      <c r="F611" s="7"/>
      <c r="G611" s="7"/>
      <c r="H611" s="7"/>
      <c r="I611" s="7"/>
    </row>
    <row r="612" spans="2:9" x14ac:dyDescent="0.25">
      <c r="B612" s="7"/>
      <c r="C612" s="7"/>
      <c r="D612" s="7"/>
      <c r="E612" s="7"/>
      <c r="F612" s="7"/>
      <c r="G612" s="7"/>
      <c r="H612" s="7"/>
      <c r="I612" s="7"/>
    </row>
    <row r="613" spans="2:9" x14ac:dyDescent="0.25">
      <c r="B613" s="7"/>
      <c r="C613" s="7"/>
      <c r="D613" s="7"/>
      <c r="E613" s="7"/>
      <c r="F613" s="7"/>
      <c r="G613" s="7"/>
      <c r="H613" s="7"/>
      <c r="I613" s="7"/>
    </row>
    <row r="614" spans="2:9" x14ac:dyDescent="0.25">
      <c r="B614" s="7"/>
      <c r="C614" s="7"/>
      <c r="D614" s="7"/>
      <c r="E614" s="7"/>
      <c r="F614" s="7"/>
      <c r="G614" s="7"/>
      <c r="H614" s="7"/>
      <c r="I614" s="7"/>
    </row>
    <row r="615" spans="2:9" x14ac:dyDescent="0.25">
      <c r="B615" s="7"/>
      <c r="C615" s="7"/>
      <c r="D615" s="7"/>
      <c r="E615" s="7"/>
      <c r="F615" s="7"/>
      <c r="G615" s="7"/>
      <c r="H615" s="7"/>
      <c r="I615" s="7"/>
    </row>
    <row r="616" spans="2:9" x14ac:dyDescent="0.25">
      <c r="B616" s="7"/>
      <c r="C616" s="7"/>
      <c r="D616" s="7"/>
      <c r="E616" s="7"/>
      <c r="F616" s="7"/>
      <c r="G616" s="7"/>
      <c r="H616" s="7"/>
      <c r="I616" s="7"/>
    </row>
    <row r="617" spans="2:9" x14ac:dyDescent="0.25">
      <c r="B617" s="7"/>
      <c r="C617" s="7"/>
      <c r="D617" s="7"/>
      <c r="E617" s="7"/>
      <c r="F617" s="7"/>
      <c r="G617" s="7"/>
      <c r="H617" s="7"/>
      <c r="I617" s="7"/>
    </row>
    <row r="618" spans="2:9" x14ac:dyDescent="0.25">
      <c r="B618" s="7"/>
      <c r="C618" s="7"/>
      <c r="D618" s="7"/>
      <c r="E618" s="7"/>
      <c r="F618" s="7"/>
      <c r="G618" s="7"/>
      <c r="H618" s="7"/>
      <c r="I618" s="7"/>
    </row>
    <row r="619" spans="2:9" x14ac:dyDescent="0.25">
      <c r="B619" s="7"/>
      <c r="C619" s="7"/>
      <c r="D619" s="7"/>
      <c r="E619" s="7"/>
      <c r="F619" s="7"/>
      <c r="G619" s="7"/>
      <c r="H619" s="7"/>
      <c r="I619" s="7"/>
    </row>
    <row r="620" spans="2:9" x14ac:dyDescent="0.25">
      <c r="B620" s="7"/>
      <c r="C620" s="7"/>
      <c r="D620" s="7"/>
      <c r="E620" s="7"/>
      <c r="F620" s="7"/>
      <c r="G620" s="7"/>
      <c r="H620" s="7"/>
      <c r="I620" s="7"/>
    </row>
    <row r="621" spans="2:9" x14ac:dyDescent="0.25">
      <c r="B621" s="7"/>
      <c r="C621" s="7"/>
      <c r="D621" s="7"/>
      <c r="E621" s="7"/>
      <c r="F621" s="7"/>
      <c r="G621" s="7"/>
      <c r="H621" s="7"/>
      <c r="I621" s="7"/>
    </row>
    <row r="622" spans="2:9" x14ac:dyDescent="0.25">
      <c r="B622" s="7"/>
      <c r="C622" s="7"/>
      <c r="D622" s="7"/>
      <c r="E622" s="7"/>
      <c r="F622" s="7"/>
      <c r="G622" s="7"/>
      <c r="H622" s="7"/>
      <c r="I622" s="7"/>
    </row>
    <row r="623" spans="2:9" x14ac:dyDescent="0.25">
      <c r="B623" s="7"/>
      <c r="C623" s="7"/>
      <c r="D623" s="7"/>
      <c r="E623" s="7"/>
      <c r="F623" s="7"/>
      <c r="G623" s="7"/>
      <c r="H623" s="7"/>
      <c r="I623" s="7"/>
    </row>
    <row r="624" spans="2:9" x14ac:dyDescent="0.25">
      <c r="B624" s="7"/>
      <c r="C624" s="7"/>
      <c r="D624" s="7"/>
      <c r="E624" s="7"/>
      <c r="F624" s="7"/>
      <c r="G624" s="7"/>
      <c r="H624" s="7"/>
      <c r="I624" s="7"/>
    </row>
    <row r="625" spans="2:9" x14ac:dyDescent="0.25">
      <c r="B625" s="7"/>
      <c r="C625" s="7"/>
      <c r="D625" s="7"/>
      <c r="E625" s="7"/>
      <c r="F625" s="7"/>
      <c r="G625" s="7"/>
      <c r="H625" s="7"/>
      <c r="I625" s="7"/>
    </row>
    <row r="626" spans="2:9" x14ac:dyDescent="0.25">
      <c r="B626" s="7"/>
      <c r="C626" s="7"/>
      <c r="D626" s="7"/>
      <c r="E626" s="7"/>
      <c r="F626" s="7"/>
      <c r="G626" s="7"/>
      <c r="H626" s="7"/>
      <c r="I626" s="7"/>
    </row>
    <row r="627" spans="2:9" x14ac:dyDescent="0.25">
      <c r="B627" s="7"/>
      <c r="C627" s="7"/>
      <c r="D627" s="7"/>
      <c r="E627" s="7"/>
      <c r="F627" s="7"/>
      <c r="G627" s="7"/>
      <c r="H627" s="7"/>
      <c r="I627" s="7"/>
    </row>
    <row r="628" spans="2:9" x14ac:dyDescent="0.25">
      <c r="B628" s="7"/>
      <c r="C628" s="7"/>
      <c r="D628" s="7"/>
      <c r="E628" s="7"/>
      <c r="F628" s="7"/>
      <c r="G628" s="7"/>
      <c r="H628" s="7"/>
      <c r="I628" s="7"/>
    </row>
    <row r="629" spans="2:9" x14ac:dyDescent="0.25">
      <c r="B629" s="7"/>
      <c r="C629" s="7"/>
      <c r="D629" s="7"/>
      <c r="E629" s="7"/>
      <c r="F629" s="7"/>
      <c r="G629" s="7"/>
      <c r="H629" s="7"/>
      <c r="I629" s="7"/>
    </row>
    <row r="630" spans="2:9" x14ac:dyDescent="0.25">
      <c r="B630" s="7"/>
      <c r="C630" s="7"/>
      <c r="D630" s="7"/>
      <c r="E630" s="7"/>
      <c r="F630" s="7"/>
      <c r="G630" s="7"/>
      <c r="H630" s="7"/>
      <c r="I630" s="7"/>
    </row>
    <row r="631" spans="2:9" x14ac:dyDescent="0.25">
      <c r="B631" s="7"/>
      <c r="C631" s="7"/>
      <c r="D631" s="7"/>
      <c r="E631" s="7"/>
      <c r="F631" s="7"/>
      <c r="G631" s="7"/>
      <c r="H631" s="7"/>
      <c r="I631" s="7"/>
    </row>
    <row r="632" spans="2:9" x14ac:dyDescent="0.25">
      <c r="B632" s="7"/>
      <c r="C632" s="7"/>
      <c r="D632" s="7"/>
      <c r="E632" s="7"/>
      <c r="F632" s="7"/>
      <c r="G632" s="7"/>
      <c r="H632" s="7"/>
      <c r="I632" s="7"/>
    </row>
    <row r="633" spans="2:9" x14ac:dyDescent="0.25">
      <c r="B633" s="7"/>
      <c r="C633" s="7"/>
      <c r="D633" s="7"/>
      <c r="E633" s="7"/>
      <c r="F633" s="7"/>
      <c r="G633" s="7"/>
      <c r="H633" s="7"/>
      <c r="I633" s="7"/>
    </row>
    <row r="634" spans="2:9" x14ac:dyDescent="0.25">
      <c r="B634" s="7"/>
      <c r="C634" s="7"/>
      <c r="D634" s="7"/>
      <c r="E634" s="7"/>
      <c r="F634" s="7"/>
      <c r="G634" s="7"/>
      <c r="H634" s="7"/>
      <c r="I634" s="7"/>
    </row>
    <row r="635" spans="2:9" x14ac:dyDescent="0.25">
      <c r="B635" s="7"/>
      <c r="C635" s="7"/>
      <c r="D635" s="7"/>
      <c r="E635" s="7"/>
      <c r="F635" s="7"/>
      <c r="G635" s="7"/>
      <c r="H635" s="7"/>
      <c r="I635" s="7"/>
    </row>
    <row r="636" spans="2:9" x14ac:dyDescent="0.25">
      <c r="B636" s="7"/>
      <c r="C636" s="7"/>
      <c r="D636" s="7"/>
      <c r="E636" s="7"/>
      <c r="F636" s="7"/>
      <c r="G636" s="7"/>
      <c r="H636" s="7"/>
      <c r="I636" s="7"/>
    </row>
    <row r="637" spans="2:9" x14ac:dyDescent="0.25">
      <c r="B637" s="7"/>
      <c r="C637" s="7"/>
      <c r="D637" s="7"/>
      <c r="E637" s="7"/>
      <c r="F637" s="7"/>
      <c r="G637" s="7"/>
      <c r="H637" s="7"/>
      <c r="I637" s="7"/>
    </row>
    <row r="638" spans="2:9" x14ac:dyDescent="0.25">
      <c r="B638" s="7"/>
      <c r="C638" s="7"/>
      <c r="D638" s="7"/>
      <c r="E638" s="7"/>
      <c r="F638" s="7"/>
      <c r="G638" s="7"/>
      <c r="H638" s="7"/>
      <c r="I638" s="7"/>
    </row>
    <row r="639" spans="2:9" x14ac:dyDescent="0.25">
      <c r="B639" s="7"/>
      <c r="C639" s="7"/>
      <c r="D639" s="7"/>
      <c r="E639" s="7"/>
      <c r="F639" s="7"/>
      <c r="G639" s="7"/>
      <c r="H639" s="7"/>
      <c r="I639" s="7"/>
    </row>
    <row r="640" spans="2:9" x14ac:dyDescent="0.25">
      <c r="B640" s="7"/>
      <c r="C640" s="7"/>
      <c r="D640" s="7"/>
      <c r="E640" s="7"/>
      <c r="F640" s="7"/>
      <c r="G640" s="7"/>
      <c r="H640" s="7"/>
      <c r="I640" s="7"/>
    </row>
    <row r="641" spans="2:9" x14ac:dyDescent="0.25">
      <c r="B641" s="7"/>
      <c r="C641" s="7"/>
      <c r="D641" s="7"/>
      <c r="E641" s="7"/>
      <c r="F641" s="7"/>
      <c r="G641" s="7"/>
      <c r="H641" s="7"/>
      <c r="I641" s="7"/>
    </row>
    <row r="642" spans="2:9" x14ac:dyDescent="0.25">
      <c r="B642" s="7"/>
      <c r="C642" s="7"/>
      <c r="D642" s="7"/>
      <c r="E642" s="7"/>
      <c r="F642" s="7"/>
      <c r="G642" s="7"/>
      <c r="H642" s="7"/>
      <c r="I642" s="7"/>
    </row>
    <row r="643" spans="2:9" x14ac:dyDescent="0.25">
      <c r="B643" s="7"/>
      <c r="C643" s="7"/>
      <c r="D643" s="7"/>
      <c r="E643" s="7"/>
      <c r="F643" s="7"/>
      <c r="G643" s="7"/>
      <c r="H643" s="7"/>
      <c r="I643" s="7"/>
    </row>
    <row r="644" spans="2:9" x14ac:dyDescent="0.25">
      <c r="B644" s="7"/>
      <c r="C644" s="7"/>
      <c r="D644" s="7"/>
      <c r="E644" s="7"/>
      <c r="F644" s="7"/>
      <c r="G644" s="7"/>
      <c r="H644" s="7"/>
      <c r="I644" s="7"/>
    </row>
    <row r="645" spans="2:9" x14ac:dyDescent="0.25">
      <c r="B645" s="7"/>
      <c r="C645" s="7"/>
      <c r="D645" s="7"/>
      <c r="E645" s="7"/>
      <c r="F645" s="7"/>
      <c r="G645" s="7"/>
      <c r="H645" s="7"/>
      <c r="I645" s="7"/>
    </row>
    <row r="646" spans="2:9" x14ac:dyDescent="0.25">
      <c r="B646" s="7"/>
      <c r="C646" s="7"/>
      <c r="D646" s="7"/>
      <c r="E646" s="7"/>
      <c r="F646" s="7"/>
      <c r="G646" s="7"/>
      <c r="H646" s="7"/>
      <c r="I646" s="7"/>
    </row>
    <row r="647" spans="2:9" x14ac:dyDescent="0.25">
      <c r="B647" s="7"/>
      <c r="C647" s="7"/>
      <c r="D647" s="7"/>
      <c r="E647" s="7"/>
      <c r="F647" s="7"/>
      <c r="G647" s="7"/>
      <c r="H647" s="7"/>
      <c r="I647" s="7"/>
    </row>
    <row r="648" spans="2:9" x14ac:dyDescent="0.25">
      <c r="B648" s="7"/>
      <c r="C648" s="7"/>
      <c r="D648" s="7"/>
      <c r="E648" s="7"/>
      <c r="F648" s="7"/>
      <c r="G648" s="7"/>
      <c r="H648" s="7"/>
      <c r="I648" s="7"/>
    </row>
    <row r="649" spans="2:9" x14ac:dyDescent="0.25">
      <c r="B649" s="7"/>
      <c r="C649" s="7"/>
      <c r="D649" s="7"/>
      <c r="E649" s="7"/>
      <c r="F649" s="7"/>
      <c r="G649" s="7"/>
      <c r="H649" s="7"/>
      <c r="I649" s="7"/>
    </row>
    <row r="650" spans="2:9" x14ac:dyDescent="0.25">
      <c r="B650" s="7"/>
      <c r="C650" s="7"/>
      <c r="D650" s="7"/>
      <c r="E650" s="7"/>
      <c r="F650" s="7"/>
      <c r="G650" s="7"/>
      <c r="H650" s="7"/>
      <c r="I650" s="7"/>
    </row>
    <row r="651" spans="2:9" x14ac:dyDescent="0.25">
      <c r="B651" s="7"/>
      <c r="C651" s="7"/>
      <c r="D651" s="7"/>
      <c r="E651" s="7"/>
      <c r="F651" s="7"/>
      <c r="G651" s="7"/>
      <c r="H651" s="7"/>
      <c r="I651" s="7"/>
    </row>
    <row r="652" spans="2:9" x14ac:dyDescent="0.25">
      <c r="B652" s="7"/>
      <c r="C652" s="7"/>
      <c r="D652" s="7"/>
      <c r="E652" s="7"/>
      <c r="F652" s="7"/>
      <c r="G652" s="7"/>
      <c r="H652" s="7"/>
      <c r="I652" s="7"/>
    </row>
    <row r="653" spans="2:9" x14ac:dyDescent="0.25">
      <c r="B653" s="7"/>
      <c r="C653" s="7"/>
      <c r="D653" s="7"/>
      <c r="E653" s="7"/>
      <c r="F653" s="7"/>
      <c r="G653" s="7"/>
      <c r="H653" s="7"/>
      <c r="I653" s="7"/>
    </row>
    <row r="654" spans="2:9" x14ac:dyDescent="0.25">
      <c r="B654" s="7"/>
      <c r="C654" s="7"/>
      <c r="D654" s="7"/>
      <c r="E654" s="7"/>
      <c r="F654" s="7"/>
      <c r="G654" s="7"/>
      <c r="H654" s="7"/>
      <c r="I654" s="7"/>
    </row>
    <row r="655" spans="2:9" x14ac:dyDescent="0.25">
      <c r="B655" s="7"/>
      <c r="C655" s="7"/>
      <c r="D655" s="7"/>
      <c r="E655" s="7"/>
      <c r="F655" s="7"/>
      <c r="G655" s="7"/>
      <c r="H655" s="7"/>
      <c r="I655" s="7"/>
    </row>
    <row r="656" spans="2:9" x14ac:dyDescent="0.25">
      <c r="B656" s="7"/>
      <c r="C656" s="7"/>
      <c r="D656" s="7"/>
      <c r="E656" s="7"/>
      <c r="F656" s="7"/>
      <c r="G656" s="7"/>
      <c r="H656" s="7"/>
      <c r="I656" s="7"/>
    </row>
    <row r="657" spans="2:9" x14ac:dyDescent="0.25">
      <c r="B657" s="7"/>
      <c r="C657" s="7"/>
      <c r="D657" s="7"/>
      <c r="E657" s="7"/>
      <c r="F657" s="7"/>
      <c r="G657" s="7"/>
      <c r="H657" s="7"/>
      <c r="I657" s="7"/>
    </row>
    <row r="658" spans="2:9" x14ac:dyDescent="0.25">
      <c r="B658" s="7"/>
      <c r="C658" s="7"/>
      <c r="D658" s="7"/>
      <c r="E658" s="7"/>
      <c r="F658" s="7"/>
      <c r="G658" s="7"/>
      <c r="H658" s="7"/>
      <c r="I658" s="7"/>
    </row>
    <row r="659" spans="2:9" x14ac:dyDescent="0.25">
      <c r="B659" s="7"/>
      <c r="C659" s="7"/>
      <c r="D659" s="7"/>
      <c r="E659" s="7"/>
      <c r="F659" s="7"/>
      <c r="G659" s="7"/>
      <c r="H659" s="7"/>
      <c r="I659" s="7"/>
    </row>
    <row r="660" spans="2:9" x14ac:dyDescent="0.25">
      <c r="B660" s="7"/>
      <c r="C660" s="7"/>
      <c r="D660" s="7"/>
      <c r="E660" s="7"/>
      <c r="F660" s="7"/>
      <c r="G660" s="7"/>
      <c r="H660" s="7"/>
      <c r="I660" s="7"/>
    </row>
    <row r="661" spans="2:9" x14ac:dyDescent="0.25">
      <c r="B661" s="7"/>
      <c r="C661" s="7"/>
      <c r="D661" s="7"/>
      <c r="E661" s="7"/>
      <c r="F661" s="7"/>
      <c r="G661" s="7"/>
      <c r="H661" s="7"/>
      <c r="I661" s="7"/>
    </row>
    <row r="662" spans="2:9" x14ac:dyDescent="0.25">
      <c r="B662" s="7"/>
      <c r="C662" s="7"/>
      <c r="D662" s="7"/>
      <c r="E662" s="7"/>
      <c r="F662" s="7"/>
      <c r="G662" s="7"/>
      <c r="H662" s="7"/>
      <c r="I662" s="7"/>
    </row>
    <row r="663" spans="2:9" x14ac:dyDescent="0.25">
      <c r="B663" s="7"/>
      <c r="C663" s="7"/>
      <c r="D663" s="7"/>
      <c r="E663" s="7"/>
      <c r="F663" s="7"/>
      <c r="G663" s="7"/>
      <c r="H663" s="7"/>
      <c r="I663" s="7"/>
    </row>
    <row r="664" spans="2:9" x14ac:dyDescent="0.25">
      <c r="B664" s="7"/>
      <c r="C664" s="7"/>
      <c r="D664" s="7"/>
      <c r="E664" s="7"/>
      <c r="F664" s="7"/>
      <c r="G664" s="7"/>
      <c r="H664" s="7"/>
      <c r="I664" s="7"/>
    </row>
    <row r="665" spans="2:9" x14ac:dyDescent="0.25">
      <c r="B665" s="7"/>
      <c r="C665" s="7"/>
      <c r="D665" s="7"/>
      <c r="E665" s="7"/>
      <c r="F665" s="7"/>
      <c r="G665" s="7"/>
      <c r="H665" s="7"/>
      <c r="I665" s="7"/>
    </row>
    <row r="666" spans="2:9" x14ac:dyDescent="0.25">
      <c r="B666" s="7"/>
      <c r="C666" s="7"/>
      <c r="D666" s="7"/>
      <c r="E666" s="7"/>
      <c r="F666" s="7"/>
      <c r="G666" s="7"/>
      <c r="H666" s="7"/>
      <c r="I666" s="7"/>
    </row>
    <row r="667" spans="2:9" x14ac:dyDescent="0.25">
      <c r="B667" s="7"/>
      <c r="C667" s="7"/>
      <c r="D667" s="7"/>
      <c r="E667" s="7"/>
      <c r="F667" s="7"/>
      <c r="G667" s="7"/>
      <c r="H667" s="7"/>
      <c r="I667" s="7"/>
    </row>
    <row r="668" spans="2:9" x14ac:dyDescent="0.25">
      <c r="B668" s="7"/>
      <c r="C668" s="7"/>
      <c r="D668" s="7"/>
      <c r="E668" s="7"/>
      <c r="F668" s="7"/>
      <c r="G668" s="7"/>
      <c r="H668" s="7"/>
      <c r="I668" s="7"/>
    </row>
    <row r="669" spans="2:9" x14ac:dyDescent="0.25">
      <c r="B669" s="7"/>
      <c r="C669" s="7"/>
      <c r="D669" s="7"/>
      <c r="E669" s="7"/>
      <c r="F669" s="7"/>
      <c r="G669" s="7"/>
      <c r="H669" s="7"/>
      <c r="I669" s="7"/>
    </row>
    <row r="670" spans="2:9" x14ac:dyDescent="0.25">
      <c r="B670" s="7"/>
      <c r="C670" s="7"/>
      <c r="D670" s="7"/>
      <c r="E670" s="7"/>
      <c r="F670" s="7"/>
      <c r="G670" s="7"/>
      <c r="H670" s="7"/>
      <c r="I670" s="7"/>
    </row>
    <row r="671" spans="2:9" x14ac:dyDescent="0.25">
      <c r="B671" s="7"/>
      <c r="C671" s="7"/>
      <c r="D671" s="7"/>
      <c r="E671" s="7"/>
      <c r="F671" s="7"/>
      <c r="G671" s="7"/>
      <c r="H671" s="7"/>
      <c r="I671" s="7"/>
    </row>
    <row r="672" spans="2:9" x14ac:dyDescent="0.25">
      <c r="B672" s="7"/>
      <c r="C672" s="7"/>
      <c r="D672" s="7"/>
      <c r="E672" s="7"/>
      <c r="F672" s="7"/>
      <c r="G672" s="7"/>
      <c r="H672" s="7"/>
      <c r="I672" s="7"/>
    </row>
    <row r="673" spans="2:9" x14ac:dyDescent="0.25">
      <c r="B673" s="7"/>
      <c r="C673" s="7"/>
      <c r="D673" s="7"/>
      <c r="E673" s="7"/>
      <c r="F673" s="7"/>
      <c r="G673" s="7"/>
      <c r="H673" s="7"/>
      <c r="I673" s="7"/>
    </row>
    <row r="674" spans="2:9" x14ac:dyDescent="0.25">
      <c r="B674" s="7"/>
      <c r="C674" s="7"/>
      <c r="D674" s="7"/>
      <c r="E674" s="7"/>
      <c r="F674" s="7"/>
      <c r="G674" s="7"/>
      <c r="H674" s="7"/>
      <c r="I674" s="7"/>
    </row>
    <row r="675" spans="2:9" x14ac:dyDescent="0.25">
      <c r="B675" s="7"/>
      <c r="C675" s="7"/>
      <c r="D675" s="7"/>
      <c r="E675" s="7"/>
      <c r="F675" s="7"/>
      <c r="G675" s="7"/>
      <c r="H675" s="7"/>
      <c r="I675" s="7"/>
    </row>
    <row r="676" spans="2:9" x14ac:dyDescent="0.25">
      <c r="B676" s="7"/>
      <c r="C676" s="7"/>
      <c r="D676" s="7"/>
      <c r="E676" s="7"/>
      <c r="F676" s="7"/>
      <c r="G676" s="7"/>
      <c r="H676" s="7"/>
      <c r="I676" s="7"/>
    </row>
    <row r="677" spans="2:9" x14ac:dyDescent="0.25">
      <c r="B677" s="7"/>
      <c r="C677" s="7"/>
      <c r="D677" s="7"/>
      <c r="E677" s="7"/>
      <c r="F677" s="7"/>
      <c r="G677" s="7"/>
      <c r="H677" s="7"/>
      <c r="I677" s="7"/>
    </row>
    <row r="678" spans="2:9" x14ac:dyDescent="0.25">
      <c r="B678" s="7"/>
      <c r="C678" s="7"/>
      <c r="D678" s="7"/>
      <c r="E678" s="7"/>
      <c r="F678" s="7"/>
      <c r="G678" s="7"/>
      <c r="H678" s="7"/>
      <c r="I678" s="7"/>
    </row>
    <row r="679" spans="2:9" x14ac:dyDescent="0.25">
      <c r="B679" s="7"/>
      <c r="C679" s="7"/>
      <c r="D679" s="7"/>
      <c r="E679" s="7"/>
      <c r="F679" s="7"/>
      <c r="G679" s="7"/>
      <c r="H679" s="7"/>
      <c r="I679" s="7"/>
    </row>
    <row r="680" spans="2:9" x14ac:dyDescent="0.25">
      <c r="B680" s="7"/>
      <c r="C680" s="7"/>
      <c r="D680" s="7"/>
      <c r="E680" s="7"/>
      <c r="F680" s="7"/>
      <c r="G680" s="7"/>
      <c r="H680" s="7"/>
      <c r="I680" s="7"/>
    </row>
    <row r="681" spans="2:9" x14ac:dyDescent="0.25">
      <c r="B681" s="7"/>
      <c r="C681" s="7"/>
      <c r="D681" s="7"/>
      <c r="E681" s="7"/>
      <c r="F681" s="7"/>
      <c r="G681" s="7"/>
      <c r="H681" s="7"/>
      <c r="I681" s="7"/>
    </row>
    <row r="682" spans="2:9" x14ac:dyDescent="0.25">
      <c r="B682" s="7"/>
      <c r="C682" s="7"/>
      <c r="D682" s="7"/>
      <c r="E682" s="7"/>
      <c r="F682" s="7"/>
      <c r="G682" s="7"/>
      <c r="H682" s="7"/>
      <c r="I682" s="7"/>
    </row>
    <row r="683" spans="2:9" x14ac:dyDescent="0.25">
      <c r="B683" s="7"/>
      <c r="C683" s="7"/>
      <c r="D683" s="7"/>
      <c r="E683" s="7"/>
      <c r="F683" s="7"/>
      <c r="G683" s="7"/>
      <c r="H683" s="7"/>
      <c r="I683" s="7"/>
    </row>
    <row r="684" spans="2:9" x14ac:dyDescent="0.25">
      <c r="B684" s="7"/>
      <c r="C684" s="7"/>
      <c r="D684" s="7"/>
      <c r="E684" s="7"/>
      <c r="F684" s="7"/>
      <c r="G684" s="7"/>
      <c r="H684" s="7"/>
      <c r="I684" s="7"/>
    </row>
    <row r="685" spans="2:9" x14ac:dyDescent="0.25">
      <c r="B685" s="7"/>
      <c r="C685" s="7"/>
      <c r="D685" s="7"/>
      <c r="E685" s="7"/>
      <c r="F685" s="7"/>
      <c r="G685" s="7"/>
      <c r="H685" s="7"/>
      <c r="I685" s="7"/>
    </row>
    <row r="686" spans="2:9" x14ac:dyDescent="0.25">
      <c r="B686" s="7"/>
      <c r="C686" s="7"/>
      <c r="D686" s="7"/>
      <c r="E686" s="7"/>
      <c r="F686" s="7"/>
      <c r="G686" s="7"/>
      <c r="H686" s="7"/>
      <c r="I686" s="7"/>
    </row>
    <row r="687" spans="2:9" x14ac:dyDescent="0.25">
      <c r="B687" s="7"/>
      <c r="C687" s="7"/>
      <c r="D687" s="7"/>
      <c r="E687" s="7"/>
      <c r="F687" s="7"/>
      <c r="G687" s="7"/>
      <c r="H687" s="7"/>
      <c r="I687" s="7"/>
    </row>
    <row r="688" spans="2:9" x14ac:dyDescent="0.25">
      <c r="B688" s="7"/>
      <c r="C688" s="7"/>
      <c r="D688" s="7"/>
      <c r="E688" s="7"/>
      <c r="F688" s="7"/>
      <c r="G688" s="7"/>
      <c r="H688" s="7"/>
      <c r="I688" s="7"/>
    </row>
    <row r="689" spans="2:9" x14ac:dyDescent="0.25">
      <c r="B689" s="7"/>
      <c r="C689" s="7"/>
      <c r="D689" s="7"/>
      <c r="E689" s="7"/>
      <c r="F689" s="7"/>
      <c r="G689" s="7"/>
      <c r="H689" s="7"/>
      <c r="I689" s="7"/>
    </row>
    <row r="690" spans="2:9" x14ac:dyDescent="0.25">
      <c r="B690" s="7"/>
      <c r="C690" s="7"/>
      <c r="D690" s="7"/>
      <c r="E690" s="7"/>
      <c r="F690" s="7"/>
      <c r="G690" s="7"/>
      <c r="H690" s="7"/>
      <c r="I690" s="7"/>
    </row>
    <row r="691" spans="2:9" x14ac:dyDescent="0.25">
      <c r="B691" s="7"/>
      <c r="C691" s="7"/>
      <c r="D691" s="7"/>
      <c r="E691" s="7"/>
      <c r="F691" s="7"/>
      <c r="G691" s="7"/>
      <c r="H691" s="7"/>
      <c r="I691" s="7"/>
    </row>
    <row r="692" spans="2:9" x14ac:dyDescent="0.25">
      <c r="B692" s="7"/>
      <c r="C692" s="7"/>
      <c r="D692" s="7"/>
      <c r="E692" s="7"/>
      <c r="F692" s="7"/>
      <c r="G692" s="7"/>
      <c r="H692" s="7"/>
      <c r="I692" s="7"/>
    </row>
    <row r="693" spans="2:9" x14ac:dyDescent="0.25">
      <c r="B693" s="7"/>
      <c r="C693" s="7"/>
      <c r="D693" s="7"/>
      <c r="E693" s="7"/>
      <c r="F693" s="7"/>
      <c r="G693" s="7"/>
      <c r="H693" s="7"/>
      <c r="I693" s="7"/>
    </row>
    <row r="694" spans="2:9" x14ac:dyDescent="0.25">
      <c r="B694" s="7"/>
      <c r="C694" s="7"/>
      <c r="D694" s="7"/>
      <c r="E694" s="7"/>
      <c r="F694" s="7"/>
      <c r="G694" s="7"/>
      <c r="H694" s="7"/>
      <c r="I694" s="7"/>
    </row>
    <row r="695" spans="2:9" x14ac:dyDescent="0.25">
      <c r="B695" s="7"/>
      <c r="C695" s="7"/>
      <c r="D695" s="7"/>
      <c r="E695" s="7"/>
      <c r="F695" s="7"/>
      <c r="G695" s="7"/>
      <c r="H695" s="7"/>
      <c r="I695" s="7"/>
    </row>
    <row r="696" spans="2:9" x14ac:dyDescent="0.25">
      <c r="B696" s="7"/>
      <c r="C696" s="7"/>
      <c r="D696" s="7"/>
      <c r="E696" s="7"/>
      <c r="F696" s="7"/>
      <c r="G696" s="7"/>
      <c r="H696" s="7"/>
      <c r="I696" s="7"/>
    </row>
    <row r="697" spans="2:9" x14ac:dyDescent="0.25">
      <c r="B697" s="7"/>
      <c r="C697" s="7"/>
      <c r="D697" s="7"/>
      <c r="E697" s="7"/>
      <c r="F697" s="7"/>
      <c r="G697" s="7"/>
      <c r="H697" s="7"/>
      <c r="I697" s="7"/>
    </row>
    <row r="698" spans="2:9" x14ac:dyDescent="0.25">
      <c r="B698" s="7"/>
      <c r="C698" s="7"/>
      <c r="D698" s="7"/>
      <c r="E698" s="7"/>
      <c r="F698" s="7"/>
      <c r="G698" s="7"/>
      <c r="H698" s="7"/>
      <c r="I698" s="7"/>
    </row>
    <row r="699" spans="2:9" x14ac:dyDescent="0.25">
      <c r="B699" s="7"/>
      <c r="C699" s="7"/>
      <c r="D699" s="7"/>
      <c r="E699" s="7"/>
      <c r="F699" s="7"/>
      <c r="G699" s="7"/>
      <c r="H699" s="7"/>
      <c r="I699" s="7"/>
    </row>
    <row r="700" spans="2:9" x14ac:dyDescent="0.25">
      <c r="B700" s="7"/>
      <c r="C700" s="7"/>
      <c r="D700" s="7"/>
      <c r="E700" s="7"/>
      <c r="F700" s="7"/>
      <c r="G700" s="7"/>
      <c r="H700" s="7"/>
      <c r="I700" s="7"/>
    </row>
  </sheetData>
  <sortState ref="B82:I703">
    <sortCondition ref="I82:I703"/>
  </sortState>
  <mergeCells count="1">
    <mergeCell ref="A1:M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8"/>
  <sheetViews>
    <sheetView workbookViewId="0">
      <selection activeCell="C24" sqref="C24"/>
    </sheetView>
  </sheetViews>
  <sheetFormatPr defaultRowHeight="15" x14ac:dyDescent="0.25"/>
  <cols>
    <col min="1" max="1" width="11.42578125" style="1" customWidth="1"/>
    <col min="2" max="2" width="15" style="1" customWidth="1"/>
    <col min="3" max="3" width="10.28515625" style="1" customWidth="1"/>
    <col min="4" max="4" width="9.140625" style="1"/>
    <col min="5" max="5" width="10.28515625" style="1" customWidth="1"/>
    <col min="6" max="6" width="9.7109375" style="1" customWidth="1"/>
    <col min="7" max="8" width="9.140625" style="1"/>
    <col min="9" max="11" width="0" style="1" hidden="1" customWidth="1"/>
    <col min="12" max="12" width="12.28515625" style="1" hidden="1" customWidth="1"/>
    <col min="13" max="14" width="0" style="1" hidden="1" customWidth="1"/>
    <col min="15" max="15" width="15.140625" style="1" customWidth="1"/>
    <col min="16" max="243" width="9.140625" style="1"/>
    <col min="244" max="244" width="11.42578125" style="1" customWidth="1"/>
    <col min="245" max="245" width="15" style="1" customWidth="1"/>
    <col min="246" max="246" width="10.28515625" style="1" customWidth="1"/>
    <col min="247" max="247" width="9.140625" style="1"/>
    <col min="248" max="248" width="10.28515625" style="1" customWidth="1"/>
    <col min="249" max="249" width="9.7109375" style="1" customWidth="1"/>
    <col min="250" max="254" width="9.140625" style="1"/>
    <col min="255" max="255" width="8.140625" style="1" customWidth="1"/>
    <col min="256" max="256" width="7.5703125" style="1" customWidth="1"/>
    <col min="257" max="257" width="7.7109375" style="1" customWidth="1"/>
    <col min="258" max="258" width="7.85546875" style="1" customWidth="1"/>
    <col min="259" max="261" width="7.7109375" style="1" customWidth="1"/>
    <col min="262" max="262" width="7.5703125" style="1" customWidth="1"/>
    <col min="263" max="263" width="6.5703125" style="1" customWidth="1"/>
    <col min="264" max="264" width="7" style="1" customWidth="1"/>
    <col min="265" max="270" width="0" style="1" hidden="1" customWidth="1"/>
    <col min="271" max="271" width="15.140625" style="1" customWidth="1"/>
    <col min="272" max="499" width="9.140625" style="1"/>
    <col min="500" max="500" width="11.42578125" style="1" customWidth="1"/>
    <col min="501" max="501" width="15" style="1" customWidth="1"/>
    <col min="502" max="502" width="10.28515625" style="1" customWidth="1"/>
    <col min="503" max="503" width="9.140625" style="1"/>
    <col min="504" max="504" width="10.28515625" style="1" customWidth="1"/>
    <col min="505" max="505" width="9.7109375" style="1" customWidth="1"/>
    <col min="506" max="510" width="9.140625" style="1"/>
    <col min="511" max="511" width="8.140625" style="1" customWidth="1"/>
    <col min="512" max="512" width="7.5703125" style="1" customWidth="1"/>
    <col min="513" max="513" width="7.7109375" style="1" customWidth="1"/>
    <col min="514" max="514" width="7.85546875" style="1" customWidth="1"/>
    <col min="515" max="517" width="7.7109375" style="1" customWidth="1"/>
    <col min="518" max="518" width="7.5703125" style="1" customWidth="1"/>
    <col min="519" max="519" width="6.5703125" style="1" customWidth="1"/>
    <col min="520" max="520" width="7" style="1" customWidth="1"/>
    <col min="521" max="526" width="0" style="1" hidden="1" customWidth="1"/>
    <col min="527" max="527" width="15.140625" style="1" customWidth="1"/>
    <col min="528" max="755" width="9.140625" style="1"/>
    <col min="756" max="756" width="11.42578125" style="1" customWidth="1"/>
    <col min="757" max="757" width="15" style="1" customWidth="1"/>
    <col min="758" max="758" width="10.28515625" style="1" customWidth="1"/>
    <col min="759" max="759" width="9.140625" style="1"/>
    <col min="760" max="760" width="10.28515625" style="1" customWidth="1"/>
    <col min="761" max="761" width="9.7109375" style="1" customWidth="1"/>
    <col min="762" max="766" width="9.140625" style="1"/>
    <col min="767" max="767" width="8.140625" style="1" customWidth="1"/>
    <col min="768" max="768" width="7.5703125" style="1" customWidth="1"/>
    <col min="769" max="769" width="7.7109375" style="1" customWidth="1"/>
    <col min="770" max="770" width="7.85546875" style="1" customWidth="1"/>
    <col min="771" max="773" width="7.7109375" style="1" customWidth="1"/>
    <col min="774" max="774" width="7.5703125" style="1" customWidth="1"/>
    <col min="775" max="775" width="6.5703125" style="1" customWidth="1"/>
    <col min="776" max="776" width="7" style="1" customWidth="1"/>
    <col min="777" max="782" width="0" style="1" hidden="1" customWidth="1"/>
    <col min="783" max="783" width="15.140625" style="1" customWidth="1"/>
    <col min="784" max="1011" width="9.140625" style="1"/>
    <col min="1012" max="1012" width="11.42578125" style="1" customWidth="1"/>
    <col min="1013" max="1013" width="15" style="1" customWidth="1"/>
    <col min="1014" max="1014" width="10.28515625" style="1" customWidth="1"/>
    <col min="1015" max="1015" width="9.140625" style="1"/>
    <col min="1016" max="1016" width="10.28515625" style="1" customWidth="1"/>
    <col min="1017" max="1017" width="9.7109375" style="1" customWidth="1"/>
    <col min="1018" max="1022" width="9.140625" style="1"/>
    <col min="1023" max="1023" width="8.140625" style="1" customWidth="1"/>
    <col min="1024" max="1024" width="7.5703125" style="1" customWidth="1"/>
    <col min="1025" max="1025" width="7.7109375" style="1" customWidth="1"/>
    <col min="1026" max="1026" width="7.85546875" style="1" customWidth="1"/>
    <col min="1027" max="1029" width="7.7109375" style="1" customWidth="1"/>
    <col min="1030" max="1030" width="7.5703125" style="1" customWidth="1"/>
    <col min="1031" max="1031" width="6.5703125" style="1" customWidth="1"/>
    <col min="1032" max="1032" width="7" style="1" customWidth="1"/>
    <col min="1033" max="1038" width="0" style="1" hidden="1" customWidth="1"/>
    <col min="1039" max="1039" width="15.140625" style="1" customWidth="1"/>
    <col min="1040" max="1267" width="9.140625" style="1"/>
    <col min="1268" max="1268" width="11.42578125" style="1" customWidth="1"/>
    <col min="1269" max="1269" width="15" style="1" customWidth="1"/>
    <col min="1270" max="1270" width="10.28515625" style="1" customWidth="1"/>
    <col min="1271" max="1271" width="9.140625" style="1"/>
    <col min="1272" max="1272" width="10.28515625" style="1" customWidth="1"/>
    <col min="1273" max="1273" width="9.7109375" style="1" customWidth="1"/>
    <col min="1274" max="1278" width="9.140625" style="1"/>
    <col min="1279" max="1279" width="8.140625" style="1" customWidth="1"/>
    <col min="1280" max="1280" width="7.5703125" style="1" customWidth="1"/>
    <col min="1281" max="1281" width="7.7109375" style="1" customWidth="1"/>
    <col min="1282" max="1282" width="7.85546875" style="1" customWidth="1"/>
    <col min="1283" max="1285" width="7.7109375" style="1" customWidth="1"/>
    <col min="1286" max="1286" width="7.5703125" style="1" customWidth="1"/>
    <col min="1287" max="1287" width="6.5703125" style="1" customWidth="1"/>
    <col min="1288" max="1288" width="7" style="1" customWidth="1"/>
    <col min="1289" max="1294" width="0" style="1" hidden="1" customWidth="1"/>
    <col min="1295" max="1295" width="15.140625" style="1" customWidth="1"/>
    <col min="1296" max="1523" width="9.140625" style="1"/>
    <col min="1524" max="1524" width="11.42578125" style="1" customWidth="1"/>
    <col min="1525" max="1525" width="15" style="1" customWidth="1"/>
    <col min="1526" max="1526" width="10.28515625" style="1" customWidth="1"/>
    <col min="1527" max="1527" width="9.140625" style="1"/>
    <col min="1528" max="1528" width="10.28515625" style="1" customWidth="1"/>
    <col min="1529" max="1529" width="9.7109375" style="1" customWidth="1"/>
    <col min="1530" max="1534" width="9.140625" style="1"/>
    <col min="1535" max="1535" width="8.140625" style="1" customWidth="1"/>
    <col min="1536" max="1536" width="7.5703125" style="1" customWidth="1"/>
    <col min="1537" max="1537" width="7.7109375" style="1" customWidth="1"/>
    <col min="1538" max="1538" width="7.85546875" style="1" customWidth="1"/>
    <col min="1539" max="1541" width="7.7109375" style="1" customWidth="1"/>
    <col min="1542" max="1542" width="7.5703125" style="1" customWidth="1"/>
    <col min="1543" max="1543" width="6.5703125" style="1" customWidth="1"/>
    <col min="1544" max="1544" width="7" style="1" customWidth="1"/>
    <col min="1545" max="1550" width="0" style="1" hidden="1" customWidth="1"/>
    <col min="1551" max="1551" width="15.140625" style="1" customWidth="1"/>
    <col min="1552" max="1779" width="9.140625" style="1"/>
    <col min="1780" max="1780" width="11.42578125" style="1" customWidth="1"/>
    <col min="1781" max="1781" width="15" style="1" customWidth="1"/>
    <col min="1782" max="1782" width="10.28515625" style="1" customWidth="1"/>
    <col min="1783" max="1783" width="9.140625" style="1"/>
    <col min="1784" max="1784" width="10.28515625" style="1" customWidth="1"/>
    <col min="1785" max="1785" width="9.7109375" style="1" customWidth="1"/>
    <col min="1786" max="1790" width="9.140625" style="1"/>
    <col min="1791" max="1791" width="8.140625" style="1" customWidth="1"/>
    <col min="1792" max="1792" width="7.5703125" style="1" customWidth="1"/>
    <col min="1793" max="1793" width="7.7109375" style="1" customWidth="1"/>
    <col min="1794" max="1794" width="7.85546875" style="1" customWidth="1"/>
    <col min="1795" max="1797" width="7.7109375" style="1" customWidth="1"/>
    <col min="1798" max="1798" width="7.5703125" style="1" customWidth="1"/>
    <col min="1799" max="1799" width="6.5703125" style="1" customWidth="1"/>
    <col min="1800" max="1800" width="7" style="1" customWidth="1"/>
    <col min="1801" max="1806" width="0" style="1" hidden="1" customWidth="1"/>
    <col min="1807" max="1807" width="15.140625" style="1" customWidth="1"/>
    <col min="1808" max="2035" width="9.140625" style="1"/>
    <col min="2036" max="2036" width="11.42578125" style="1" customWidth="1"/>
    <col min="2037" max="2037" width="15" style="1" customWidth="1"/>
    <col min="2038" max="2038" width="10.28515625" style="1" customWidth="1"/>
    <col min="2039" max="2039" width="9.140625" style="1"/>
    <col min="2040" max="2040" width="10.28515625" style="1" customWidth="1"/>
    <col min="2041" max="2041" width="9.7109375" style="1" customWidth="1"/>
    <col min="2042" max="2046" width="9.140625" style="1"/>
    <col min="2047" max="2047" width="8.140625" style="1" customWidth="1"/>
    <col min="2048" max="2048" width="7.5703125" style="1" customWidth="1"/>
    <col min="2049" max="2049" width="7.7109375" style="1" customWidth="1"/>
    <col min="2050" max="2050" width="7.85546875" style="1" customWidth="1"/>
    <col min="2051" max="2053" width="7.7109375" style="1" customWidth="1"/>
    <col min="2054" max="2054" width="7.5703125" style="1" customWidth="1"/>
    <col min="2055" max="2055" width="6.5703125" style="1" customWidth="1"/>
    <col min="2056" max="2056" width="7" style="1" customWidth="1"/>
    <col min="2057" max="2062" width="0" style="1" hidden="1" customWidth="1"/>
    <col min="2063" max="2063" width="15.140625" style="1" customWidth="1"/>
    <col min="2064" max="2291" width="9.140625" style="1"/>
    <col min="2292" max="2292" width="11.42578125" style="1" customWidth="1"/>
    <col min="2293" max="2293" width="15" style="1" customWidth="1"/>
    <col min="2294" max="2294" width="10.28515625" style="1" customWidth="1"/>
    <col min="2295" max="2295" width="9.140625" style="1"/>
    <col min="2296" max="2296" width="10.28515625" style="1" customWidth="1"/>
    <col min="2297" max="2297" width="9.7109375" style="1" customWidth="1"/>
    <col min="2298" max="2302" width="9.140625" style="1"/>
    <col min="2303" max="2303" width="8.140625" style="1" customWidth="1"/>
    <col min="2304" max="2304" width="7.5703125" style="1" customWidth="1"/>
    <col min="2305" max="2305" width="7.7109375" style="1" customWidth="1"/>
    <col min="2306" max="2306" width="7.85546875" style="1" customWidth="1"/>
    <col min="2307" max="2309" width="7.7109375" style="1" customWidth="1"/>
    <col min="2310" max="2310" width="7.5703125" style="1" customWidth="1"/>
    <col min="2311" max="2311" width="6.5703125" style="1" customWidth="1"/>
    <col min="2312" max="2312" width="7" style="1" customWidth="1"/>
    <col min="2313" max="2318" width="0" style="1" hidden="1" customWidth="1"/>
    <col min="2319" max="2319" width="15.140625" style="1" customWidth="1"/>
    <col min="2320" max="2547" width="9.140625" style="1"/>
    <col min="2548" max="2548" width="11.42578125" style="1" customWidth="1"/>
    <col min="2549" max="2549" width="15" style="1" customWidth="1"/>
    <col min="2550" max="2550" width="10.28515625" style="1" customWidth="1"/>
    <col min="2551" max="2551" width="9.140625" style="1"/>
    <col min="2552" max="2552" width="10.28515625" style="1" customWidth="1"/>
    <col min="2553" max="2553" width="9.7109375" style="1" customWidth="1"/>
    <col min="2554" max="2558" width="9.140625" style="1"/>
    <col min="2559" max="2559" width="8.140625" style="1" customWidth="1"/>
    <col min="2560" max="2560" width="7.5703125" style="1" customWidth="1"/>
    <col min="2561" max="2561" width="7.7109375" style="1" customWidth="1"/>
    <col min="2562" max="2562" width="7.85546875" style="1" customWidth="1"/>
    <col min="2563" max="2565" width="7.7109375" style="1" customWidth="1"/>
    <col min="2566" max="2566" width="7.5703125" style="1" customWidth="1"/>
    <col min="2567" max="2567" width="6.5703125" style="1" customWidth="1"/>
    <col min="2568" max="2568" width="7" style="1" customWidth="1"/>
    <col min="2569" max="2574" width="0" style="1" hidden="1" customWidth="1"/>
    <col min="2575" max="2575" width="15.140625" style="1" customWidth="1"/>
    <col min="2576" max="2803" width="9.140625" style="1"/>
    <col min="2804" max="2804" width="11.42578125" style="1" customWidth="1"/>
    <col min="2805" max="2805" width="15" style="1" customWidth="1"/>
    <col min="2806" max="2806" width="10.28515625" style="1" customWidth="1"/>
    <col min="2807" max="2807" width="9.140625" style="1"/>
    <col min="2808" max="2808" width="10.28515625" style="1" customWidth="1"/>
    <col min="2809" max="2809" width="9.7109375" style="1" customWidth="1"/>
    <col min="2810" max="2814" width="9.140625" style="1"/>
    <col min="2815" max="2815" width="8.140625" style="1" customWidth="1"/>
    <col min="2816" max="2816" width="7.5703125" style="1" customWidth="1"/>
    <col min="2817" max="2817" width="7.7109375" style="1" customWidth="1"/>
    <col min="2818" max="2818" width="7.85546875" style="1" customWidth="1"/>
    <col min="2819" max="2821" width="7.7109375" style="1" customWidth="1"/>
    <col min="2822" max="2822" width="7.5703125" style="1" customWidth="1"/>
    <col min="2823" max="2823" width="6.5703125" style="1" customWidth="1"/>
    <col min="2824" max="2824" width="7" style="1" customWidth="1"/>
    <col min="2825" max="2830" width="0" style="1" hidden="1" customWidth="1"/>
    <col min="2831" max="2831" width="15.140625" style="1" customWidth="1"/>
    <col min="2832" max="3059" width="9.140625" style="1"/>
    <col min="3060" max="3060" width="11.42578125" style="1" customWidth="1"/>
    <col min="3061" max="3061" width="15" style="1" customWidth="1"/>
    <col min="3062" max="3062" width="10.28515625" style="1" customWidth="1"/>
    <col min="3063" max="3063" width="9.140625" style="1"/>
    <col min="3064" max="3064" width="10.28515625" style="1" customWidth="1"/>
    <col min="3065" max="3065" width="9.7109375" style="1" customWidth="1"/>
    <col min="3066" max="3070" width="9.140625" style="1"/>
    <col min="3071" max="3071" width="8.140625" style="1" customWidth="1"/>
    <col min="3072" max="3072" width="7.5703125" style="1" customWidth="1"/>
    <col min="3073" max="3073" width="7.7109375" style="1" customWidth="1"/>
    <col min="3074" max="3074" width="7.85546875" style="1" customWidth="1"/>
    <col min="3075" max="3077" width="7.7109375" style="1" customWidth="1"/>
    <col min="3078" max="3078" width="7.5703125" style="1" customWidth="1"/>
    <col min="3079" max="3079" width="6.5703125" style="1" customWidth="1"/>
    <col min="3080" max="3080" width="7" style="1" customWidth="1"/>
    <col min="3081" max="3086" width="0" style="1" hidden="1" customWidth="1"/>
    <col min="3087" max="3087" width="15.140625" style="1" customWidth="1"/>
    <col min="3088" max="3315" width="9.140625" style="1"/>
    <col min="3316" max="3316" width="11.42578125" style="1" customWidth="1"/>
    <col min="3317" max="3317" width="15" style="1" customWidth="1"/>
    <col min="3318" max="3318" width="10.28515625" style="1" customWidth="1"/>
    <col min="3319" max="3319" width="9.140625" style="1"/>
    <col min="3320" max="3320" width="10.28515625" style="1" customWidth="1"/>
    <col min="3321" max="3321" width="9.7109375" style="1" customWidth="1"/>
    <col min="3322" max="3326" width="9.140625" style="1"/>
    <col min="3327" max="3327" width="8.140625" style="1" customWidth="1"/>
    <col min="3328" max="3328" width="7.5703125" style="1" customWidth="1"/>
    <col min="3329" max="3329" width="7.7109375" style="1" customWidth="1"/>
    <col min="3330" max="3330" width="7.85546875" style="1" customWidth="1"/>
    <col min="3331" max="3333" width="7.7109375" style="1" customWidth="1"/>
    <col min="3334" max="3334" width="7.5703125" style="1" customWidth="1"/>
    <col min="3335" max="3335" width="6.5703125" style="1" customWidth="1"/>
    <col min="3336" max="3336" width="7" style="1" customWidth="1"/>
    <col min="3337" max="3342" width="0" style="1" hidden="1" customWidth="1"/>
    <col min="3343" max="3343" width="15.140625" style="1" customWidth="1"/>
    <col min="3344" max="3571" width="9.140625" style="1"/>
    <col min="3572" max="3572" width="11.42578125" style="1" customWidth="1"/>
    <col min="3573" max="3573" width="15" style="1" customWidth="1"/>
    <col min="3574" max="3574" width="10.28515625" style="1" customWidth="1"/>
    <col min="3575" max="3575" width="9.140625" style="1"/>
    <col min="3576" max="3576" width="10.28515625" style="1" customWidth="1"/>
    <col min="3577" max="3577" width="9.7109375" style="1" customWidth="1"/>
    <col min="3578" max="3582" width="9.140625" style="1"/>
    <col min="3583" max="3583" width="8.140625" style="1" customWidth="1"/>
    <col min="3584" max="3584" width="7.5703125" style="1" customWidth="1"/>
    <col min="3585" max="3585" width="7.7109375" style="1" customWidth="1"/>
    <col min="3586" max="3586" width="7.85546875" style="1" customWidth="1"/>
    <col min="3587" max="3589" width="7.7109375" style="1" customWidth="1"/>
    <col min="3590" max="3590" width="7.5703125" style="1" customWidth="1"/>
    <col min="3591" max="3591" width="6.5703125" style="1" customWidth="1"/>
    <col min="3592" max="3592" width="7" style="1" customWidth="1"/>
    <col min="3593" max="3598" width="0" style="1" hidden="1" customWidth="1"/>
    <col min="3599" max="3599" width="15.140625" style="1" customWidth="1"/>
    <col min="3600" max="3827" width="9.140625" style="1"/>
    <col min="3828" max="3828" width="11.42578125" style="1" customWidth="1"/>
    <col min="3829" max="3829" width="15" style="1" customWidth="1"/>
    <col min="3830" max="3830" width="10.28515625" style="1" customWidth="1"/>
    <col min="3831" max="3831" width="9.140625" style="1"/>
    <col min="3832" max="3832" width="10.28515625" style="1" customWidth="1"/>
    <col min="3833" max="3833" width="9.7109375" style="1" customWidth="1"/>
    <col min="3834" max="3838" width="9.140625" style="1"/>
    <col min="3839" max="3839" width="8.140625" style="1" customWidth="1"/>
    <col min="3840" max="3840" width="7.5703125" style="1" customWidth="1"/>
    <col min="3841" max="3841" width="7.7109375" style="1" customWidth="1"/>
    <col min="3842" max="3842" width="7.85546875" style="1" customWidth="1"/>
    <col min="3843" max="3845" width="7.7109375" style="1" customWidth="1"/>
    <col min="3846" max="3846" width="7.5703125" style="1" customWidth="1"/>
    <col min="3847" max="3847" width="6.5703125" style="1" customWidth="1"/>
    <col min="3848" max="3848" width="7" style="1" customWidth="1"/>
    <col min="3849" max="3854" width="0" style="1" hidden="1" customWidth="1"/>
    <col min="3855" max="3855" width="15.140625" style="1" customWidth="1"/>
    <col min="3856" max="4083" width="9.140625" style="1"/>
    <col min="4084" max="4084" width="11.42578125" style="1" customWidth="1"/>
    <col min="4085" max="4085" width="15" style="1" customWidth="1"/>
    <col min="4086" max="4086" width="10.28515625" style="1" customWidth="1"/>
    <col min="4087" max="4087" width="9.140625" style="1"/>
    <col min="4088" max="4088" width="10.28515625" style="1" customWidth="1"/>
    <col min="4089" max="4089" width="9.7109375" style="1" customWidth="1"/>
    <col min="4090" max="4094" width="9.140625" style="1"/>
    <col min="4095" max="4095" width="8.140625" style="1" customWidth="1"/>
    <col min="4096" max="4096" width="7.5703125" style="1" customWidth="1"/>
    <col min="4097" max="4097" width="7.7109375" style="1" customWidth="1"/>
    <col min="4098" max="4098" width="7.85546875" style="1" customWidth="1"/>
    <col min="4099" max="4101" width="7.7109375" style="1" customWidth="1"/>
    <col min="4102" max="4102" width="7.5703125" style="1" customWidth="1"/>
    <col min="4103" max="4103" width="6.5703125" style="1" customWidth="1"/>
    <col min="4104" max="4104" width="7" style="1" customWidth="1"/>
    <col min="4105" max="4110" width="0" style="1" hidden="1" customWidth="1"/>
    <col min="4111" max="4111" width="15.140625" style="1" customWidth="1"/>
    <col min="4112" max="4339" width="9.140625" style="1"/>
    <col min="4340" max="4340" width="11.42578125" style="1" customWidth="1"/>
    <col min="4341" max="4341" width="15" style="1" customWidth="1"/>
    <col min="4342" max="4342" width="10.28515625" style="1" customWidth="1"/>
    <col min="4343" max="4343" width="9.140625" style="1"/>
    <col min="4344" max="4344" width="10.28515625" style="1" customWidth="1"/>
    <col min="4345" max="4345" width="9.7109375" style="1" customWidth="1"/>
    <col min="4346" max="4350" width="9.140625" style="1"/>
    <col min="4351" max="4351" width="8.140625" style="1" customWidth="1"/>
    <col min="4352" max="4352" width="7.5703125" style="1" customWidth="1"/>
    <col min="4353" max="4353" width="7.7109375" style="1" customWidth="1"/>
    <col min="4354" max="4354" width="7.85546875" style="1" customWidth="1"/>
    <col min="4355" max="4357" width="7.7109375" style="1" customWidth="1"/>
    <col min="4358" max="4358" width="7.5703125" style="1" customWidth="1"/>
    <col min="4359" max="4359" width="6.5703125" style="1" customWidth="1"/>
    <col min="4360" max="4360" width="7" style="1" customWidth="1"/>
    <col min="4361" max="4366" width="0" style="1" hidden="1" customWidth="1"/>
    <col min="4367" max="4367" width="15.140625" style="1" customWidth="1"/>
    <col min="4368" max="4595" width="9.140625" style="1"/>
    <col min="4596" max="4596" width="11.42578125" style="1" customWidth="1"/>
    <col min="4597" max="4597" width="15" style="1" customWidth="1"/>
    <col min="4598" max="4598" width="10.28515625" style="1" customWidth="1"/>
    <col min="4599" max="4599" width="9.140625" style="1"/>
    <col min="4600" max="4600" width="10.28515625" style="1" customWidth="1"/>
    <col min="4601" max="4601" width="9.7109375" style="1" customWidth="1"/>
    <col min="4602" max="4606" width="9.140625" style="1"/>
    <col min="4607" max="4607" width="8.140625" style="1" customWidth="1"/>
    <col min="4608" max="4608" width="7.5703125" style="1" customWidth="1"/>
    <col min="4609" max="4609" width="7.7109375" style="1" customWidth="1"/>
    <col min="4610" max="4610" width="7.85546875" style="1" customWidth="1"/>
    <col min="4611" max="4613" width="7.7109375" style="1" customWidth="1"/>
    <col min="4614" max="4614" width="7.5703125" style="1" customWidth="1"/>
    <col min="4615" max="4615" width="6.5703125" style="1" customWidth="1"/>
    <col min="4616" max="4616" width="7" style="1" customWidth="1"/>
    <col min="4617" max="4622" width="0" style="1" hidden="1" customWidth="1"/>
    <col min="4623" max="4623" width="15.140625" style="1" customWidth="1"/>
    <col min="4624" max="4851" width="9.140625" style="1"/>
    <col min="4852" max="4852" width="11.42578125" style="1" customWidth="1"/>
    <col min="4853" max="4853" width="15" style="1" customWidth="1"/>
    <col min="4854" max="4854" width="10.28515625" style="1" customWidth="1"/>
    <col min="4855" max="4855" width="9.140625" style="1"/>
    <col min="4856" max="4856" width="10.28515625" style="1" customWidth="1"/>
    <col min="4857" max="4857" width="9.7109375" style="1" customWidth="1"/>
    <col min="4858" max="4862" width="9.140625" style="1"/>
    <col min="4863" max="4863" width="8.140625" style="1" customWidth="1"/>
    <col min="4864" max="4864" width="7.5703125" style="1" customWidth="1"/>
    <col min="4865" max="4865" width="7.7109375" style="1" customWidth="1"/>
    <col min="4866" max="4866" width="7.85546875" style="1" customWidth="1"/>
    <col min="4867" max="4869" width="7.7109375" style="1" customWidth="1"/>
    <col min="4870" max="4870" width="7.5703125" style="1" customWidth="1"/>
    <col min="4871" max="4871" width="6.5703125" style="1" customWidth="1"/>
    <col min="4872" max="4872" width="7" style="1" customWidth="1"/>
    <col min="4873" max="4878" width="0" style="1" hidden="1" customWidth="1"/>
    <col min="4879" max="4879" width="15.140625" style="1" customWidth="1"/>
    <col min="4880" max="5107" width="9.140625" style="1"/>
    <col min="5108" max="5108" width="11.42578125" style="1" customWidth="1"/>
    <col min="5109" max="5109" width="15" style="1" customWidth="1"/>
    <col min="5110" max="5110" width="10.28515625" style="1" customWidth="1"/>
    <col min="5111" max="5111" width="9.140625" style="1"/>
    <col min="5112" max="5112" width="10.28515625" style="1" customWidth="1"/>
    <col min="5113" max="5113" width="9.7109375" style="1" customWidth="1"/>
    <col min="5114" max="5118" width="9.140625" style="1"/>
    <col min="5119" max="5119" width="8.140625" style="1" customWidth="1"/>
    <col min="5120" max="5120" width="7.5703125" style="1" customWidth="1"/>
    <col min="5121" max="5121" width="7.7109375" style="1" customWidth="1"/>
    <col min="5122" max="5122" width="7.85546875" style="1" customWidth="1"/>
    <col min="5123" max="5125" width="7.7109375" style="1" customWidth="1"/>
    <col min="5126" max="5126" width="7.5703125" style="1" customWidth="1"/>
    <col min="5127" max="5127" width="6.5703125" style="1" customWidth="1"/>
    <col min="5128" max="5128" width="7" style="1" customWidth="1"/>
    <col min="5129" max="5134" width="0" style="1" hidden="1" customWidth="1"/>
    <col min="5135" max="5135" width="15.140625" style="1" customWidth="1"/>
    <col min="5136" max="5363" width="9.140625" style="1"/>
    <col min="5364" max="5364" width="11.42578125" style="1" customWidth="1"/>
    <col min="5365" max="5365" width="15" style="1" customWidth="1"/>
    <col min="5366" max="5366" width="10.28515625" style="1" customWidth="1"/>
    <col min="5367" max="5367" width="9.140625" style="1"/>
    <col min="5368" max="5368" width="10.28515625" style="1" customWidth="1"/>
    <col min="5369" max="5369" width="9.7109375" style="1" customWidth="1"/>
    <col min="5370" max="5374" width="9.140625" style="1"/>
    <col min="5375" max="5375" width="8.140625" style="1" customWidth="1"/>
    <col min="5376" max="5376" width="7.5703125" style="1" customWidth="1"/>
    <col min="5377" max="5377" width="7.7109375" style="1" customWidth="1"/>
    <col min="5378" max="5378" width="7.85546875" style="1" customWidth="1"/>
    <col min="5379" max="5381" width="7.7109375" style="1" customWidth="1"/>
    <col min="5382" max="5382" width="7.5703125" style="1" customWidth="1"/>
    <col min="5383" max="5383" width="6.5703125" style="1" customWidth="1"/>
    <col min="5384" max="5384" width="7" style="1" customWidth="1"/>
    <col min="5385" max="5390" width="0" style="1" hidden="1" customWidth="1"/>
    <col min="5391" max="5391" width="15.140625" style="1" customWidth="1"/>
    <col min="5392" max="5619" width="9.140625" style="1"/>
    <col min="5620" max="5620" width="11.42578125" style="1" customWidth="1"/>
    <col min="5621" max="5621" width="15" style="1" customWidth="1"/>
    <col min="5622" max="5622" width="10.28515625" style="1" customWidth="1"/>
    <col min="5623" max="5623" width="9.140625" style="1"/>
    <col min="5624" max="5624" width="10.28515625" style="1" customWidth="1"/>
    <col min="5625" max="5625" width="9.7109375" style="1" customWidth="1"/>
    <col min="5626" max="5630" width="9.140625" style="1"/>
    <col min="5631" max="5631" width="8.140625" style="1" customWidth="1"/>
    <col min="5632" max="5632" width="7.5703125" style="1" customWidth="1"/>
    <col min="5633" max="5633" width="7.7109375" style="1" customWidth="1"/>
    <col min="5634" max="5634" width="7.85546875" style="1" customWidth="1"/>
    <col min="5635" max="5637" width="7.7109375" style="1" customWidth="1"/>
    <col min="5638" max="5638" width="7.5703125" style="1" customWidth="1"/>
    <col min="5639" max="5639" width="6.5703125" style="1" customWidth="1"/>
    <col min="5640" max="5640" width="7" style="1" customWidth="1"/>
    <col min="5641" max="5646" width="0" style="1" hidden="1" customWidth="1"/>
    <col min="5647" max="5647" width="15.140625" style="1" customWidth="1"/>
    <col min="5648" max="5875" width="9.140625" style="1"/>
    <col min="5876" max="5876" width="11.42578125" style="1" customWidth="1"/>
    <col min="5877" max="5877" width="15" style="1" customWidth="1"/>
    <col min="5878" max="5878" width="10.28515625" style="1" customWidth="1"/>
    <col min="5879" max="5879" width="9.140625" style="1"/>
    <col min="5880" max="5880" width="10.28515625" style="1" customWidth="1"/>
    <col min="5881" max="5881" width="9.7109375" style="1" customWidth="1"/>
    <col min="5882" max="5886" width="9.140625" style="1"/>
    <col min="5887" max="5887" width="8.140625" style="1" customWidth="1"/>
    <col min="5888" max="5888" width="7.5703125" style="1" customWidth="1"/>
    <col min="5889" max="5889" width="7.7109375" style="1" customWidth="1"/>
    <col min="5890" max="5890" width="7.85546875" style="1" customWidth="1"/>
    <col min="5891" max="5893" width="7.7109375" style="1" customWidth="1"/>
    <col min="5894" max="5894" width="7.5703125" style="1" customWidth="1"/>
    <col min="5895" max="5895" width="6.5703125" style="1" customWidth="1"/>
    <col min="5896" max="5896" width="7" style="1" customWidth="1"/>
    <col min="5897" max="5902" width="0" style="1" hidden="1" customWidth="1"/>
    <col min="5903" max="5903" width="15.140625" style="1" customWidth="1"/>
    <col min="5904" max="6131" width="9.140625" style="1"/>
    <col min="6132" max="6132" width="11.42578125" style="1" customWidth="1"/>
    <col min="6133" max="6133" width="15" style="1" customWidth="1"/>
    <col min="6134" max="6134" width="10.28515625" style="1" customWidth="1"/>
    <col min="6135" max="6135" width="9.140625" style="1"/>
    <col min="6136" max="6136" width="10.28515625" style="1" customWidth="1"/>
    <col min="6137" max="6137" width="9.7109375" style="1" customWidth="1"/>
    <col min="6138" max="6142" width="9.140625" style="1"/>
    <col min="6143" max="6143" width="8.140625" style="1" customWidth="1"/>
    <col min="6144" max="6144" width="7.5703125" style="1" customWidth="1"/>
    <col min="6145" max="6145" width="7.7109375" style="1" customWidth="1"/>
    <col min="6146" max="6146" width="7.85546875" style="1" customWidth="1"/>
    <col min="6147" max="6149" width="7.7109375" style="1" customWidth="1"/>
    <col min="6150" max="6150" width="7.5703125" style="1" customWidth="1"/>
    <col min="6151" max="6151" width="6.5703125" style="1" customWidth="1"/>
    <col min="6152" max="6152" width="7" style="1" customWidth="1"/>
    <col min="6153" max="6158" width="0" style="1" hidden="1" customWidth="1"/>
    <col min="6159" max="6159" width="15.140625" style="1" customWidth="1"/>
    <col min="6160" max="6387" width="9.140625" style="1"/>
    <col min="6388" max="6388" width="11.42578125" style="1" customWidth="1"/>
    <col min="6389" max="6389" width="15" style="1" customWidth="1"/>
    <col min="6390" max="6390" width="10.28515625" style="1" customWidth="1"/>
    <col min="6391" max="6391" width="9.140625" style="1"/>
    <col min="6392" max="6392" width="10.28515625" style="1" customWidth="1"/>
    <col min="6393" max="6393" width="9.7109375" style="1" customWidth="1"/>
    <col min="6394" max="6398" width="9.140625" style="1"/>
    <col min="6399" max="6399" width="8.140625" style="1" customWidth="1"/>
    <col min="6400" max="6400" width="7.5703125" style="1" customWidth="1"/>
    <col min="6401" max="6401" width="7.7109375" style="1" customWidth="1"/>
    <col min="6402" max="6402" width="7.85546875" style="1" customWidth="1"/>
    <col min="6403" max="6405" width="7.7109375" style="1" customWidth="1"/>
    <col min="6406" max="6406" width="7.5703125" style="1" customWidth="1"/>
    <col min="6407" max="6407" width="6.5703125" style="1" customWidth="1"/>
    <col min="6408" max="6408" width="7" style="1" customWidth="1"/>
    <col min="6409" max="6414" width="0" style="1" hidden="1" customWidth="1"/>
    <col min="6415" max="6415" width="15.140625" style="1" customWidth="1"/>
    <col min="6416" max="6643" width="9.140625" style="1"/>
    <col min="6644" max="6644" width="11.42578125" style="1" customWidth="1"/>
    <col min="6645" max="6645" width="15" style="1" customWidth="1"/>
    <col min="6646" max="6646" width="10.28515625" style="1" customWidth="1"/>
    <col min="6647" max="6647" width="9.140625" style="1"/>
    <col min="6648" max="6648" width="10.28515625" style="1" customWidth="1"/>
    <col min="6649" max="6649" width="9.7109375" style="1" customWidth="1"/>
    <col min="6650" max="6654" width="9.140625" style="1"/>
    <col min="6655" max="6655" width="8.140625" style="1" customWidth="1"/>
    <col min="6656" max="6656" width="7.5703125" style="1" customWidth="1"/>
    <col min="6657" max="6657" width="7.7109375" style="1" customWidth="1"/>
    <col min="6658" max="6658" width="7.85546875" style="1" customWidth="1"/>
    <col min="6659" max="6661" width="7.7109375" style="1" customWidth="1"/>
    <col min="6662" max="6662" width="7.5703125" style="1" customWidth="1"/>
    <col min="6663" max="6663" width="6.5703125" style="1" customWidth="1"/>
    <col min="6664" max="6664" width="7" style="1" customWidth="1"/>
    <col min="6665" max="6670" width="0" style="1" hidden="1" customWidth="1"/>
    <col min="6671" max="6671" width="15.140625" style="1" customWidth="1"/>
    <col min="6672" max="6899" width="9.140625" style="1"/>
    <col min="6900" max="6900" width="11.42578125" style="1" customWidth="1"/>
    <col min="6901" max="6901" width="15" style="1" customWidth="1"/>
    <col min="6902" max="6902" width="10.28515625" style="1" customWidth="1"/>
    <col min="6903" max="6903" width="9.140625" style="1"/>
    <col min="6904" max="6904" width="10.28515625" style="1" customWidth="1"/>
    <col min="6905" max="6905" width="9.7109375" style="1" customWidth="1"/>
    <col min="6906" max="6910" width="9.140625" style="1"/>
    <col min="6911" max="6911" width="8.140625" style="1" customWidth="1"/>
    <col min="6912" max="6912" width="7.5703125" style="1" customWidth="1"/>
    <col min="6913" max="6913" width="7.7109375" style="1" customWidth="1"/>
    <col min="6914" max="6914" width="7.85546875" style="1" customWidth="1"/>
    <col min="6915" max="6917" width="7.7109375" style="1" customWidth="1"/>
    <col min="6918" max="6918" width="7.5703125" style="1" customWidth="1"/>
    <col min="6919" max="6919" width="6.5703125" style="1" customWidth="1"/>
    <col min="6920" max="6920" width="7" style="1" customWidth="1"/>
    <col min="6921" max="6926" width="0" style="1" hidden="1" customWidth="1"/>
    <col min="6927" max="6927" width="15.140625" style="1" customWidth="1"/>
    <col min="6928" max="7155" width="9.140625" style="1"/>
    <col min="7156" max="7156" width="11.42578125" style="1" customWidth="1"/>
    <col min="7157" max="7157" width="15" style="1" customWidth="1"/>
    <col min="7158" max="7158" width="10.28515625" style="1" customWidth="1"/>
    <col min="7159" max="7159" width="9.140625" style="1"/>
    <col min="7160" max="7160" width="10.28515625" style="1" customWidth="1"/>
    <col min="7161" max="7161" width="9.7109375" style="1" customWidth="1"/>
    <col min="7162" max="7166" width="9.140625" style="1"/>
    <col min="7167" max="7167" width="8.140625" style="1" customWidth="1"/>
    <col min="7168" max="7168" width="7.5703125" style="1" customWidth="1"/>
    <col min="7169" max="7169" width="7.7109375" style="1" customWidth="1"/>
    <col min="7170" max="7170" width="7.85546875" style="1" customWidth="1"/>
    <col min="7171" max="7173" width="7.7109375" style="1" customWidth="1"/>
    <col min="7174" max="7174" width="7.5703125" style="1" customWidth="1"/>
    <col min="7175" max="7175" width="6.5703125" style="1" customWidth="1"/>
    <col min="7176" max="7176" width="7" style="1" customWidth="1"/>
    <col min="7177" max="7182" width="0" style="1" hidden="1" customWidth="1"/>
    <col min="7183" max="7183" width="15.140625" style="1" customWidth="1"/>
    <col min="7184" max="7411" width="9.140625" style="1"/>
    <col min="7412" max="7412" width="11.42578125" style="1" customWidth="1"/>
    <col min="7413" max="7413" width="15" style="1" customWidth="1"/>
    <col min="7414" max="7414" width="10.28515625" style="1" customWidth="1"/>
    <col min="7415" max="7415" width="9.140625" style="1"/>
    <col min="7416" max="7416" width="10.28515625" style="1" customWidth="1"/>
    <col min="7417" max="7417" width="9.7109375" style="1" customWidth="1"/>
    <col min="7418" max="7422" width="9.140625" style="1"/>
    <col min="7423" max="7423" width="8.140625" style="1" customWidth="1"/>
    <col min="7424" max="7424" width="7.5703125" style="1" customWidth="1"/>
    <col min="7425" max="7425" width="7.7109375" style="1" customWidth="1"/>
    <col min="7426" max="7426" width="7.85546875" style="1" customWidth="1"/>
    <col min="7427" max="7429" width="7.7109375" style="1" customWidth="1"/>
    <col min="7430" max="7430" width="7.5703125" style="1" customWidth="1"/>
    <col min="7431" max="7431" width="6.5703125" style="1" customWidth="1"/>
    <col min="7432" max="7432" width="7" style="1" customWidth="1"/>
    <col min="7433" max="7438" width="0" style="1" hidden="1" customWidth="1"/>
    <col min="7439" max="7439" width="15.140625" style="1" customWidth="1"/>
    <col min="7440" max="7667" width="9.140625" style="1"/>
    <col min="7668" max="7668" width="11.42578125" style="1" customWidth="1"/>
    <col min="7669" max="7669" width="15" style="1" customWidth="1"/>
    <col min="7670" max="7670" width="10.28515625" style="1" customWidth="1"/>
    <col min="7671" max="7671" width="9.140625" style="1"/>
    <col min="7672" max="7672" width="10.28515625" style="1" customWidth="1"/>
    <col min="7673" max="7673" width="9.7109375" style="1" customWidth="1"/>
    <col min="7674" max="7678" width="9.140625" style="1"/>
    <col min="7679" max="7679" width="8.140625" style="1" customWidth="1"/>
    <col min="7680" max="7680" width="7.5703125" style="1" customWidth="1"/>
    <col min="7681" max="7681" width="7.7109375" style="1" customWidth="1"/>
    <col min="7682" max="7682" width="7.85546875" style="1" customWidth="1"/>
    <col min="7683" max="7685" width="7.7109375" style="1" customWidth="1"/>
    <col min="7686" max="7686" width="7.5703125" style="1" customWidth="1"/>
    <col min="7687" max="7687" width="6.5703125" style="1" customWidth="1"/>
    <col min="7688" max="7688" width="7" style="1" customWidth="1"/>
    <col min="7689" max="7694" width="0" style="1" hidden="1" customWidth="1"/>
    <col min="7695" max="7695" width="15.140625" style="1" customWidth="1"/>
    <col min="7696" max="7923" width="9.140625" style="1"/>
    <col min="7924" max="7924" width="11.42578125" style="1" customWidth="1"/>
    <col min="7925" max="7925" width="15" style="1" customWidth="1"/>
    <col min="7926" max="7926" width="10.28515625" style="1" customWidth="1"/>
    <col min="7927" max="7927" width="9.140625" style="1"/>
    <col min="7928" max="7928" width="10.28515625" style="1" customWidth="1"/>
    <col min="7929" max="7929" width="9.7109375" style="1" customWidth="1"/>
    <col min="7930" max="7934" width="9.140625" style="1"/>
    <col min="7935" max="7935" width="8.140625" style="1" customWidth="1"/>
    <col min="7936" max="7936" width="7.5703125" style="1" customWidth="1"/>
    <col min="7937" max="7937" width="7.7109375" style="1" customWidth="1"/>
    <col min="7938" max="7938" width="7.85546875" style="1" customWidth="1"/>
    <col min="7939" max="7941" width="7.7109375" style="1" customWidth="1"/>
    <col min="7942" max="7942" width="7.5703125" style="1" customWidth="1"/>
    <col min="7943" max="7943" width="6.5703125" style="1" customWidth="1"/>
    <col min="7944" max="7944" width="7" style="1" customWidth="1"/>
    <col min="7945" max="7950" width="0" style="1" hidden="1" customWidth="1"/>
    <col min="7951" max="7951" width="15.140625" style="1" customWidth="1"/>
    <col min="7952" max="8179" width="9.140625" style="1"/>
    <col min="8180" max="8180" width="11.42578125" style="1" customWidth="1"/>
    <col min="8181" max="8181" width="15" style="1" customWidth="1"/>
    <col min="8182" max="8182" width="10.28515625" style="1" customWidth="1"/>
    <col min="8183" max="8183" width="9.140625" style="1"/>
    <col min="8184" max="8184" width="10.28515625" style="1" customWidth="1"/>
    <col min="8185" max="8185" width="9.7109375" style="1" customWidth="1"/>
    <col min="8186" max="8190" width="9.140625" style="1"/>
    <col min="8191" max="8191" width="8.140625" style="1" customWidth="1"/>
    <col min="8192" max="8192" width="7.5703125" style="1" customWidth="1"/>
    <col min="8193" max="8193" width="7.7109375" style="1" customWidth="1"/>
    <col min="8194" max="8194" width="7.85546875" style="1" customWidth="1"/>
    <col min="8195" max="8197" width="7.7109375" style="1" customWidth="1"/>
    <col min="8198" max="8198" width="7.5703125" style="1" customWidth="1"/>
    <col min="8199" max="8199" width="6.5703125" style="1" customWidth="1"/>
    <col min="8200" max="8200" width="7" style="1" customWidth="1"/>
    <col min="8201" max="8206" width="0" style="1" hidden="1" customWidth="1"/>
    <col min="8207" max="8207" width="15.140625" style="1" customWidth="1"/>
    <col min="8208" max="8435" width="9.140625" style="1"/>
    <col min="8436" max="8436" width="11.42578125" style="1" customWidth="1"/>
    <col min="8437" max="8437" width="15" style="1" customWidth="1"/>
    <col min="8438" max="8438" width="10.28515625" style="1" customWidth="1"/>
    <col min="8439" max="8439" width="9.140625" style="1"/>
    <col min="8440" max="8440" width="10.28515625" style="1" customWidth="1"/>
    <col min="8441" max="8441" width="9.7109375" style="1" customWidth="1"/>
    <col min="8442" max="8446" width="9.140625" style="1"/>
    <col min="8447" max="8447" width="8.140625" style="1" customWidth="1"/>
    <col min="8448" max="8448" width="7.5703125" style="1" customWidth="1"/>
    <col min="8449" max="8449" width="7.7109375" style="1" customWidth="1"/>
    <col min="8450" max="8450" width="7.85546875" style="1" customWidth="1"/>
    <col min="8451" max="8453" width="7.7109375" style="1" customWidth="1"/>
    <col min="8454" max="8454" width="7.5703125" style="1" customWidth="1"/>
    <col min="8455" max="8455" width="6.5703125" style="1" customWidth="1"/>
    <col min="8456" max="8456" width="7" style="1" customWidth="1"/>
    <col min="8457" max="8462" width="0" style="1" hidden="1" customWidth="1"/>
    <col min="8463" max="8463" width="15.140625" style="1" customWidth="1"/>
    <col min="8464" max="8691" width="9.140625" style="1"/>
    <col min="8692" max="8692" width="11.42578125" style="1" customWidth="1"/>
    <col min="8693" max="8693" width="15" style="1" customWidth="1"/>
    <col min="8694" max="8694" width="10.28515625" style="1" customWidth="1"/>
    <col min="8695" max="8695" width="9.140625" style="1"/>
    <col min="8696" max="8696" width="10.28515625" style="1" customWidth="1"/>
    <col min="8697" max="8697" width="9.7109375" style="1" customWidth="1"/>
    <col min="8698" max="8702" width="9.140625" style="1"/>
    <col min="8703" max="8703" width="8.140625" style="1" customWidth="1"/>
    <col min="8704" max="8704" width="7.5703125" style="1" customWidth="1"/>
    <col min="8705" max="8705" width="7.7109375" style="1" customWidth="1"/>
    <col min="8706" max="8706" width="7.85546875" style="1" customWidth="1"/>
    <col min="8707" max="8709" width="7.7109375" style="1" customWidth="1"/>
    <col min="8710" max="8710" width="7.5703125" style="1" customWidth="1"/>
    <col min="8711" max="8711" width="6.5703125" style="1" customWidth="1"/>
    <col min="8712" max="8712" width="7" style="1" customWidth="1"/>
    <col min="8713" max="8718" width="0" style="1" hidden="1" customWidth="1"/>
    <col min="8719" max="8719" width="15.140625" style="1" customWidth="1"/>
    <col min="8720" max="8947" width="9.140625" style="1"/>
    <col min="8948" max="8948" width="11.42578125" style="1" customWidth="1"/>
    <col min="8949" max="8949" width="15" style="1" customWidth="1"/>
    <col min="8950" max="8950" width="10.28515625" style="1" customWidth="1"/>
    <col min="8951" max="8951" width="9.140625" style="1"/>
    <col min="8952" max="8952" width="10.28515625" style="1" customWidth="1"/>
    <col min="8953" max="8953" width="9.7109375" style="1" customWidth="1"/>
    <col min="8954" max="8958" width="9.140625" style="1"/>
    <col min="8959" max="8959" width="8.140625" style="1" customWidth="1"/>
    <col min="8960" max="8960" width="7.5703125" style="1" customWidth="1"/>
    <col min="8961" max="8961" width="7.7109375" style="1" customWidth="1"/>
    <col min="8962" max="8962" width="7.85546875" style="1" customWidth="1"/>
    <col min="8963" max="8965" width="7.7109375" style="1" customWidth="1"/>
    <col min="8966" max="8966" width="7.5703125" style="1" customWidth="1"/>
    <col min="8967" max="8967" width="6.5703125" style="1" customWidth="1"/>
    <col min="8968" max="8968" width="7" style="1" customWidth="1"/>
    <col min="8969" max="8974" width="0" style="1" hidden="1" customWidth="1"/>
    <col min="8975" max="8975" width="15.140625" style="1" customWidth="1"/>
    <col min="8976" max="9203" width="9.140625" style="1"/>
    <col min="9204" max="9204" width="11.42578125" style="1" customWidth="1"/>
    <col min="9205" max="9205" width="15" style="1" customWidth="1"/>
    <col min="9206" max="9206" width="10.28515625" style="1" customWidth="1"/>
    <col min="9207" max="9207" width="9.140625" style="1"/>
    <col min="9208" max="9208" width="10.28515625" style="1" customWidth="1"/>
    <col min="9209" max="9209" width="9.7109375" style="1" customWidth="1"/>
    <col min="9210" max="9214" width="9.140625" style="1"/>
    <col min="9215" max="9215" width="8.140625" style="1" customWidth="1"/>
    <col min="9216" max="9216" width="7.5703125" style="1" customWidth="1"/>
    <col min="9217" max="9217" width="7.7109375" style="1" customWidth="1"/>
    <col min="9218" max="9218" width="7.85546875" style="1" customWidth="1"/>
    <col min="9219" max="9221" width="7.7109375" style="1" customWidth="1"/>
    <col min="9222" max="9222" width="7.5703125" style="1" customWidth="1"/>
    <col min="9223" max="9223" width="6.5703125" style="1" customWidth="1"/>
    <col min="9224" max="9224" width="7" style="1" customWidth="1"/>
    <col min="9225" max="9230" width="0" style="1" hidden="1" customWidth="1"/>
    <col min="9231" max="9231" width="15.140625" style="1" customWidth="1"/>
    <col min="9232" max="9459" width="9.140625" style="1"/>
    <col min="9460" max="9460" width="11.42578125" style="1" customWidth="1"/>
    <col min="9461" max="9461" width="15" style="1" customWidth="1"/>
    <col min="9462" max="9462" width="10.28515625" style="1" customWidth="1"/>
    <col min="9463" max="9463" width="9.140625" style="1"/>
    <col min="9464" max="9464" width="10.28515625" style="1" customWidth="1"/>
    <col min="9465" max="9465" width="9.7109375" style="1" customWidth="1"/>
    <col min="9466" max="9470" width="9.140625" style="1"/>
    <col min="9471" max="9471" width="8.140625" style="1" customWidth="1"/>
    <col min="9472" max="9472" width="7.5703125" style="1" customWidth="1"/>
    <col min="9473" max="9473" width="7.7109375" style="1" customWidth="1"/>
    <col min="9474" max="9474" width="7.85546875" style="1" customWidth="1"/>
    <col min="9475" max="9477" width="7.7109375" style="1" customWidth="1"/>
    <col min="9478" max="9478" width="7.5703125" style="1" customWidth="1"/>
    <col min="9479" max="9479" width="6.5703125" style="1" customWidth="1"/>
    <col min="9480" max="9480" width="7" style="1" customWidth="1"/>
    <col min="9481" max="9486" width="0" style="1" hidden="1" customWidth="1"/>
    <col min="9487" max="9487" width="15.140625" style="1" customWidth="1"/>
    <col min="9488" max="9715" width="9.140625" style="1"/>
    <col min="9716" max="9716" width="11.42578125" style="1" customWidth="1"/>
    <col min="9717" max="9717" width="15" style="1" customWidth="1"/>
    <col min="9718" max="9718" width="10.28515625" style="1" customWidth="1"/>
    <col min="9719" max="9719" width="9.140625" style="1"/>
    <col min="9720" max="9720" width="10.28515625" style="1" customWidth="1"/>
    <col min="9721" max="9721" width="9.7109375" style="1" customWidth="1"/>
    <col min="9722" max="9726" width="9.140625" style="1"/>
    <col min="9727" max="9727" width="8.140625" style="1" customWidth="1"/>
    <col min="9728" max="9728" width="7.5703125" style="1" customWidth="1"/>
    <col min="9729" max="9729" width="7.7109375" style="1" customWidth="1"/>
    <col min="9730" max="9730" width="7.85546875" style="1" customWidth="1"/>
    <col min="9731" max="9733" width="7.7109375" style="1" customWidth="1"/>
    <col min="9734" max="9734" width="7.5703125" style="1" customWidth="1"/>
    <col min="9735" max="9735" width="6.5703125" style="1" customWidth="1"/>
    <col min="9736" max="9736" width="7" style="1" customWidth="1"/>
    <col min="9737" max="9742" width="0" style="1" hidden="1" customWidth="1"/>
    <col min="9743" max="9743" width="15.140625" style="1" customWidth="1"/>
    <col min="9744" max="9971" width="9.140625" style="1"/>
    <col min="9972" max="9972" width="11.42578125" style="1" customWidth="1"/>
    <col min="9973" max="9973" width="15" style="1" customWidth="1"/>
    <col min="9974" max="9974" width="10.28515625" style="1" customWidth="1"/>
    <col min="9975" max="9975" width="9.140625" style="1"/>
    <col min="9976" max="9976" width="10.28515625" style="1" customWidth="1"/>
    <col min="9977" max="9977" width="9.7109375" style="1" customWidth="1"/>
    <col min="9978" max="9982" width="9.140625" style="1"/>
    <col min="9983" max="9983" width="8.140625" style="1" customWidth="1"/>
    <col min="9984" max="9984" width="7.5703125" style="1" customWidth="1"/>
    <col min="9985" max="9985" width="7.7109375" style="1" customWidth="1"/>
    <col min="9986" max="9986" width="7.85546875" style="1" customWidth="1"/>
    <col min="9987" max="9989" width="7.7109375" style="1" customWidth="1"/>
    <col min="9990" max="9990" width="7.5703125" style="1" customWidth="1"/>
    <col min="9991" max="9991" width="6.5703125" style="1" customWidth="1"/>
    <col min="9992" max="9992" width="7" style="1" customWidth="1"/>
    <col min="9993" max="9998" width="0" style="1" hidden="1" customWidth="1"/>
    <col min="9999" max="9999" width="15.140625" style="1" customWidth="1"/>
    <col min="10000" max="10227" width="9.140625" style="1"/>
    <col min="10228" max="10228" width="11.42578125" style="1" customWidth="1"/>
    <col min="10229" max="10229" width="15" style="1" customWidth="1"/>
    <col min="10230" max="10230" width="10.28515625" style="1" customWidth="1"/>
    <col min="10231" max="10231" width="9.140625" style="1"/>
    <col min="10232" max="10232" width="10.28515625" style="1" customWidth="1"/>
    <col min="10233" max="10233" width="9.7109375" style="1" customWidth="1"/>
    <col min="10234" max="10238" width="9.140625" style="1"/>
    <col min="10239" max="10239" width="8.140625" style="1" customWidth="1"/>
    <col min="10240" max="10240" width="7.5703125" style="1" customWidth="1"/>
    <col min="10241" max="10241" width="7.7109375" style="1" customWidth="1"/>
    <col min="10242" max="10242" width="7.85546875" style="1" customWidth="1"/>
    <col min="10243" max="10245" width="7.7109375" style="1" customWidth="1"/>
    <col min="10246" max="10246" width="7.5703125" style="1" customWidth="1"/>
    <col min="10247" max="10247" width="6.5703125" style="1" customWidth="1"/>
    <col min="10248" max="10248" width="7" style="1" customWidth="1"/>
    <col min="10249" max="10254" width="0" style="1" hidden="1" customWidth="1"/>
    <col min="10255" max="10255" width="15.140625" style="1" customWidth="1"/>
    <col min="10256" max="10483" width="9.140625" style="1"/>
    <col min="10484" max="10484" width="11.42578125" style="1" customWidth="1"/>
    <col min="10485" max="10485" width="15" style="1" customWidth="1"/>
    <col min="10486" max="10486" width="10.28515625" style="1" customWidth="1"/>
    <col min="10487" max="10487" width="9.140625" style="1"/>
    <col min="10488" max="10488" width="10.28515625" style="1" customWidth="1"/>
    <col min="10489" max="10489" width="9.7109375" style="1" customWidth="1"/>
    <col min="10490" max="10494" width="9.140625" style="1"/>
    <col min="10495" max="10495" width="8.140625" style="1" customWidth="1"/>
    <col min="10496" max="10496" width="7.5703125" style="1" customWidth="1"/>
    <col min="10497" max="10497" width="7.7109375" style="1" customWidth="1"/>
    <col min="10498" max="10498" width="7.85546875" style="1" customWidth="1"/>
    <col min="10499" max="10501" width="7.7109375" style="1" customWidth="1"/>
    <col min="10502" max="10502" width="7.5703125" style="1" customWidth="1"/>
    <col min="10503" max="10503" width="6.5703125" style="1" customWidth="1"/>
    <col min="10504" max="10504" width="7" style="1" customWidth="1"/>
    <col min="10505" max="10510" width="0" style="1" hidden="1" customWidth="1"/>
    <col min="10511" max="10511" width="15.140625" style="1" customWidth="1"/>
    <col min="10512" max="10739" width="9.140625" style="1"/>
    <col min="10740" max="10740" width="11.42578125" style="1" customWidth="1"/>
    <col min="10741" max="10741" width="15" style="1" customWidth="1"/>
    <col min="10742" max="10742" width="10.28515625" style="1" customWidth="1"/>
    <col min="10743" max="10743" width="9.140625" style="1"/>
    <col min="10744" max="10744" width="10.28515625" style="1" customWidth="1"/>
    <col min="10745" max="10745" width="9.7109375" style="1" customWidth="1"/>
    <col min="10746" max="10750" width="9.140625" style="1"/>
    <col min="10751" max="10751" width="8.140625" style="1" customWidth="1"/>
    <col min="10752" max="10752" width="7.5703125" style="1" customWidth="1"/>
    <col min="10753" max="10753" width="7.7109375" style="1" customWidth="1"/>
    <col min="10754" max="10754" width="7.85546875" style="1" customWidth="1"/>
    <col min="10755" max="10757" width="7.7109375" style="1" customWidth="1"/>
    <col min="10758" max="10758" width="7.5703125" style="1" customWidth="1"/>
    <col min="10759" max="10759" width="6.5703125" style="1" customWidth="1"/>
    <col min="10760" max="10760" width="7" style="1" customWidth="1"/>
    <col min="10761" max="10766" width="0" style="1" hidden="1" customWidth="1"/>
    <col min="10767" max="10767" width="15.140625" style="1" customWidth="1"/>
    <col min="10768" max="10995" width="9.140625" style="1"/>
    <col min="10996" max="10996" width="11.42578125" style="1" customWidth="1"/>
    <col min="10997" max="10997" width="15" style="1" customWidth="1"/>
    <col min="10998" max="10998" width="10.28515625" style="1" customWidth="1"/>
    <col min="10999" max="10999" width="9.140625" style="1"/>
    <col min="11000" max="11000" width="10.28515625" style="1" customWidth="1"/>
    <col min="11001" max="11001" width="9.7109375" style="1" customWidth="1"/>
    <col min="11002" max="11006" width="9.140625" style="1"/>
    <col min="11007" max="11007" width="8.140625" style="1" customWidth="1"/>
    <col min="11008" max="11008" width="7.5703125" style="1" customWidth="1"/>
    <col min="11009" max="11009" width="7.7109375" style="1" customWidth="1"/>
    <col min="11010" max="11010" width="7.85546875" style="1" customWidth="1"/>
    <col min="11011" max="11013" width="7.7109375" style="1" customWidth="1"/>
    <col min="11014" max="11014" width="7.5703125" style="1" customWidth="1"/>
    <col min="11015" max="11015" width="6.5703125" style="1" customWidth="1"/>
    <col min="11016" max="11016" width="7" style="1" customWidth="1"/>
    <col min="11017" max="11022" width="0" style="1" hidden="1" customWidth="1"/>
    <col min="11023" max="11023" width="15.140625" style="1" customWidth="1"/>
    <col min="11024" max="11251" width="9.140625" style="1"/>
    <col min="11252" max="11252" width="11.42578125" style="1" customWidth="1"/>
    <col min="11253" max="11253" width="15" style="1" customWidth="1"/>
    <col min="11254" max="11254" width="10.28515625" style="1" customWidth="1"/>
    <col min="11255" max="11255" width="9.140625" style="1"/>
    <col min="11256" max="11256" width="10.28515625" style="1" customWidth="1"/>
    <col min="11257" max="11257" width="9.7109375" style="1" customWidth="1"/>
    <col min="11258" max="11262" width="9.140625" style="1"/>
    <col min="11263" max="11263" width="8.140625" style="1" customWidth="1"/>
    <col min="11264" max="11264" width="7.5703125" style="1" customWidth="1"/>
    <col min="11265" max="11265" width="7.7109375" style="1" customWidth="1"/>
    <col min="11266" max="11266" width="7.85546875" style="1" customWidth="1"/>
    <col min="11267" max="11269" width="7.7109375" style="1" customWidth="1"/>
    <col min="11270" max="11270" width="7.5703125" style="1" customWidth="1"/>
    <col min="11271" max="11271" width="6.5703125" style="1" customWidth="1"/>
    <col min="11272" max="11272" width="7" style="1" customWidth="1"/>
    <col min="11273" max="11278" width="0" style="1" hidden="1" customWidth="1"/>
    <col min="11279" max="11279" width="15.140625" style="1" customWidth="1"/>
    <col min="11280" max="11507" width="9.140625" style="1"/>
    <col min="11508" max="11508" width="11.42578125" style="1" customWidth="1"/>
    <col min="11509" max="11509" width="15" style="1" customWidth="1"/>
    <col min="11510" max="11510" width="10.28515625" style="1" customWidth="1"/>
    <col min="11511" max="11511" width="9.140625" style="1"/>
    <col min="11512" max="11512" width="10.28515625" style="1" customWidth="1"/>
    <col min="11513" max="11513" width="9.7109375" style="1" customWidth="1"/>
    <col min="11514" max="11518" width="9.140625" style="1"/>
    <col min="11519" max="11519" width="8.140625" style="1" customWidth="1"/>
    <col min="11520" max="11520" width="7.5703125" style="1" customWidth="1"/>
    <col min="11521" max="11521" width="7.7109375" style="1" customWidth="1"/>
    <col min="11522" max="11522" width="7.85546875" style="1" customWidth="1"/>
    <col min="11523" max="11525" width="7.7109375" style="1" customWidth="1"/>
    <col min="11526" max="11526" width="7.5703125" style="1" customWidth="1"/>
    <col min="11527" max="11527" width="6.5703125" style="1" customWidth="1"/>
    <col min="11528" max="11528" width="7" style="1" customWidth="1"/>
    <col min="11529" max="11534" width="0" style="1" hidden="1" customWidth="1"/>
    <col min="11535" max="11535" width="15.140625" style="1" customWidth="1"/>
    <col min="11536" max="11763" width="9.140625" style="1"/>
    <col min="11764" max="11764" width="11.42578125" style="1" customWidth="1"/>
    <col min="11765" max="11765" width="15" style="1" customWidth="1"/>
    <col min="11766" max="11766" width="10.28515625" style="1" customWidth="1"/>
    <col min="11767" max="11767" width="9.140625" style="1"/>
    <col min="11768" max="11768" width="10.28515625" style="1" customWidth="1"/>
    <col min="11769" max="11769" width="9.7109375" style="1" customWidth="1"/>
    <col min="11770" max="11774" width="9.140625" style="1"/>
    <col min="11775" max="11775" width="8.140625" style="1" customWidth="1"/>
    <col min="11776" max="11776" width="7.5703125" style="1" customWidth="1"/>
    <col min="11777" max="11777" width="7.7109375" style="1" customWidth="1"/>
    <col min="11778" max="11778" width="7.85546875" style="1" customWidth="1"/>
    <col min="11779" max="11781" width="7.7109375" style="1" customWidth="1"/>
    <col min="11782" max="11782" width="7.5703125" style="1" customWidth="1"/>
    <col min="11783" max="11783" width="6.5703125" style="1" customWidth="1"/>
    <col min="11784" max="11784" width="7" style="1" customWidth="1"/>
    <col min="11785" max="11790" width="0" style="1" hidden="1" customWidth="1"/>
    <col min="11791" max="11791" width="15.140625" style="1" customWidth="1"/>
    <col min="11792" max="12019" width="9.140625" style="1"/>
    <col min="12020" max="12020" width="11.42578125" style="1" customWidth="1"/>
    <col min="12021" max="12021" width="15" style="1" customWidth="1"/>
    <col min="12022" max="12022" width="10.28515625" style="1" customWidth="1"/>
    <col min="12023" max="12023" width="9.140625" style="1"/>
    <col min="12024" max="12024" width="10.28515625" style="1" customWidth="1"/>
    <col min="12025" max="12025" width="9.7109375" style="1" customWidth="1"/>
    <col min="12026" max="12030" width="9.140625" style="1"/>
    <col min="12031" max="12031" width="8.140625" style="1" customWidth="1"/>
    <col min="12032" max="12032" width="7.5703125" style="1" customWidth="1"/>
    <col min="12033" max="12033" width="7.7109375" style="1" customWidth="1"/>
    <col min="12034" max="12034" width="7.85546875" style="1" customWidth="1"/>
    <col min="12035" max="12037" width="7.7109375" style="1" customWidth="1"/>
    <col min="12038" max="12038" width="7.5703125" style="1" customWidth="1"/>
    <col min="12039" max="12039" width="6.5703125" style="1" customWidth="1"/>
    <col min="12040" max="12040" width="7" style="1" customWidth="1"/>
    <col min="12041" max="12046" width="0" style="1" hidden="1" customWidth="1"/>
    <col min="12047" max="12047" width="15.140625" style="1" customWidth="1"/>
    <col min="12048" max="12275" width="9.140625" style="1"/>
    <col min="12276" max="12276" width="11.42578125" style="1" customWidth="1"/>
    <col min="12277" max="12277" width="15" style="1" customWidth="1"/>
    <col min="12278" max="12278" width="10.28515625" style="1" customWidth="1"/>
    <col min="12279" max="12279" width="9.140625" style="1"/>
    <col min="12280" max="12280" width="10.28515625" style="1" customWidth="1"/>
    <col min="12281" max="12281" width="9.7109375" style="1" customWidth="1"/>
    <col min="12282" max="12286" width="9.140625" style="1"/>
    <col min="12287" max="12287" width="8.140625" style="1" customWidth="1"/>
    <col min="12288" max="12288" width="7.5703125" style="1" customWidth="1"/>
    <col min="12289" max="12289" width="7.7109375" style="1" customWidth="1"/>
    <col min="12290" max="12290" width="7.85546875" style="1" customWidth="1"/>
    <col min="12291" max="12293" width="7.7109375" style="1" customWidth="1"/>
    <col min="12294" max="12294" width="7.5703125" style="1" customWidth="1"/>
    <col min="12295" max="12295" width="6.5703125" style="1" customWidth="1"/>
    <col min="12296" max="12296" width="7" style="1" customWidth="1"/>
    <col min="12297" max="12302" width="0" style="1" hidden="1" customWidth="1"/>
    <col min="12303" max="12303" width="15.140625" style="1" customWidth="1"/>
    <col min="12304" max="12531" width="9.140625" style="1"/>
    <col min="12532" max="12532" width="11.42578125" style="1" customWidth="1"/>
    <col min="12533" max="12533" width="15" style="1" customWidth="1"/>
    <col min="12534" max="12534" width="10.28515625" style="1" customWidth="1"/>
    <col min="12535" max="12535" width="9.140625" style="1"/>
    <col min="12536" max="12536" width="10.28515625" style="1" customWidth="1"/>
    <col min="12537" max="12537" width="9.7109375" style="1" customWidth="1"/>
    <col min="12538" max="12542" width="9.140625" style="1"/>
    <col min="12543" max="12543" width="8.140625" style="1" customWidth="1"/>
    <col min="12544" max="12544" width="7.5703125" style="1" customWidth="1"/>
    <col min="12545" max="12545" width="7.7109375" style="1" customWidth="1"/>
    <col min="12546" max="12546" width="7.85546875" style="1" customWidth="1"/>
    <col min="12547" max="12549" width="7.7109375" style="1" customWidth="1"/>
    <col min="12550" max="12550" width="7.5703125" style="1" customWidth="1"/>
    <col min="12551" max="12551" width="6.5703125" style="1" customWidth="1"/>
    <col min="12552" max="12552" width="7" style="1" customWidth="1"/>
    <col min="12553" max="12558" width="0" style="1" hidden="1" customWidth="1"/>
    <col min="12559" max="12559" width="15.140625" style="1" customWidth="1"/>
    <col min="12560" max="12787" width="9.140625" style="1"/>
    <col min="12788" max="12788" width="11.42578125" style="1" customWidth="1"/>
    <col min="12789" max="12789" width="15" style="1" customWidth="1"/>
    <col min="12790" max="12790" width="10.28515625" style="1" customWidth="1"/>
    <col min="12791" max="12791" width="9.140625" style="1"/>
    <col min="12792" max="12792" width="10.28515625" style="1" customWidth="1"/>
    <col min="12793" max="12793" width="9.7109375" style="1" customWidth="1"/>
    <col min="12794" max="12798" width="9.140625" style="1"/>
    <col min="12799" max="12799" width="8.140625" style="1" customWidth="1"/>
    <col min="12800" max="12800" width="7.5703125" style="1" customWidth="1"/>
    <col min="12801" max="12801" width="7.7109375" style="1" customWidth="1"/>
    <col min="12802" max="12802" width="7.85546875" style="1" customWidth="1"/>
    <col min="12803" max="12805" width="7.7109375" style="1" customWidth="1"/>
    <col min="12806" max="12806" width="7.5703125" style="1" customWidth="1"/>
    <col min="12807" max="12807" width="6.5703125" style="1" customWidth="1"/>
    <col min="12808" max="12808" width="7" style="1" customWidth="1"/>
    <col min="12809" max="12814" width="0" style="1" hidden="1" customWidth="1"/>
    <col min="12815" max="12815" width="15.140625" style="1" customWidth="1"/>
    <col min="12816" max="13043" width="9.140625" style="1"/>
    <col min="13044" max="13044" width="11.42578125" style="1" customWidth="1"/>
    <col min="13045" max="13045" width="15" style="1" customWidth="1"/>
    <col min="13046" max="13046" width="10.28515625" style="1" customWidth="1"/>
    <col min="13047" max="13047" width="9.140625" style="1"/>
    <col min="13048" max="13048" width="10.28515625" style="1" customWidth="1"/>
    <col min="13049" max="13049" width="9.7109375" style="1" customWidth="1"/>
    <col min="13050" max="13054" width="9.140625" style="1"/>
    <col min="13055" max="13055" width="8.140625" style="1" customWidth="1"/>
    <col min="13056" max="13056" width="7.5703125" style="1" customWidth="1"/>
    <col min="13057" max="13057" width="7.7109375" style="1" customWidth="1"/>
    <col min="13058" max="13058" width="7.85546875" style="1" customWidth="1"/>
    <col min="13059" max="13061" width="7.7109375" style="1" customWidth="1"/>
    <col min="13062" max="13062" width="7.5703125" style="1" customWidth="1"/>
    <col min="13063" max="13063" width="6.5703125" style="1" customWidth="1"/>
    <col min="13064" max="13064" width="7" style="1" customWidth="1"/>
    <col min="13065" max="13070" width="0" style="1" hidden="1" customWidth="1"/>
    <col min="13071" max="13071" width="15.140625" style="1" customWidth="1"/>
    <col min="13072" max="13299" width="9.140625" style="1"/>
    <col min="13300" max="13300" width="11.42578125" style="1" customWidth="1"/>
    <col min="13301" max="13301" width="15" style="1" customWidth="1"/>
    <col min="13302" max="13302" width="10.28515625" style="1" customWidth="1"/>
    <col min="13303" max="13303" width="9.140625" style="1"/>
    <col min="13304" max="13304" width="10.28515625" style="1" customWidth="1"/>
    <col min="13305" max="13305" width="9.7109375" style="1" customWidth="1"/>
    <col min="13306" max="13310" width="9.140625" style="1"/>
    <col min="13311" max="13311" width="8.140625" style="1" customWidth="1"/>
    <col min="13312" max="13312" width="7.5703125" style="1" customWidth="1"/>
    <col min="13313" max="13313" width="7.7109375" style="1" customWidth="1"/>
    <col min="13314" max="13314" width="7.85546875" style="1" customWidth="1"/>
    <col min="13315" max="13317" width="7.7109375" style="1" customWidth="1"/>
    <col min="13318" max="13318" width="7.5703125" style="1" customWidth="1"/>
    <col min="13319" max="13319" width="6.5703125" style="1" customWidth="1"/>
    <col min="13320" max="13320" width="7" style="1" customWidth="1"/>
    <col min="13321" max="13326" width="0" style="1" hidden="1" customWidth="1"/>
    <col min="13327" max="13327" width="15.140625" style="1" customWidth="1"/>
    <col min="13328" max="13555" width="9.140625" style="1"/>
    <col min="13556" max="13556" width="11.42578125" style="1" customWidth="1"/>
    <col min="13557" max="13557" width="15" style="1" customWidth="1"/>
    <col min="13558" max="13558" width="10.28515625" style="1" customWidth="1"/>
    <col min="13559" max="13559" width="9.140625" style="1"/>
    <col min="13560" max="13560" width="10.28515625" style="1" customWidth="1"/>
    <col min="13561" max="13561" width="9.7109375" style="1" customWidth="1"/>
    <col min="13562" max="13566" width="9.140625" style="1"/>
    <col min="13567" max="13567" width="8.140625" style="1" customWidth="1"/>
    <col min="13568" max="13568" width="7.5703125" style="1" customWidth="1"/>
    <col min="13569" max="13569" width="7.7109375" style="1" customWidth="1"/>
    <col min="13570" max="13570" width="7.85546875" style="1" customWidth="1"/>
    <col min="13571" max="13573" width="7.7109375" style="1" customWidth="1"/>
    <col min="13574" max="13574" width="7.5703125" style="1" customWidth="1"/>
    <col min="13575" max="13575" width="6.5703125" style="1" customWidth="1"/>
    <col min="13576" max="13576" width="7" style="1" customWidth="1"/>
    <col min="13577" max="13582" width="0" style="1" hidden="1" customWidth="1"/>
    <col min="13583" max="13583" width="15.140625" style="1" customWidth="1"/>
    <col min="13584" max="13811" width="9.140625" style="1"/>
    <col min="13812" max="13812" width="11.42578125" style="1" customWidth="1"/>
    <col min="13813" max="13813" width="15" style="1" customWidth="1"/>
    <col min="13814" max="13814" width="10.28515625" style="1" customWidth="1"/>
    <col min="13815" max="13815" width="9.140625" style="1"/>
    <col min="13816" max="13816" width="10.28515625" style="1" customWidth="1"/>
    <col min="13817" max="13817" width="9.7109375" style="1" customWidth="1"/>
    <col min="13818" max="13822" width="9.140625" style="1"/>
    <col min="13823" max="13823" width="8.140625" style="1" customWidth="1"/>
    <col min="13824" max="13824" width="7.5703125" style="1" customWidth="1"/>
    <col min="13825" max="13825" width="7.7109375" style="1" customWidth="1"/>
    <col min="13826" max="13826" width="7.85546875" style="1" customWidth="1"/>
    <col min="13827" max="13829" width="7.7109375" style="1" customWidth="1"/>
    <col min="13830" max="13830" width="7.5703125" style="1" customWidth="1"/>
    <col min="13831" max="13831" width="6.5703125" style="1" customWidth="1"/>
    <col min="13832" max="13832" width="7" style="1" customWidth="1"/>
    <col min="13833" max="13838" width="0" style="1" hidden="1" customWidth="1"/>
    <col min="13839" max="13839" width="15.140625" style="1" customWidth="1"/>
    <col min="13840" max="14067" width="9.140625" style="1"/>
    <col min="14068" max="14068" width="11.42578125" style="1" customWidth="1"/>
    <col min="14069" max="14069" width="15" style="1" customWidth="1"/>
    <col min="14070" max="14070" width="10.28515625" style="1" customWidth="1"/>
    <col min="14071" max="14071" width="9.140625" style="1"/>
    <col min="14072" max="14072" width="10.28515625" style="1" customWidth="1"/>
    <col min="14073" max="14073" width="9.7109375" style="1" customWidth="1"/>
    <col min="14074" max="14078" width="9.140625" style="1"/>
    <col min="14079" max="14079" width="8.140625" style="1" customWidth="1"/>
    <col min="14080" max="14080" width="7.5703125" style="1" customWidth="1"/>
    <col min="14081" max="14081" width="7.7109375" style="1" customWidth="1"/>
    <col min="14082" max="14082" width="7.85546875" style="1" customWidth="1"/>
    <col min="14083" max="14085" width="7.7109375" style="1" customWidth="1"/>
    <col min="14086" max="14086" width="7.5703125" style="1" customWidth="1"/>
    <col min="14087" max="14087" width="6.5703125" style="1" customWidth="1"/>
    <col min="14088" max="14088" width="7" style="1" customWidth="1"/>
    <col min="14089" max="14094" width="0" style="1" hidden="1" customWidth="1"/>
    <col min="14095" max="14095" width="15.140625" style="1" customWidth="1"/>
    <col min="14096" max="14323" width="9.140625" style="1"/>
    <col min="14324" max="14324" width="11.42578125" style="1" customWidth="1"/>
    <col min="14325" max="14325" width="15" style="1" customWidth="1"/>
    <col min="14326" max="14326" width="10.28515625" style="1" customWidth="1"/>
    <col min="14327" max="14327" width="9.140625" style="1"/>
    <col min="14328" max="14328" width="10.28515625" style="1" customWidth="1"/>
    <col min="14329" max="14329" width="9.7109375" style="1" customWidth="1"/>
    <col min="14330" max="14334" width="9.140625" style="1"/>
    <col min="14335" max="14335" width="8.140625" style="1" customWidth="1"/>
    <col min="14336" max="14336" width="7.5703125" style="1" customWidth="1"/>
    <col min="14337" max="14337" width="7.7109375" style="1" customWidth="1"/>
    <col min="14338" max="14338" width="7.85546875" style="1" customWidth="1"/>
    <col min="14339" max="14341" width="7.7109375" style="1" customWidth="1"/>
    <col min="14342" max="14342" width="7.5703125" style="1" customWidth="1"/>
    <col min="14343" max="14343" width="6.5703125" style="1" customWidth="1"/>
    <col min="14344" max="14344" width="7" style="1" customWidth="1"/>
    <col min="14345" max="14350" width="0" style="1" hidden="1" customWidth="1"/>
    <col min="14351" max="14351" width="15.140625" style="1" customWidth="1"/>
    <col min="14352" max="14579" width="9.140625" style="1"/>
    <col min="14580" max="14580" width="11.42578125" style="1" customWidth="1"/>
    <col min="14581" max="14581" width="15" style="1" customWidth="1"/>
    <col min="14582" max="14582" width="10.28515625" style="1" customWidth="1"/>
    <col min="14583" max="14583" width="9.140625" style="1"/>
    <col min="14584" max="14584" width="10.28515625" style="1" customWidth="1"/>
    <col min="14585" max="14585" width="9.7109375" style="1" customWidth="1"/>
    <col min="14586" max="14590" width="9.140625" style="1"/>
    <col min="14591" max="14591" width="8.140625" style="1" customWidth="1"/>
    <col min="14592" max="14592" width="7.5703125" style="1" customWidth="1"/>
    <col min="14593" max="14593" width="7.7109375" style="1" customWidth="1"/>
    <col min="14594" max="14594" width="7.85546875" style="1" customWidth="1"/>
    <col min="14595" max="14597" width="7.7109375" style="1" customWidth="1"/>
    <col min="14598" max="14598" width="7.5703125" style="1" customWidth="1"/>
    <col min="14599" max="14599" width="6.5703125" style="1" customWidth="1"/>
    <col min="14600" max="14600" width="7" style="1" customWidth="1"/>
    <col min="14601" max="14606" width="0" style="1" hidden="1" customWidth="1"/>
    <col min="14607" max="14607" width="15.140625" style="1" customWidth="1"/>
    <col min="14608" max="14835" width="9.140625" style="1"/>
    <col min="14836" max="14836" width="11.42578125" style="1" customWidth="1"/>
    <col min="14837" max="14837" width="15" style="1" customWidth="1"/>
    <col min="14838" max="14838" width="10.28515625" style="1" customWidth="1"/>
    <col min="14839" max="14839" width="9.140625" style="1"/>
    <col min="14840" max="14840" width="10.28515625" style="1" customWidth="1"/>
    <col min="14841" max="14841" width="9.7109375" style="1" customWidth="1"/>
    <col min="14842" max="14846" width="9.140625" style="1"/>
    <col min="14847" max="14847" width="8.140625" style="1" customWidth="1"/>
    <col min="14848" max="14848" width="7.5703125" style="1" customWidth="1"/>
    <col min="14849" max="14849" width="7.7109375" style="1" customWidth="1"/>
    <col min="14850" max="14850" width="7.85546875" style="1" customWidth="1"/>
    <col min="14851" max="14853" width="7.7109375" style="1" customWidth="1"/>
    <col min="14854" max="14854" width="7.5703125" style="1" customWidth="1"/>
    <col min="14855" max="14855" width="6.5703125" style="1" customWidth="1"/>
    <col min="14856" max="14856" width="7" style="1" customWidth="1"/>
    <col min="14857" max="14862" width="0" style="1" hidden="1" customWidth="1"/>
    <col min="14863" max="14863" width="15.140625" style="1" customWidth="1"/>
    <col min="14864" max="15091" width="9.140625" style="1"/>
    <col min="15092" max="15092" width="11.42578125" style="1" customWidth="1"/>
    <col min="15093" max="15093" width="15" style="1" customWidth="1"/>
    <col min="15094" max="15094" width="10.28515625" style="1" customWidth="1"/>
    <col min="15095" max="15095" width="9.140625" style="1"/>
    <col min="15096" max="15096" width="10.28515625" style="1" customWidth="1"/>
    <col min="15097" max="15097" width="9.7109375" style="1" customWidth="1"/>
    <col min="15098" max="15102" width="9.140625" style="1"/>
    <col min="15103" max="15103" width="8.140625" style="1" customWidth="1"/>
    <col min="15104" max="15104" width="7.5703125" style="1" customWidth="1"/>
    <col min="15105" max="15105" width="7.7109375" style="1" customWidth="1"/>
    <col min="15106" max="15106" width="7.85546875" style="1" customWidth="1"/>
    <col min="15107" max="15109" width="7.7109375" style="1" customWidth="1"/>
    <col min="15110" max="15110" width="7.5703125" style="1" customWidth="1"/>
    <col min="15111" max="15111" width="6.5703125" style="1" customWidth="1"/>
    <col min="15112" max="15112" width="7" style="1" customWidth="1"/>
    <col min="15113" max="15118" width="0" style="1" hidden="1" customWidth="1"/>
    <col min="15119" max="15119" width="15.140625" style="1" customWidth="1"/>
    <col min="15120" max="15347" width="9.140625" style="1"/>
    <col min="15348" max="15348" width="11.42578125" style="1" customWidth="1"/>
    <col min="15349" max="15349" width="15" style="1" customWidth="1"/>
    <col min="15350" max="15350" width="10.28515625" style="1" customWidth="1"/>
    <col min="15351" max="15351" width="9.140625" style="1"/>
    <col min="15352" max="15352" width="10.28515625" style="1" customWidth="1"/>
    <col min="15353" max="15353" width="9.7109375" style="1" customWidth="1"/>
    <col min="15354" max="15358" width="9.140625" style="1"/>
    <col min="15359" max="15359" width="8.140625" style="1" customWidth="1"/>
    <col min="15360" max="15360" width="7.5703125" style="1" customWidth="1"/>
    <col min="15361" max="15361" width="7.7109375" style="1" customWidth="1"/>
    <col min="15362" max="15362" width="7.85546875" style="1" customWidth="1"/>
    <col min="15363" max="15365" width="7.7109375" style="1" customWidth="1"/>
    <col min="15366" max="15366" width="7.5703125" style="1" customWidth="1"/>
    <col min="15367" max="15367" width="6.5703125" style="1" customWidth="1"/>
    <col min="15368" max="15368" width="7" style="1" customWidth="1"/>
    <col min="15369" max="15374" width="0" style="1" hidden="1" customWidth="1"/>
    <col min="15375" max="15375" width="15.140625" style="1" customWidth="1"/>
    <col min="15376" max="15603" width="9.140625" style="1"/>
    <col min="15604" max="15604" width="11.42578125" style="1" customWidth="1"/>
    <col min="15605" max="15605" width="15" style="1" customWidth="1"/>
    <col min="15606" max="15606" width="10.28515625" style="1" customWidth="1"/>
    <col min="15607" max="15607" width="9.140625" style="1"/>
    <col min="15608" max="15608" width="10.28515625" style="1" customWidth="1"/>
    <col min="15609" max="15609" width="9.7109375" style="1" customWidth="1"/>
    <col min="15610" max="15614" width="9.140625" style="1"/>
    <col min="15615" max="15615" width="8.140625" style="1" customWidth="1"/>
    <col min="15616" max="15616" width="7.5703125" style="1" customWidth="1"/>
    <col min="15617" max="15617" width="7.7109375" style="1" customWidth="1"/>
    <col min="15618" max="15618" width="7.85546875" style="1" customWidth="1"/>
    <col min="15619" max="15621" width="7.7109375" style="1" customWidth="1"/>
    <col min="15622" max="15622" width="7.5703125" style="1" customWidth="1"/>
    <col min="15623" max="15623" width="6.5703125" style="1" customWidth="1"/>
    <col min="15624" max="15624" width="7" style="1" customWidth="1"/>
    <col min="15625" max="15630" width="0" style="1" hidden="1" customWidth="1"/>
    <col min="15631" max="15631" width="15.140625" style="1" customWidth="1"/>
    <col min="15632" max="15859" width="9.140625" style="1"/>
    <col min="15860" max="15860" width="11.42578125" style="1" customWidth="1"/>
    <col min="15861" max="15861" width="15" style="1" customWidth="1"/>
    <col min="15862" max="15862" width="10.28515625" style="1" customWidth="1"/>
    <col min="15863" max="15863" width="9.140625" style="1"/>
    <col min="15864" max="15864" width="10.28515625" style="1" customWidth="1"/>
    <col min="15865" max="15865" width="9.7109375" style="1" customWidth="1"/>
    <col min="15866" max="15870" width="9.140625" style="1"/>
    <col min="15871" max="15871" width="8.140625" style="1" customWidth="1"/>
    <col min="15872" max="15872" width="7.5703125" style="1" customWidth="1"/>
    <col min="15873" max="15873" width="7.7109375" style="1" customWidth="1"/>
    <col min="15874" max="15874" width="7.85546875" style="1" customWidth="1"/>
    <col min="15875" max="15877" width="7.7109375" style="1" customWidth="1"/>
    <col min="15878" max="15878" width="7.5703125" style="1" customWidth="1"/>
    <col min="15879" max="15879" width="6.5703125" style="1" customWidth="1"/>
    <col min="15880" max="15880" width="7" style="1" customWidth="1"/>
    <col min="15881" max="15886" width="0" style="1" hidden="1" customWidth="1"/>
    <col min="15887" max="15887" width="15.140625" style="1" customWidth="1"/>
    <col min="15888" max="16115" width="9.140625" style="1"/>
    <col min="16116" max="16116" width="11.42578125" style="1" customWidth="1"/>
    <col min="16117" max="16117" width="15" style="1" customWidth="1"/>
    <col min="16118" max="16118" width="10.28515625" style="1" customWidth="1"/>
    <col min="16119" max="16119" width="9.140625" style="1"/>
    <col min="16120" max="16120" width="10.28515625" style="1" customWidth="1"/>
    <col min="16121" max="16121" width="9.7109375" style="1" customWidth="1"/>
    <col min="16122" max="16126" width="9.140625" style="1"/>
    <col min="16127" max="16127" width="8.140625" style="1" customWidth="1"/>
    <col min="16128" max="16128" width="7.5703125" style="1" customWidth="1"/>
    <col min="16129" max="16129" width="7.7109375" style="1" customWidth="1"/>
    <col min="16130" max="16130" width="7.85546875" style="1" customWidth="1"/>
    <col min="16131" max="16133" width="7.7109375" style="1" customWidth="1"/>
    <col min="16134" max="16134" width="7.5703125" style="1" customWidth="1"/>
    <col min="16135" max="16135" width="6.5703125" style="1" customWidth="1"/>
    <col min="16136" max="16136" width="7" style="1" customWidth="1"/>
    <col min="16137" max="16142" width="0" style="1" hidden="1" customWidth="1"/>
    <col min="16143" max="16143" width="15.140625" style="1" customWidth="1"/>
    <col min="16144" max="16384" width="9.140625" style="1"/>
  </cols>
  <sheetData>
    <row r="1" spans="1:14" x14ac:dyDescent="0.25">
      <c r="A1" s="434"/>
      <c r="B1" s="434"/>
      <c r="C1" s="434"/>
      <c r="D1" s="434"/>
      <c r="E1" s="434"/>
      <c r="F1" s="434"/>
      <c r="G1" s="434"/>
      <c r="H1" s="434"/>
    </row>
    <row r="2" spans="1:14" ht="33" customHeight="1" thickBot="1" x14ac:dyDescent="0.3">
      <c r="A2" s="435" t="s">
        <v>1543</v>
      </c>
      <c r="B2" s="436"/>
      <c r="C2" s="436"/>
      <c r="D2" s="436"/>
      <c r="E2" s="436"/>
      <c r="F2" s="436"/>
      <c r="G2" s="436"/>
      <c r="H2" s="436"/>
    </row>
    <row r="3" spans="1:14" ht="60" thickBot="1" x14ac:dyDescent="0.3">
      <c r="A3" s="240" t="s">
        <v>1445</v>
      </c>
      <c r="B3" s="196" t="s">
        <v>1420</v>
      </c>
      <c r="C3" s="241" t="s">
        <v>1537</v>
      </c>
      <c r="D3" s="241" t="s">
        <v>1538</v>
      </c>
      <c r="E3" s="196" t="s">
        <v>1446</v>
      </c>
      <c r="F3" s="196"/>
      <c r="G3" s="196"/>
      <c r="H3" s="241" t="s">
        <v>1447</v>
      </c>
      <c r="I3" s="196" t="s">
        <v>1448</v>
      </c>
      <c r="J3" s="196" t="s">
        <v>1449</v>
      </c>
      <c r="K3" s="196" t="s">
        <v>1450</v>
      </c>
      <c r="L3" s="196" t="s">
        <v>1451</v>
      </c>
      <c r="M3" s="196" t="s">
        <v>1452</v>
      </c>
      <c r="N3" s="167" t="s">
        <v>1453</v>
      </c>
    </row>
    <row r="4" spans="1:14" ht="15.75" customHeight="1" thickBot="1" x14ac:dyDescent="0.3">
      <c r="A4" s="65"/>
      <c r="B4" s="65"/>
      <c r="C4" s="65"/>
      <c r="D4" s="65"/>
      <c r="E4" s="65"/>
      <c r="F4" s="65"/>
      <c r="G4" s="65"/>
      <c r="H4" s="98" t="s">
        <v>1454</v>
      </c>
      <c r="I4" s="65" t="s">
        <v>1455</v>
      </c>
      <c r="J4" s="65" t="s">
        <v>1455</v>
      </c>
      <c r="K4" s="65" t="s">
        <v>1455</v>
      </c>
      <c r="L4" s="242" t="s">
        <v>1455</v>
      </c>
      <c r="M4" s="196" t="s">
        <v>1455</v>
      </c>
      <c r="N4" s="167" t="s">
        <v>1455</v>
      </c>
    </row>
    <row r="5" spans="1:14" ht="15.75" thickBot="1" x14ac:dyDescent="0.3">
      <c r="A5" s="243" t="s">
        <v>1456</v>
      </c>
      <c r="B5" s="244"/>
      <c r="C5" s="245"/>
      <c r="D5" s="244"/>
      <c r="E5" s="246"/>
      <c r="F5" s="244"/>
      <c r="G5" s="244"/>
      <c r="H5" s="247"/>
      <c r="I5" s="244"/>
      <c r="J5" s="244"/>
      <c r="K5" s="244"/>
      <c r="L5" s="248"/>
      <c r="M5" s="249"/>
      <c r="N5" s="250"/>
    </row>
    <row r="6" spans="1:14" s="257" customFormat="1" ht="11.25" x14ac:dyDescent="0.2">
      <c r="A6" s="245" t="s">
        <v>1424</v>
      </c>
      <c r="B6" s="245" t="s">
        <v>1425</v>
      </c>
      <c r="C6" s="251">
        <v>3234</v>
      </c>
      <c r="D6" s="251">
        <v>9820</v>
      </c>
      <c r="E6" s="252">
        <v>3</v>
      </c>
      <c r="F6" s="253" t="s">
        <v>1435</v>
      </c>
      <c r="G6" s="245" t="s">
        <v>1457</v>
      </c>
      <c r="H6" s="245">
        <f>(9.2+6.7)/60</f>
        <v>0.26499999999999996</v>
      </c>
      <c r="I6" s="245"/>
      <c r="J6" s="245"/>
      <c r="K6" s="245"/>
      <c r="L6" s="254"/>
      <c r="M6" s="255"/>
      <c r="N6" s="256"/>
    </row>
    <row r="7" spans="1:14" s="257" customFormat="1" ht="11.25" x14ac:dyDescent="0.2">
      <c r="A7" s="245" t="s">
        <v>1424</v>
      </c>
      <c r="B7" s="245" t="s">
        <v>1425</v>
      </c>
      <c r="C7" s="251">
        <v>3234</v>
      </c>
      <c r="D7" s="251">
        <v>9820</v>
      </c>
      <c r="E7" s="252">
        <v>3</v>
      </c>
      <c r="F7" s="245" t="s">
        <v>1423</v>
      </c>
      <c r="G7" s="245" t="s">
        <v>1423</v>
      </c>
      <c r="H7" s="245">
        <f>5.1/60</f>
        <v>8.4999999999999992E-2</v>
      </c>
      <c r="I7" s="245"/>
      <c r="J7" s="245"/>
      <c r="K7" s="245"/>
      <c r="L7" s="258"/>
      <c r="M7" s="245"/>
      <c r="N7" s="259"/>
    </row>
    <row r="8" spans="1:14" s="257" customFormat="1" ht="11.25" x14ac:dyDescent="0.2">
      <c r="A8" s="245" t="s">
        <v>1424</v>
      </c>
      <c r="B8" s="245" t="s">
        <v>1425</v>
      </c>
      <c r="C8" s="251">
        <v>3234</v>
      </c>
      <c r="D8" s="251">
        <v>9820</v>
      </c>
      <c r="E8" s="252">
        <v>3</v>
      </c>
      <c r="F8" s="245" t="s">
        <v>1436</v>
      </c>
      <c r="G8" s="245" t="s">
        <v>1437</v>
      </c>
      <c r="H8" s="245">
        <f>1.2/60</f>
        <v>0.02</v>
      </c>
      <c r="I8" s="245"/>
      <c r="J8" s="245"/>
      <c r="K8" s="245"/>
      <c r="L8" s="258"/>
      <c r="M8" s="245"/>
      <c r="N8" s="259"/>
    </row>
    <row r="9" spans="1:14" s="257" customFormat="1" ht="11.25" x14ac:dyDescent="0.2">
      <c r="A9" s="245" t="s">
        <v>1424</v>
      </c>
      <c r="B9" s="245" t="s">
        <v>1425</v>
      </c>
      <c r="C9" s="251">
        <v>3234</v>
      </c>
      <c r="D9" s="251">
        <v>9820</v>
      </c>
      <c r="E9" s="252">
        <v>3</v>
      </c>
      <c r="F9" s="245" t="s">
        <v>1438</v>
      </c>
      <c r="G9" s="245" t="s">
        <v>1439</v>
      </c>
      <c r="H9" s="245">
        <f>0.4/60</f>
        <v>6.6666666666666671E-3</v>
      </c>
      <c r="I9" s="245"/>
      <c r="J9" s="245"/>
      <c r="K9" s="245"/>
      <c r="L9" s="258"/>
      <c r="M9" s="245"/>
      <c r="N9" s="259"/>
    </row>
    <row r="10" spans="1:14" s="257" customFormat="1" ht="11.25" x14ac:dyDescent="0.2">
      <c r="A10" s="260" t="s">
        <v>1458</v>
      </c>
      <c r="B10" s="245"/>
      <c r="C10" s="261">
        <v>3234</v>
      </c>
      <c r="D10" s="261">
        <v>9820</v>
      </c>
      <c r="E10" s="252"/>
      <c r="F10" s="245"/>
      <c r="G10" s="245"/>
      <c r="H10" s="245"/>
      <c r="I10" s="260" t="e">
        <f>#REF!/365</f>
        <v>#REF!</v>
      </c>
      <c r="J10" s="260" t="e">
        <f>#REF!/365</f>
        <v>#REF!</v>
      </c>
      <c r="K10" s="260" t="e">
        <f>#REF!/365</f>
        <v>#REF!</v>
      </c>
      <c r="L10" s="262" t="e">
        <f>#REF!/365</f>
        <v>#REF!</v>
      </c>
      <c r="M10" s="260" t="e">
        <f>#REF!/365</f>
        <v>#REF!</v>
      </c>
      <c r="N10" s="263" t="e">
        <f>#REF!/365</f>
        <v>#REF!</v>
      </c>
    </row>
    <row r="11" spans="1:14" s="257" customFormat="1" ht="11.25" x14ac:dyDescent="0.2">
      <c r="A11" s="260"/>
      <c r="B11" s="245"/>
      <c r="C11" s="245"/>
      <c r="D11" s="245"/>
      <c r="E11" s="252"/>
      <c r="F11" s="245"/>
      <c r="G11" s="245"/>
      <c r="H11" s="245"/>
      <c r="I11" s="260"/>
      <c r="J11" s="260"/>
      <c r="K11" s="260"/>
      <c r="L11" s="262"/>
      <c r="M11" s="260"/>
      <c r="N11" s="263"/>
    </row>
    <row r="12" spans="1:14" s="257" customFormat="1" ht="11.25" x14ac:dyDescent="0.2">
      <c r="A12" s="245" t="s">
        <v>1428</v>
      </c>
      <c r="B12" s="245" t="s">
        <v>598</v>
      </c>
      <c r="C12" s="251">
        <v>981</v>
      </c>
      <c r="D12" s="251">
        <v>1541</v>
      </c>
      <c r="E12" s="252">
        <v>4</v>
      </c>
      <c r="F12" s="253" t="s">
        <v>1435</v>
      </c>
      <c r="G12" s="245" t="s">
        <v>1457</v>
      </c>
      <c r="H12" s="245">
        <f>(9.2+6.7)/60</f>
        <v>0.26499999999999996</v>
      </c>
      <c r="I12" s="245"/>
      <c r="J12" s="245"/>
      <c r="K12" s="245"/>
      <c r="L12" s="258"/>
      <c r="M12" s="245"/>
      <c r="N12" s="259"/>
    </row>
    <row r="13" spans="1:14" s="257" customFormat="1" ht="11.25" x14ac:dyDescent="0.2">
      <c r="A13" s="245" t="s">
        <v>1428</v>
      </c>
      <c r="B13" s="245" t="s">
        <v>598</v>
      </c>
      <c r="C13" s="251">
        <v>981</v>
      </c>
      <c r="D13" s="251">
        <v>1541</v>
      </c>
      <c r="E13" s="252">
        <v>4</v>
      </c>
      <c r="F13" s="245" t="s">
        <v>1423</v>
      </c>
      <c r="G13" s="245" t="s">
        <v>1423</v>
      </c>
      <c r="H13" s="245">
        <f>5.1/60</f>
        <v>8.4999999999999992E-2</v>
      </c>
      <c r="I13" s="245"/>
      <c r="J13" s="245"/>
      <c r="K13" s="245"/>
      <c r="L13" s="258"/>
      <c r="M13" s="245"/>
      <c r="N13" s="259"/>
    </row>
    <row r="14" spans="1:14" s="257" customFormat="1" ht="11.25" x14ac:dyDescent="0.2">
      <c r="A14" s="245" t="s">
        <v>1428</v>
      </c>
      <c r="B14" s="245" t="s">
        <v>598</v>
      </c>
      <c r="C14" s="251">
        <v>981</v>
      </c>
      <c r="D14" s="251">
        <v>1541</v>
      </c>
      <c r="E14" s="252">
        <v>4</v>
      </c>
      <c r="F14" s="245" t="s">
        <v>1436</v>
      </c>
      <c r="G14" s="245" t="s">
        <v>1437</v>
      </c>
      <c r="H14" s="245">
        <f>1.56/60</f>
        <v>2.6000000000000002E-2</v>
      </c>
      <c r="I14" s="245"/>
      <c r="J14" s="245"/>
      <c r="K14" s="245"/>
      <c r="L14" s="258"/>
      <c r="M14" s="245"/>
      <c r="N14" s="259"/>
    </row>
    <row r="15" spans="1:14" s="257" customFormat="1" ht="11.25" x14ac:dyDescent="0.2">
      <c r="A15" s="245" t="s">
        <v>1428</v>
      </c>
      <c r="B15" s="245" t="s">
        <v>598</v>
      </c>
      <c r="C15" s="251">
        <v>981</v>
      </c>
      <c r="D15" s="251">
        <v>1541</v>
      </c>
      <c r="E15" s="252">
        <v>4</v>
      </c>
      <c r="F15" s="245" t="s">
        <v>1438</v>
      </c>
      <c r="G15" s="245" t="s">
        <v>1439</v>
      </c>
      <c r="H15" s="245">
        <f>0.04/60</f>
        <v>6.6666666666666664E-4</v>
      </c>
      <c r="I15" s="245"/>
      <c r="J15" s="245"/>
      <c r="K15" s="245"/>
      <c r="L15" s="258"/>
      <c r="M15" s="245"/>
      <c r="N15" s="259"/>
    </row>
    <row r="16" spans="1:14" s="257" customFormat="1" ht="11.25" x14ac:dyDescent="0.2">
      <c r="A16" s="260" t="s">
        <v>1459</v>
      </c>
      <c r="B16" s="245"/>
      <c r="C16" s="261">
        <v>981</v>
      </c>
      <c r="D16" s="261">
        <v>1541</v>
      </c>
      <c r="E16" s="252"/>
      <c r="F16" s="245"/>
      <c r="G16" s="245"/>
      <c r="H16" s="245"/>
      <c r="I16" s="260" t="e">
        <f>#REF!/365</f>
        <v>#REF!</v>
      </c>
      <c r="J16" s="260" t="e">
        <f>#REF!/365</f>
        <v>#REF!</v>
      </c>
      <c r="K16" s="260" t="e">
        <f>#REF!/365</f>
        <v>#REF!</v>
      </c>
      <c r="L16" s="262" t="e">
        <f>#REF!/365</f>
        <v>#REF!</v>
      </c>
      <c r="M16" s="260" t="e">
        <f>#REF!/365</f>
        <v>#REF!</v>
      </c>
      <c r="N16" s="263" t="e">
        <f>#REF!/365</f>
        <v>#REF!</v>
      </c>
    </row>
    <row r="17" spans="1:14" s="257" customFormat="1" ht="11.25" x14ac:dyDescent="0.2">
      <c r="A17" s="260"/>
      <c r="B17" s="245"/>
      <c r="C17" s="245"/>
      <c r="D17" s="245"/>
      <c r="E17" s="252"/>
      <c r="F17" s="245"/>
      <c r="G17" s="245"/>
      <c r="H17" s="245"/>
      <c r="I17" s="260"/>
      <c r="J17" s="260"/>
      <c r="K17" s="260"/>
      <c r="L17" s="262"/>
      <c r="M17" s="260"/>
      <c r="N17" s="263"/>
    </row>
    <row r="18" spans="1:14" s="257" customFormat="1" ht="11.25" x14ac:dyDescent="0.2">
      <c r="A18" s="245" t="s">
        <v>1426</v>
      </c>
      <c r="B18" s="245" t="s">
        <v>1427</v>
      </c>
      <c r="C18" s="251">
        <f>2138/2</f>
        <v>1069</v>
      </c>
      <c r="D18" s="251">
        <f>1134/2</f>
        <v>567</v>
      </c>
      <c r="E18" s="252">
        <v>4</v>
      </c>
      <c r="F18" s="253" t="s">
        <v>1435</v>
      </c>
      <c r="G18" s="245" t="s">
        <v>1457</v>
      </c>
      <c r="H18" s="245">
        <f>(32.8+14.9)/60</f>
        <v>0.79499999999999993</v>
      </c>
      <c r="I18" s="245"/>
      <c r="J18" s="245"/>
      <c r="K18" s="245"/>
      <c r="L18" s="258"/>
      <c r="M18" s="245"/>
      <c r="N18" s="259"/>
    </row>
    <row r="19" spans="1:14" s="257" customFormat="1" ht="11.25" x14ac:dyDescent="0.2">
      <c r="A19" s="245" t="s">
        <v>1426</v>
      </c>
      <c r="B19" s="245" t="s">
        <v>1427</v>
      </c>
      <c r="C19" s="251">
        <f>2138/2</f>
        <v>1069</v>
      </c>
      <c r="D19" s="251">
        <f>1134/2</f>
        <v>567</v>
      </c>
      <c r="E19" s="252">
        <v>4</v>
      </c>
      <c r="F19" s="245" t="s">
        <v>1423</v>
      </c>
      <c r="G19" s="245" t="s">
        <v>1423</v>
      </c>
      <c r="H19" s="245">
        <f>5.2/60</f>
        <v>8.666666666666667E-2</v>
      </c>
      <c r="I19" s="245"/>
      <c r="J19" s="245"/>
      <c r="K19" s="245"/>
      <c r="L19" s="258"/>
      <c r="M19" s="245"/>
      <c r="N19" s="259"/>
    </row>
    <row r="20" spans="1:14" s="257" customFormat="1" ht="11.25" x14ac:dyDescent="0.2">
      <c r="A20" s="245" t="s">
        <v>1426</v>
      </c>
      <c r="B20" s="245" t="s">
        <v>1427</v>
      </c>
      <c r="C20" s="251">
        <f>2138/2</f>
        <v>1069</v>
      </c>
      <c r="D20" s="251">
        <f>1134/2</f>
        <v>567</v>
      </c>
      <c r="E20" s="252">
        <v>4</v>
      </c>
      <c r="F20" s="245" t="s">
        <v>1436</v>
      </c>
      <c r="G20" s="245" t="s">
        <v>1437</v>
      </c>
      <c r="H20" s="245">
        <f>1.6/60</f>
        <v>2.6666666666666668E-2</v>
      </c>
      <c r="I20" s="245"/>
      <c r="J20" s="245"/>
      <c r="K20" s="245"/>
      <c r="L20" s="258"/>
      <c r="M20" s="245"/>
      <c r="N20" s="259"/>
    </row>
    <row r="21" spans="1:14" s="257" customFormat="1" ht="11.25" x14ac:dyDescent="0.2">
      <c r="A21" s="245" t="s">
        <v>1426</v>
      </c>
      <c r="B21" s="245" t="s">
        <v>1427</v>
      </c>
      <c r="C21" s="251">
        <f>2138/2</f>
        <v>1069</v>
      </c>
      <c r="D21" s="251">
        <f>1134/2</f>
        <v>567</v>
      </c>
      <c r="E21" s="252">
        <v>4</v>
      </c>
      <c r="F21" s="245" t="s">
        <v>1438</v>
      </c>
      <c r="G21" s="245" t="s">
        <v>1439</v>
      </c>
      <c r="H21" s="245">
        <f>0.7/60</f>
        <v>1.1666666666666665E-2</v>
      </c>
      <c r="I21" s="245"/>
      <c r="J21" s="245"/>
      <c r="K21" s="245"/>
      <c r="L21" s="258"/>
      <c r="M21" s="245"/>
      <c r="N21" s="259"/>
    </row>
    <row r="22" spans="1:14" s="257" customFormat="1" ht="11.25" x14ac:dyDescent="0.2">
      <c r="A22" s="260" t="s">
        <v>1539</v>
      </c>
      <c r="B22" s="245"/>
      <c r="C22" s="261">
        <f>2138/2</f>
        <v>1069</v>
      </c>
      <c r="D22" s="261">
        <f>1134/2</f>
        <v>567</v>
      </c>
      <c r="E22" s="264">
        <f>SUM(C18:D18)</f>
        <v>1636</v>
      </c>
      <c r="F22" s="245"/>
      <c r="G22" s="245"/>
      <c r="H22" s="245"/>
      <c r="I22" s="260" t="e">
        <f>#REF!/365</f>
        <v>#REF!</v>
      </c>
      <c r="J22" s="260" t="e">
        <f>#REF!/365</f>
        <v>#REF!</v>
      </c>
      <c r="K22" s="260" t="e">
        <f>#REF!/365</f>
        <v>#REF!</v>
      </c>
      <c r="L22" s="262" t="e">
        <f>#REF!/365</f>
        <v>#REF!</v>
      </c>
      <c r="M22" s="260" t="e">
        <f>#REF!/365</f>
        <v>#REF!</v>
      </c>
      <c r="N22" s="263" t="e">
        <f>#REF!/365</f>
        <v>#REF!</v>
      </c>
    </row>
    <row r="23" spans="1:14" s="257" customFormat="1" ht="11.25" x14ac:dyDescent="0.2">
      <c r="A23" s="260"/>
      <c r="B23" s="245"/>
      <c r="C23" s="245"/>
      <c r="D23" s="245"/>
      <c r="E23" s="252"/>
      <c r="F23" s="245"/>
      <c r="G23" s="245"/>
      <c r="H23" s="245"/>
      <c r="I23" s="260"/>
      <c r="J23" s="260"/>
      <c r="K23" s="260"/>
      <c r="L23" s="262"/>
      <c r="M23" s="260"/>
      <c r="N23" s="263"/>
    </row>
    <row r="24" spans="1:14" x14ac:dyDescent="0.25">
      <c r="A24" s="245" t="s">
        <v>1460</v>
      </c>
      <c r="B24" s="245" t="s">
        <v>1461</v>
      </c>
      <c r="C24" s="245">
        <f>820/2</f>
        <v>410</v>
      </c>
      <c r="D24" s="265">
        <f>(C24*7/5)</f>
        <v>574</v>
      </c>
      <c r="E24" s="266">
        <v>2</v>
      </c>
      <c r="F24" s="267" t="s">
        <v>1435</v>
      </c>
      <c r="G24" s="245" t="s">
        <v>1457</v>
      </c>
      <c r="H24" s="268">
        <f>(9.2+6.7)/60</f>
        <v>0.26499999999999996</v>
      </c>
      <c r="I24" s="244"/>
      <c r="J24" s="244"/>
      <c r="K24" s="244"/>
      <c r="L24" s="244"/>
      <c r="M24" s="244"/>
      <c r="N24" s="269"/>
    </row>
    <row r="25" spans="1:14" x14ac:dyDescent="0.25">
      <c r="A25" s="245" t="s">
        <v>1460</v>
      </c>
      <c r="B25" s="245" t="s">
        <v>1461</v>
      </c>
      <c r="C25" s="245">
        <f>820/2</f>
        <v>410</v>
      </c>
      <c r="D25" s="265">
        <f>(C25*7/5)</f>
        <v>574</v>
      </c>
      <c r="E25" s="266">
        <v>2</v>
      </c>
      <c r="F25" s="245" t="s">
        <v>1423</v>
      </c>
      <c r="G25" s="245" t="s">
        <v>1423</v>
      </c>
      <c r="H25" s="270">
        <f>5.1/60</f>
        <v>8.4999999999999992E-2</v>
      </c>
      <c r="I25" s="244"/>
      <c r="J25" s="244"/>
      <c r="K25" s="244"/>
      <c r="L25" s="244"/>
      <c r="M25" s="244"/>
      <c r="N25" s="269"/>
    </row>
    <row r="26" spans="1:14" x14ac:dyDescent="0.25">
      <c r="A26" s="245" t="s">
        <v>1460</v>
      </c>
      <c r="B26" s="245" t="s">
        <v>1461</v>
      </c>
      <c r="C26" s="245">
        <f>820/2</f>
        <v>410</v>
      </c>
      <c r="D26" s="265">
        <f>(C26*7/5)</f>
        <v>574</v>
      </c>
      <c r="E26" s="266">
        <v>2</v>
      </c>
      <c r="F26" s="245" t="s">
        <v>1422</v>
      </c>
      <c r="G26" s="245" t="s">
        <v>1422</v>
      </c>
      <c r="H26" s="270">
        <f>1.2/60</f>
        <v>0.02</v>
      </c>
      <c r="I26" s="244"/>
      <c r="J26" s="244"/>
      <c r="K26" s="244"/>
      <c r="L26" s="244"/>
      <c r="M26" s="244"/>
      <c r="N26" s="269"/>
    </row>
    <row r="27" spans="1:14" x14ac:dyDescent="0.25">
      <c r="A27" s="245" t="s">
        <v>1460</v>
      </c>
      <c r="B27" s="245" t="s">
        <v>1461</v>
      </c>
      <c r="C27" s="245">
        <f>820/2</f>
        <v>410</v>
      </c>
      <c r="D27" s="265">
        <f>(C27*7/5)</f>
        <v>574</v>
      </c>
      <c r="E27" s="266">
        <v>2</v>
      </c>
      <c r="F27" s="245" t="s">
        <v>1421</v>
      </c>
      <c r="G27" s="245" t="s">
        <v>1421</v>
      </c>
      <c r="H27" s="270">
        <f>0.4/60</f>
        <v>6.6666666666666671E-3</v>
      </c>
      <c r="I27" s="244"/>
      <c r="J27" s="244"/>
      <c r="K27" s="244"/>
      <c r="L27" s="244"/>
      <c r="M27" s="244"/>
      <c r="N27" s="269"/>
    </row>
    <row r="28" spans="1:14" x14ac:dyDescent="0.25">
      <c r="A28" s="260" t="s">
        <v>1540</v>
      </c>
      <c r="B28" s="245"/>
      <c r="C28" s="260">
        <f>820/2</f>
        <v>410</v>
      </c>
      <c r="D28" s="271">
        <f>(C28*7/5)</f>
        <v>574</v>
      </c>
      <c r="E28" s="266"/>
      <c r="F28" s="267"/>
      <c r="G28" s="267"/>
      <c r="H28" s="244"/>
      <c r="I28" s="244"/>
      <c r="J28" s="244"/>
      <c r="K28" s="244"/>
      <c r="L28" s="244"/>
      <c r="M28" s="244"/>
      <c r="N28" s="269"/>
    </row>
    <row r="29" spans="1:14" x14ac:dyDescent="0.25">
      <c r="A29" s="272">
        <f>32+13+19+2</f>
        <v>66</v>
      </c>
      <c r="B29" s="245" t="s">
        <v>1462</v>
      </c>
      <c r="C29" s="251">
        <f>SUM(C10,C16,C22,C28)</f>
        <v>5694</v>
      </c>
      <c r="D29" s="251">
        <f>SUM(D10,D16,D22,D28)</f>
        <v>12502</v>
      </c>
      <c r="E29" s="273">
        <f>SUM(C29:D29)*2</f>
        <v>36392</v>
      </c>
      <c r="F29" s="267" t="s">
        <v>1463</v>
      </c>
      <c r="G29" s="267"/>
      <c r="H29" s="244"/>
      <c r="I29" s="244"/>
      <c r="J29" s="244"/>
      <c r="K29" s="244"/>
      <c r="L29" s="274"/>
      <c r="M29" s="244"/>
      <c r="N29" s="269"/>
    </row>
    <row r="30" spans="1:14" s="281" customFormat="1" x14ac:dyDescent="0.25">
      <c r="A30" s="275" t="s">
        <v>1464</v>
      </c>
      <c r="B30" s="276"/>
      <c r="C30" s="277"/>
      <c r="D30" s="277"/>
      <c r="E30" s="278"/>
      <c r="F30" s="279"/>
      <c r="G30" s="279"/>
      <c r="H30" s="120"/>
      <c r="I30" s="120"/>
      <c r="J30" s="120"/>
      <c r="K30" s="120"/>
      <c r="L30" s="280"/>
      <c r="M30" s="120"/>
      <c r="N30" s="113"/>
    </row>
    <row r="31" spans="1:14" s="257" customFormat="1" ht="13.5" thickBot="1" x14ac:dyDescent="0.25">
      <c r="A31" s="282" t="s">
        <v>1465</v>
      </c>
      <c r="B31" s="283"/>
      <c r="C31" s="283"/>
      <c r="D31" s="284" t="s">
        <v>1466</v>
      </c>
      <c r="E31" s="285"/>
      <c r="F31" s="283"/>
      <c r="G31" s="283"/>
      <c r="H31" s="283"/>
      <c r="I31" s="284"/>
      <c r="J31" s="284"/>
      <c r="K31" s="284"/>
      <c r="L31" s="286"/>
      <c r="M31" s="284"/>
      <c r="N31" s="287"/>
    </row>
    <row r="32" spans="1:14" s="294" customFormat="1" ht="11.25" x14ac:dyDescent="0.2">
      <c r="A32" s="283" t="s">
        <v>1424</v>
      </c>
      <c r="B32" s="283" t="s">
        <v>1425</v>
      </c>
      <c r="C32" s="288">
        <f>2396*D32</f>
        <v>47.92</v>
      </c>
      <c r="D32" s="289">
        <v>0.02</v>
      </c>
      <c r="E32" s="285">
        <v>3</v>
      </c>
      <c r="F32" s="290" t="s">
        <v>1435</v>
      </c>
      <c r="G32" s="283" t="s">
        <v>1457</v>
      </c>
      <c r="H32" s="283">
        <f>(9.2+6.7)/60</f>
        <v>0.26499999999999996</v>
      </c>
      <c r="I32" s="276"/>
      <c r="J32" s="276"/>
      <c r="K32" s="276"/>
      <c r="L32" s="291"/>
      <c r="M32" s="292"/>
      <c r="N32" s="293"/>
    </row>
    <row r="33" spans="1:14" s="294" customFormat="1" ht="11.25" x14ac:dyDescent="0.2">
      <c r="A33" s="283" t="s">
        <v>1424</v>
      </c>
      <c r="B33" s="283" t="s">
        <v>1425</v>
      </c>
      <c r="C33" s="288">
        <f>2396*D33</f>
        <v>47.92</v>
      </c>
      <c r="D33" s="289">
        <v>0.02</v>
      </c>
      <c r="E33" s="285">
        <v>3</v>
      </c>
      <c r="F33" s="283" t="s">
        <v>1423</v>
      </c>
      <c r="G33" s="283" t="s">
        <v>1423</v>
      </c>
      <c r="H33" s="283">
        <f>5.1/60</f>
        <v>8.4999999999999992E-2</v>
      </c>
      <c r="I33" s="276"/>
      <c r="J33" s="276"/>
      <c r="K33" s="276"/>
      <c r="L33" s="295"/>
      <c r="M33" s="276"/>
      <c r="N33" s="296"/>
    </row>
    <row r="34" spans="1:14" s="294" customFormat="1" ht="11.25" x14ac:dyDescent="0.2">
      <c r="A34" s="283" t="s">
        <v>1424</v>
      </c>
      <c r="B34" s="283" t="s">
        <v>1425</v>
      </c>
      <c r="C34" s="288">
        <f>2396*D34</f>
        <v>47.92</v>
      </c>
      <c r="D34" s="289">
        <v>0.02</v>
      </c>
      <c r="E34" s="285">
        <v>3</v>
      </c>
      <c r="F34" s="283" t="s">
        <v>1436</v>
      </c>
      <c r="G34" s="283" t="s">
        <v>1437</v>
      </c>
      <c r="H34" s="283">
        <f>1.2/60</f>
        <v>0.02</v>
      </c>
      <c r="I34" s="276"/>
      <c r="J34" s="276"/>
      <c r="K34" s="276"/>
      <c r="L34" s="295"/>
      <c r="M34" s="276"/>
      <c r="N34" s="296"/>
    </row>
    <row r="35" spans="1:14" s="294" customFormat="1" ht="11.25" x14ac:dyDescent="0.2">
      <c r="A35" s="283" t="s">
        <v>1424</v>
      </c>
      <c r="B35" s="283" t="s">
        <v>1425</v>
      </c>
      <c r="C35" s="288">
        <f>2396*D35</f>
        <v>47.92</v>
      </c>
      <c r="D35" s="289">
        <v>0.02</v>
      </c>
      <c r="E35" s="285">
        <v>3</v>
      </c>
      <c r="F35" s="283" t="s">
        <v>1438</v>
      </c>
      <c r="G35" s="283" t="s">
        <v>1439</v>
      </c>
      <c r="H35" s="283">
        <f>0.4/60</f>
        <v>6.6666666666666671E-3</v>
      </c>
      <c r="I35" s="276"/>
      <c r="J35" s="276"/>
      <c r="K35" s="276"/>
      <c r="L35" s="295"/>
      <c r="M35" s="276"/>
      <c r="N35" s="296"/>
    </row>
    <row r="36" spans="1:14" s="294" customFormat="1" ht="11.25" x14ac:dyDescent="0.2">
      <c r="A36" s="284" t="s">
        <v>1458</v>
      </c>
      <c r="B36" s="283"/>
      <c r="C36" s="297">
        <f>2396*D36</f>
        <v>47.92</v>
      </c>
      <c r="D36" s="298">
        <v>0.02</v>
      </c>
      <c r="E36" s="285"/>
      <c r="F36" s="283"/>
      <c r="G36" s="283"/>
      <c r="H36" s="283"/>
      <c r="I36" s="275" t="e">
        <f>#REF!/365</f>
        <v>#REF!</v>
      </c>
      <c r="J36" s="275" t="e">
        <f>#REF!/365</f>
        <v>#REF!</v>
      </c>
      <c r="K36" s="275" t="e">
        <f>#REF!/365</f>
        <v>#REF!</v>
      </c>
      <c r="L36" s="299" t="e">
        <f>#REF!/365</f>
        <v>#REF!</v>
      </c>
      <c r="M36" s="275" t="e">
        <f>#REF!/365</f>
        <v>#REF!</v>
      </c>
      <c r="N36" s="300" t="e">
        <f>#REF!/365</f>
        <v>#REF!</v>
      </c>
    </row>
    <row r="37" spans="1:14" s="294" customFormat="1" ht="12.75" x14ac:dyDescent="0.2">
      <c r="A37" s="282"/>
      <c r="B37" s="283"/>
      <c r="C37" s="283"/>
      <c r="D37" s="283"/>
      <c r="E37" s="285"/>
      <c r="F37" s="283"/>
      <c r="G37" s="283"/>
      <c r="H37" s="283"/>
      <c r="I37" s="275"/>
      <c r="J37" s="275"/>
      <c r="K37" s="275"/>
      <c r="L37" s="299"/>
      <c r="M37" s="275"/>
      <c r="N37" s="300"/>
    </row>
    <row r="38" spans="1:14" s="257" customFormat="1" ht="11.25" x14ac:dyDescent="0.2">
      <c r="A38" s="283" t="s">
        <v>1428</v>
      </c>
      <c r="B38" s="283" t="s">
        <v>598</v>
      </c>
      <c r="C38" s="288">
        <f>2396*D38</f>
        <v>359.4</v>
      </c>
      <c r="D38" s="289">
        <f>15%</f>
        <v>0.15</v>
      </c>
      <c r="E38" s="285">
        <v>4</v>
      </c>
      <c r="F38" s="290" t="s">
        <v>1435</v>
      </c>
      <c r="G38" s="283" t="s">
        <v>1457</v>
      </c>
      <c r="H38" s="283">
        <f>(9.2+6.7)/60</f>
        <v>0.26499999999999996</v>
      </c>
      <c r="I38" s="283"/>
      <c r="J38" s="283"/>
      <c r="K38" s="283"/>
      <c r="L38" s="301"/>
      <c r="M38" s="283"/>
      <c r="N38" s="302"/>
    </row>
    <row r="39" spans="1:14" s="257" customFormat="1" ht="11.25" x14ac:dyDescent="0.2">
      <c r="A39" s="283" t="s">
        <v>1428</v>
      </c>
      <c r="B39" s="283" t="s">
        <v>598</v>
      </c>
      <c r="C39" s="288">
        <f>2396*D39</f>
        <v>359.4</v>
      </c>
      <c r="D39" s="289">
        <f>15%</f>
        <v>0.15</v>
      </c>
      <c r="E39" s="285">
        <v>4</v>
      </c>
      <c r="F39" s="283" t="s">
        <v>1423</v>
      </c>
      <c r="G39" s="283" t="s">
        <v>1423</v>
      </c>
      <c r="H39" s="283">
        <f>5.1/60</f>
        <v>8.4999999999999992E-2</v>
      </c>
      <c r="I39" s="283"/>
      <c r="J39" s="283"/>
      <c r="K39" s="283"/>
      <c r="L39" s="301"/>
      <c r="M39" s="283"/>
      <c r="N39" s="302"/>
    </row>
    <row r="40" spans="1:14" s="257" customFormat="1" ht="11.25" x14ac:dyDescent="0.2">
      <c r="A40" s="283" t="s">
        <v>1428</v>
      </c>
      <c r="B40" s="283" t="s">
        <v>598</v>
      </c>
      <c r="C40" s="288">
        <f>2396*D40</f>
        <v>359.4</v>
      </c>
      <c r="D40" s="289">
        <f>15%</f>
        <v>0.15</v>
      </c>
      <c r="E40" s="285">
        <v>4</v>
      </c>
      <c r="F40" s="283" t="s">
        <v>1436</v>
      </c>
      <c r="G40" s="283" t="s">
        <v>1437</v>
      </c>
      <c r="H40" s="283">
        <f>1.56/60</f>
        <v>2.6000000000000002E-2</v>
      </c>
      <c r="I40" s="283"/>
      <c r="J40" s="283"/>
      <c r="K40" s="283"/>
      <c r="L40" s="301"/>
      <c r="M40" s="283"/>
      <c r="N40" s="302"/>
    </row>
    <row r="41" spans="1:14" s="257" customFormat="1" ht="11.25" x14ac:dyDescent="0.2">
      <c r="A41" s="283" t="s">
        <v>1428</v>
      </c>
      <c r="B41" s="283" t="s">
        <v>598</v>
      </c>
      <c r="C41" s="288">
        <f>2396*D41</f>
        <v>359.4</v>
      </c>
      <c r="D41" s="289">
        <f>15%</f>
        <v>0.15</v>
      </c>
      <c r="E41" s="285">
        <v>4</v>
      </c>
      <c r="F41" s="283" t="s">
        <v>1438</v>
      </c>
      <c r="G41" s="283" t="s">
        <v>1439</v>
      </c>
      <c r="H41" s="283">
        <f>0.04/60</f>
        <v>6.6666666666666664E-4</v>
      </c>
      <c r="I41" s="283"/>
      <c r="J41" s="283"/>
      <c r="K41" s="283"/>
      <c r="L41" s="301"/>
      <c r="M41" s="283"/>
      <c r="N41" s="302"/>
    </row>
    <row r="42" spans="1:14" s="257" customFormat="1" ht="11.25" x14ac:dyDescent="0.2">
      <c r="A42" s="284" t="s">
        <v>1467</v>
      </c>
      <c r="B42" s="283"/>
      <c r="C42" s="297">
        <f>2396*D42</f>
        <v>359.4</v>
      </c>
      <c r="D42" s="298">
        <f>15%</f>
        <v>0.15</v>
      </c>
      <c r="E42" s="285"/>
      <c r="F42" s="283"/>
      <c r="G42" s="283"/>
      <c r="H42" s="283"/>
      <c r="I42" s="284" t="e">
        <f>#REF!/365</f>
        <v>#REF!</v>
      </c>
      <c r="J42" s="284" t="e">
        <f>#REF!/365</f>
        <v>#REF!</v>
      </c>
      <c r="K42" s="284" t="e">
        <f>#REF!/365</f>
        <v>#REF!</v>
      </c>
      <c r="L42" s="286" t="e">
        <f>#REF!/365</f>
        <v>#REF!</v>
      </c>
      <c r="M42" s="284" t="e">
        <f>#REF!/365</f>
        <v>#REF!</v>
      </c>
      <c r="N42" s="287" t="e">
        <f>#REF!/365</f>
        <v>#REF!</v>
      </c>
    </row>
    <row r="43" spans="1:14" s="257" customFormat="1" ht="11.25" x14ac:dyDescent="0.2">
      <c r="A43" s="284"/>
      <c r="B43" s="283"/>
      <c r="C43" s="283"/>
      <c r="D43" s="289"/>
      <c r="E43" s="285"/>
      <c r="F43" s="283"/>
      <c r="G43" s="283"/>
      <c r="H43" s="283"/>
      <c r="I43" s="284"/>
      <c r="J43" s="284"/>
      <c r="K43" s="284"/>
      <c r="L43" s="286"/>
      <c r="M43" s="284"/>
      <c r="N43" s="287"/>
    </row>
    <row r="44" spans="1:14" s="257" customFormat="1" ht="11.25" x14ac:dyDescent="0.2">
      <c r="A44" s="283" t="s">
        <v>1468</v>
      </c>
      <c r="B44" s="283" t="s">
        <v>1469</v>
      </c>
      <c r="C44" s="288">
        <f>2396*D44</f>
        <v>71.88</v>
      </c>
      <c r="D44" s="289">
        <v>0.03</v>
      </c>
      <c r="E44" s="285">
        <v>4</v>
      </c>
      <c r="F44" s="303" t="s">
        <v>1435</v>
      </c>
      <c r="G44" s="283" t="s">
        <v>1457</v>
      </c>
      <c r="H44" s="283">
        <f>(32.8+14.9)/60</f>
        <v>0.79499999999999993</v>
      </c>
      <c r="I44" s="284"/>
      <c r="J44" s="284"/>
      <c r="K44" s="284"/>
      <c r="L44" s="286"/>
      <c r="M44" s="284"/>
      <c r="N44" s="287"/>
    </row>
    <row r="45" spans="1:14" s="257" customFormat="1" ht="11.25" x14ac:dyDescent="0.2">
      <c r="A45" s="283" t="s">
        <v>1468</v>
      </c>
      <c r="B45" s="283" t="s">
        <v>1469</v>
      </c>
      <c r="C45" s="288">
        <f>2396*D45</f>
        <v>71.88</v>
      </c>
      <c r="D45" s="289">
        <v>0.03</v>
      </c>
      <c r="E45" s="285">
        <v>4</v>
      </c>
      <c r="F45" s="303" t="s">
        <v>1423</v>
      </c>
      <c r="G45" s="283" t="s">
        <v>1423</v>
      </c>
      <c r="H45" s="283">
        <f>5.2/60</f>
        <v>8.666666666666667E-2</v>
      </c>
      <c r="I45" s="284"/>
      <c r="J45" s="284"/>
      <c r="K45" s="284"/>
      <c r="L45" s="286"/>
      <c r="M45" s="284"/>
      <c r="N45" s="287"/>
    </row>
    <row r="46" spans="1:14" s="257" customFormat="1" ht="11.25" x14ac:dyDescent="0.2">
      <c r="A46" s="283" t="s">
        <v>1468</v>
      </c>
      <c r="B46" s="283" t="s">
        <v>1469</v>
      </c>
      <c r="C46" s="288">
        <f>2396*D46</f>
        <v>71.88</v>
      </c>
      <c r="D46" s="289">
        <v>0.03</v>
      </c>
      <c r="E46" s="285">
        <v>4</v>
      </c>
      <c r="F46" s="303" t="s">
        <v>1436</v>
      </c>
      <c r="G46" s="283" t="s">
        <v>1437</v>
      </c>
      <c r="H46" s="283">
        <f>1.6/60</f>
        <v>2.6666666666666668E-2</v>
      </c>
      <c r="I46" s="284"/>
      <c r="J46" s="284"/>
      <c r="K46" s="284"/>
      <c r="L46" s="286"/>
      <c r="M46" s="284"/>
      <c r="N46" s="287"/>
    </row>
    <row r="47" spans="1:14" s="257" customFormat="1" ht="11.25" x14ac:dyDescent="0.2">
      <c r="A47" s="283" t="s">
        <v>1468</v>
      </c>
      <c r="B47" s="283" t="s">
        <v>1469</v>
      </c>
      <c r="C47" s="288">
        <f>2396*D47</f>
        <v>71.88</v>
      </c>
      <c r="D47" s="289">
        <v>0.03</v>
      </c>
      <c r="E47" s="285">
        <v>4</v>
      </c>
      <c r="F47" s="303" t="s">
        <v>1438</v>
      </c>
      <c r="G47" s="283" t="s">
        <v>1439</v>
      </c>
      <c r="H47" s="283">
        <f>0.7/60</f>
        <v>1.1666666666666665E-2</v>
      </c>
      <c r="I47" s="284"/>
      <c r="J47" s="284"/>
      <c r="K47" s="284"/>
      <c r="L47" s="286"/>
      <c r="M47" s="284"/>
      <c r="N47" s="287"/>
    </row>
    <row r="48" spans="1:14" s="257" customFormat="1" ht="11.25" x14ac:dyDescent="0.2">
      <c r="A48" s="284" t="s">
        <v>1470</v>
      </c>
      <c r="B48" s="283"/>
      <c r="C48" s="297">
        <f>2396*D48</f>
        <v>71.88</v>
      </c>
      <c r="D48" s="298">
        <v>0.03</v>
      </c>
      <c r="E48" s="304"/>
      <c r="F48" s="303"/>
      <c r="G48" s="303"/>
      <c r="H48" s="305"/>
      <c r="I48" s="284"/>
      <c r="J48" s="284"/>
      <c r="K48" s="284"/>
      <c r="L48" s="286"/>
      <c r="M48" s="284"/>
      <c r="N48" s="287"/>
    </row>
    <row r="49" spans="1:14" s="257" customFormat="1" ht="11.25" x14ac:dyDescent="0.2">
      <c r="A49" s="283"/>
      <c r="B49" s="283"/>
      <c r="C49" s="283"/>
      <c r="D49" s="289"/>
      <c r="E49" s="285"/>
      <c r="F49" s="283"/>
      <c r="G49" s="283"/>
      <c r="H49" s="283"/>
      <c r="I49" s="284"/>
      <c r="J49" s="284"/>
      <c r="K49" s="284"/>
      <c r="L49" s="286"/>
      <c r="M49" s="284"/>
      <c r="N49" s="287"/>
    </row>
    <row r="50" spans="1:14" s="257" customFormat="1" ht="11.25" x14ac:dyDescent="0.2">
      <c r="A50" s="283" t="s">
        <v>1429</v>
      </c>
      <c r="B50" s="283" t="s">
        <v>1430</v>
      </c>
      <c r="C50" s="288">
        <f>2396*D50</f>
        <v>23.96</v>
      </c>
      <c r="D50" s="289">
        <v>0.01</v>
      </c>
      <c r="E50" s="285">
        <v>4</v>
      </c>
      <c r="F50" s="290" t="s">
        <v>1435</v>
      </c>
      <c r="G50" s="283" t="s">
        <v>1457</v>
      </c>
      <c r="H50" s="283">
        <f>(9.2+6.7)/60</f>
        <v>0.26499999999999996</v>
      </c>
      <c r="I50" s="283"/>
      <c r="J50" s="283"/>
      <c r="K50" s="283"/>
      <c r="L50" s="301"/>
      <c r="M50" s="283"/>
      <c r="N50" s="302"/>
    </row>
    <row r="51" spans="1:14" s="257" customFormat="1" ht="11.25" x14ac:dyDescent="0.2">
      <c r="A51" s="283" t="s">
        <v>1429</v>
      </c>
      <c r="B51" s="283" t="s">
        <v>1430</v>
      </c>
      <c r="C51" s="288">
        <f>2396*D51</f>
        <v>23.96</v>
      </c>
      <c r="D51" s="289">
        <v>0.01</v>
      </c>
      <c r="E51" s="285">
        <v>4</v>
      </c>
      <c r="F51" s="283" t="s">
        <v>1423</v>
      </c>
      <c r="G51" s="283" t="s">
        <v>1423</v>
      </c>
      <c r="H51" s="283">
        <f>5.1/60</f>
        <v>8.4999999999999992E-2</v>
      </c>
      <c r="I51" s="283"/>
      <c r="J51" s="283"/>
      <c r="K51" s="283"/>
      <c r="L51" s="301"/>
      <c r="M51" s="283"/>
      <c r="N51" s="302"/>
    </row>
    <row r="52" spans="1:14" s="257" customFormat="1" ht="11.25" x14ac:dyDescent="0.2">
      <c r="A52" s="283" t="s">
        <v>1429</v>
      </c>
      <c r="B52" s="283" t="s">
        <v>1430</v>
      </c>
      <c r="C52" s="288">
        <f>2396*D52</f>
        <v>23.96</v>
      </c>
      <c r="D52" s="289">
        <v>0.01</v>
      </c>
      <c r="E52" s="285">
        <v>4</v>
      </c>
      <c r="F52" s="283" t="s">
        <v>1436</v>
      </c>
      <c r="G52" s="283" t="s">
        <v>1437</v>
      </c>
      <c r="H52" s="283">
        <f>1.2/60</f>
        <v>0.02</v>
      </c>
      <c r="I52" s="283"/>
      <c r="J52" s="283"/>
      <c r="K52" s="283"/>
      <c r="L52" s="301"/>
      <c r="M52" s="283"/>
      <c r="N52" s="302"/>
    </row>
    <row r="53" spans="1:14" s="257" customFormat="1" ht="11.25" x14ac:dyDescent="0.2">
      <c r="A53" s="283" t="s">
        <v>1429</v>
      </c>
      <c r="B53" s="283" t="s">
        <v>1430</v>
      </c>
      <c r="C53" s="288">
        <f>2396*D53</f>
        <v>23.96</v>
      </c>
      <c r="D53" s="289">
        <v>0.01</v>
      </c>
      <c r="E53" s="285">
        <v>4</v>
      </c>
      <c r="F53" s="283" t="s">
        <v>1438</v>
      </c>
      <c r="G53" s="283" t="s">
        <v>1439</v>
      </c>
      <c r="H53" s="283">
        <f>0.4/60</f>
        <v>6.6666666666666671E-3</v>
      </c>
      <c r="I53" s="283"/>
      <c r="J53" s="283"/>
      <c r="K53" s="283"/>
      <c r="L53" s="301"/>
      <c r="M53" s="283"/>
      <c r="N53" s="302"/>
    </row>
    <row r="54" spans="1:14" s="257" customFormat="1" ht="11.25" x14ac:dyDescent="0.2">
      <c r="A54" s="284" t="s">
        <v>1471</v>
      </c>
      <c r="B54" s="283"/>
      <c r="C54" s="297">
        <f>2396*D54</f>
        <v>23.96</v>
      </c>
      <c r="D54" s="298">
        <v>0.01</v>
      </c>
      <c r="E54" s="285"/>
      <c r="F54" s="283"/>
      <c r="G54" s="283"/>
      <c r="H54" s="283"/>
      <c r="I54" s="284" t="e">
        <f>#REF!/365</f>
        <v>#REF!</v>
      </c>
      <c r="J54" s="284" t="e">
        <f>#REF!/365</f>
        <v>#REF!</v>
      </c>
      <c r="K54" s="284" t="e">
        <f>#REF!/365</f>
        <v>#REF!</v>
      </c>
      <c r="L54" s="286" t="e">
        <f>#REF!/365</f>
        <v>#REF!</v>
      </c>
      <c r="M54" s="284" t="e">
        <f>#REF!/365</f>
        <v>#REF!</v>
      </c>
      <c r="N54" s="287" t="e">
        <f>#REF!/365</f>
        <v>#REF!</v>
      </c>
    </row>
    <row r="55" spans="1:14" s="257" customFormat="1" ht="11.25" x14ac:dyDescent="0.2">
      <c r="A55" s="284"/>
      <c r="B55" s="283"/>
      <c r="C55" s="283"/>
      <c r="D55" s="289"/>
      <c r="E55" s="285"/>
      <c r="F55" s="283"/>
      <c r="G55" s="283"/>
      <c r="H55" s="283"/>
      <c r="I55" s="284"/>
      <c r="J55" s="284"/>
      <c r="K55" s="284"/>
      <c r="L55" s="286"/>
      <c r="M55" s="284"/>
      <c r="N55" s="287"/>
    </row>
    <row r="56" spans="1:14" s="257" customFormat="1" ht="11.25" x14ac:dyDescent="0.2">
      <c r="A56" s="283" t="s">
        <v>1431</v>
      </c>
      <c r="B56" s="283" t="s">
        <v>1432</v>
      </c>
      <c r="C56" s="288">
        <f>2396*D56</f>
        <v>167.72000000000003</v>
      </c>
      <c r="D56" s="289">
        <v>7.0000000000000007E-2</v>
      </c>
      <c r="E56" s="285">
        <v>2</v>
      </c>
      <c r="F56" s="290" t="s">
        <v>1435</v>
      </c>
      <c r="G56" s="283" t="s">
        <v>1457</v>
      </c>
      <c r="H56" s="283">
        <f>(9.2+6.7)/60</f>
        <v>0.26499999999999996</v>
      </c>
      <c r="I56" s="283"/>
      <c r="J56" s="283"/>
      <c r="K56" s="283"/>
      <c r="L56" s="301"/>
      <c r="M56" s="283"/>
      <c r="N56" s="302"/>
    </row>
    <row r="57" spans="1:14" s="257" customFormat="1" ht="11.25" x14ac:dyDescent="0.2">
      <c r="A57" s="283" t="s">
        <v>1431</v>
      </c>
      <c r="B57" s="283" t="s">
        <v>1432</v>
      </c>
      <c r="C57" s="288">
        <f>2396*D57</f>
        <v>167.72000000000003</v>
      </c>
      <c r="D57" s="289">
        <v>7.0000000000000007E-2</v>
      </c>
      <c r="E57" s="285">
        <v>2</v>
      </c>
      <c r="F57" s="283" t="s">
        <v>1423</v>
      </c>
      <c r="G57" s="283" t="s">
        <v>1423</v>
      </c>
      <c r="H57" s="283">
        <f>5.1/60</f>
        <v>8.4999999999999992E-2</v>
      </c>
      <c r="I57" s="283"/>
      <c r="J57" s="283"/>
      <c r="K57" s="283"/>
      <c r="L57" s="301"/>
      <c r="M57" s="283"/>
      <c r="N57" s="302"/>
    </row>
    <row r="58" spans="1:14" s="257" customFormat="1" ht="11.25" x14ac:dyDescent="0.2">
      <c r="A58" s="283" t="s">
        <v>1431</v>
      </c>
      <c r="B58" s="283" t="s">
        <v>1432</v>
      </c>
      <c r="C58" s="288">
        <f>2396*D58</f>
        <v>167.72000000000003</v>
      </c>
      <c r="D58" s="289">
        <v>7.0000000000000007E-2</v>
      </c>
      <c r="E58" s="285">
        <v>2</v>
      </c>
      <c r="F58" s="283" t="s">
        <v>1436</v>
      </c>
      <c r="G58" s="283" t="s">
        <v>1437</v>
      </c>
      <c r="H58" s="283">
        <f>1.2/60</f>
        <v>0.02</v>
      </c>
      <c r="I58" s="283"/>
      <c r="J58" s="283"/>
      <c r="K58" s="283"/>
      <c r="L58" s="301"/>
      <c r="M58" s="283"/>
      <c r="N58" s="302"/>
    </row>
    <row r="59" spans="1:14" s="257" customFormat="1" ht="11.25" x14ac:dyDescent="0.2">
      <c r="A59" s="283" t="s">
        <v>1431</v>
      </c>
      <c r="B59" s="283" t="s">
        <v>1432</v>
      </c>
      <c r="C59" s="288">
        <f>2396*D59</f>
        <v>167.72000000000003</v>
      </c>
      <c r="D59" s="289">
        <v>7.0000000000000007E-2</v>
      </c>
      <c r="E59" s="285">
        <v>2</v>
      </c>
      <c r="F59" s="283" t="s">
        <v>1438</v>
      </c>
      <c r="G59" s="283" t="s">
        <v>1439</v>
      </c>
      <c r="H59" s="283">
        <f>0.4/60</f>
        <v>6.6666666666666671E-3</v>
      </c>
      <c r="I59" s="283"/>
      <c r="J59" s="283"/>
      <c r="K59" s="283"/>
      <c r="L59" s="301"/>
      <c r="M59" s="283"/>
      <c r="N59" s="302"/>
    </row>
    <row r="60" spans="1:14" s="257" customFormat="1" ht="11.25" x14ac:dyDescent="0.2">
      <c r="A60" s="284" t="s">
        <v>1472</v>
      </c>
      <c r="B60" s="283"/>
      <c r="C60" s="297">
        <f>2396*D60</f>
        <v>167.72000000000003</v>
      </c>
      <c r="D60" s="298">
        <v>7.0000000000000007E-2</v>
      </c>
      <c r="E60" s="285"/>
      <c r="F60" s="283"/>
      <c r="G60" s="283"/>
      <c r="H60" s="283"/>
      <c r="I60" s="284" t="e">
        <f>#REF!/365</f>
        <v>#REF!</v>
      </c>
      <c r="J60" s="284" t="e">
        <f>#REF!/365</f>
        <v>#REF!</v>
      </c>
      <c r="K60" s="284" t="e">
        <f>#REF!/365</f>
        <v>#REF!</v>
      </c>
      <c r="L60" s="286" t="e">
        <f>#REF!/365</f>
        <v>#REF!</v>
      </c>
      <c r="M60" s="284" t="e">
        <f>#REF!/365</f>
        <v>#REF!</v>
      </c>
      <c r="N60" s="287" t="e">
        <f>#REF!/365</f>
        <v>#REF!</v>
      </c>
    </row>
    <row r="61" spans="1:14" s="257" customFormat="1" ht="11.25" x14ac:dyDescent="0.2">
      <c r="A61" s="284"/>
      <c r="B61" s="283"/>
      <c r="C61" s="283"/>
      <c r="D61" s="289"/>
      <c r="E61" s="285"/>
      <c r="F61" s="283"/>
      <c r="G61" s="283"/>
      <c r="H61" s="283"/>
      <c r="I61" s="284"/>
      <c r="J61" s="284"/>
      <c r="K61" s="284"/>
      <c r="L61" s="286"/>
      <c r="M61" s="284"/>
      <c r="N61" s="287"/>
    </row>
    <row r="62" spans="1:14" s="257" customFormat="1" ht="11.25" x14ac:dyDescent="0.2">
      <c r="A62" s="283" t="s">
        <v>1433</v>
      </c>
      <c r="B62" s="283" t="s">
        <v>1434</v>
      </c>
      <c r="C62" s="288">
        <f>2396*D62</f>
        <v>167.72000000000003</v>
      </c>
      <c r="D62" s="289">
        <v>7.0000000000000007E-2</v>
      </c>
      <c r="E62" s="285">
        <v>2</v>
      </c>
      <c r="F62" s="290" t="s">
        <v>1435</v>
      </c>
      <c r="G62" s="283" t="s">
        <v>1457</v>
      </c>
      <c r="H62" s="283">
        <f>(9.2+6.7)/60</f>
        <v>0.26499999999999996</v>
      </c>
      <c r="I62" s="283"/>
      <c r="J62" s="283"/>
      <c r="K62" s="283"/>
      <c r="L62" s="301"/>
      <c r="M62" s="283"/>
      <c r="N62" s="302"/>
    </row>
    <row r="63" spans="1:14" s="257" customFormat="1" ht="11.25" x14ac:dyDescent="0.2">
      <c r="A63" s="283" t="s">
        <v>1433</v>
      </c>
      <c r="B63" s="283" t="s">
        <v>1434</v>
      </c>
      <c r="C63" s="288">
        <f>2396*D63</f>
        <v>167.72000000000003</v>
      </c>
      <c r="D63" s="289">
        <v>7.0000000000000007E-2</v>
      </c>
      <c r="E63" s="285">
        <v>2</v>
      </c>
      <c r="F63" s="283" t="s">
        <v>1423</v>
      </c>
      <c r="G63" s="283" t="s">
        <v>1423</v>
      </c>
      <c r="H63" s="283">
        <f>5.1/60</f>
        <v>8.4999999999999992E-2</v>
      </c>
      <c r="I63" s="283"/>
      <c r="J63" s="283"/>
      <c r="K63" s="283"/>
      <c r="L63" s="301"/>
      <c r="M63" s="283"/>
      <c r="N63" s="302"/>
    </row>
    <row r="64" spans="1:14" s="257" customFormat="1" ht="11.25" x14ac:dyDescent="0.2">
      <c r="A64" s="283" t="s">
        <v>1433</v>
      </c>
      <c r="B64" s="283" t="s">
        <v>1434</v>
      </c>
      <c r="C64" s="288">
        <f>2396*D64</f>
        <v>167.72000000000003</v>
      </c>
      <c r="D64" s="289">
        <v>7.0000000000000007E-2</v>
      </c>
      <c r="E64" s="285">
        <v>2</v>
      </c>
      <c r="F64" s="283" t="s">
        <v>1436</v>
      </c>
      <c r="G64" s="283" t="s">
        <v>1437</v>
      </c>
      <c r="H64" s="283">
        <f>1.2/60</f>
        <v>0.02</v>
      </c>
      <c r="I64" s="283"/>
      <c r="J64" s="283"/>
      <c r="K64" s="283"/>
      <c r="L64" s="301"/>
      <c r="M64" s="283"/>
      <c r="N64" s="302"/>
    </row>
    <row r="65" spans="1:14" s="257" customFormat="1" ht="11.25" x14ac:dyDescent="0.2">
      <c r="A65" s="283" t="s">
        <v>1433</v>
      </c>
      <c r="B65" s="283" t="s">
        <v>1434</v>
      </c>
      <c r="C65" s="288">
        <f>2396*D65</f>
        <v>167.72000000000003</v>
      </c>
      <c r="D65" s="289">
        <v>7.0000000000000007E-2</v>
      </c>
      <c r="E65" s="285">
        <v>2</v>
      </c>
      <c r="F65" s="283" t="s">
        <v>1438</v>
      </c>
      <c r="G65" s="283" t="s">
        <v>1439</v>
      </c>
      <c r="H65" s="283">
        <f>0.4/60</f>
        <v>6.6666666666666671E-3</v>
      </c>
      <c r="I65" s="283"/>
      <c r="J65" s="283"/>
      <c r="K65" s="283"/>
      <c r="L65" s="301"/>
      <c r="M65" s="283"/>
      <c r="N65" s="302"/>
    </row>
    <row r="66" spans="1:14" s="257" customFormat="1" ht="11.25" x14ac:dyDescent="0.2">
      <c r="A66" s="284" t="s">
        <v>1473</v>
      </c>
      <c r="B66" s="283"/>
      <c r="C66" s="297">
        <f>2396*D66</f>
        <v>167.72000000000003</v>
      </c>
      <c r="D66" s="298">
        <v>7.0000000000000007E-2</v>
      </c>
      <c r="E66" s="285"/>
      <c r="F66" s="283"/>
      <c r="G66" s="283"/>
      <c r="H66" s="283"/>
      <c r="I66" s="283"/>
      <c r="J66" s="283"/>
      <c r="K66" s="283"/>
      <c r="L66" s="301"/>
      <c r="M66" s="283"/>
      <c r="N66" s="302"/>
    </row>
    <row r="67" spans="1:14" s="257" customFormat="1" ht="11.25" x14ac:dyDescent="0.2">
      <c r="A67" s="283"/>
      <c r="B67" s="283"/>
      <c r="C67" s="283"/>
      <c r="D67" s="289"/>
      <c r="E67" s="285"/>
      <c r="F67" s="283"/>
      <c r="G67" s="283"/>
      <c r="H67" s="283"/>
      <c r="I67" s="283"/>
      <c r="J67" s="283"/>
      <c r="K67" s="283"/>
      <c r="L67" s="301"/>
      <c r="M67" s="283"/>
      <c r="N67" s="302"/>
    </row>
    <row r="68" spans="1:14" s="257" customFormat="1" ht="11.25" x14ac:dyDescent="0.2">
      <c r="A68" s="283" t="s">
        <v>1474</v>
      </c>
      <c r="B68" s="283" t="s">
        <v>1475</v>
      </c>
      <c r="C68" s="288">
        <f>2396*D68</f>
        <v>215.64</v>
      </c>
      <c r="D68" s="289">
        <v>0.09</v>
      </c>
      <c r="E68" s="306">
        <v>4</v>
      </c>
      <c r="F68" s="307" t="s">
        <v>1435</v>
      </c>
      <c r="G68" s="283" t="s">
        <v>1457</v>
      </c>
      <c r="H68" s="283">
        <f>(9.2+6.7)/60</f>
        <v>0.26499999999999996</v>
      </c>
      <c r="I68" s="283"/>
      <c r="J68" s="283"/>
      <c r="K68" s="283"/>
      <c r="L68" s="301"/>
      <c r="M68" s="283"/>
      <c r="N68" s="302"/>
    </row>
    <row r="69" spans="1:14" s="257" customFormat="1" ht="11.25" x14ac:dyDescent="0.2">
      <c r="A69" s="283" t="s">
        <v>1474</v>
      </c>
      <c r="B69" s="283" t="s">
        <v>1475</v>
      </c>
      <c r="C69" s="288">
        <f>2396*D69</f>
        <v>215.64</v>
      </c>
      <c r="D69" s="289">
        <v>0.09</v>
      </c>
      <c r="E69" s="306">
        <v>4</v>
      </c>
      <c r="F69" s="307" t="s">
        <v>1476</v>
      </c>
      <c r="G69" s="283" t="s">
        <v>1423</v>
      </c>
      <c r="H69" s="283">
        <f>5.1/60</f>
        <v>8.4999999999999992E-2</v>
      </c>
      <c r="I69" s="283"/>
      <c r="J69" s="283"/>
      <c r="K69" s="283"/>
      <c r="L69" s="301"/>
      <c r="M69" s="283"/>
      <c r="N69" s="302"/>
    </row>
    <row r="70" spans="1:14" s="257" customFormat="1" ht="11.25" x14ac:dyDescent="0.2">
      <c r="A70" s="283" t="s">
        <v>1474</v>
      </c>
      <c r="B70" s="283" t="s">
        <v>1475</v>
      </c>
      <c r="C70" s="288">
        <f>2396*D70</f>
        <v>215.64</v>
      </c>
      <c r="D70" s="289">
        <v>0.09</v>
      </c>
      <c r="E70" s="306">
        <v>4</v>
      </c>
      <c r="F70" s="307" t="s">
        <v>1477</v>
      </c>
      <c r="G70" s="283" t="s">
        <v>1437</v>
      </c>
      <c r="H70" s="283">
        <f>1.2/60</f>
        <v>0.02</v>
      </c>
      <c r="I70" s="283"/>
      <c r="J70" s="283"/>
      <c r="K70" s="283"/>
      <c r="L70" s="301"/>
      <c r="M70" s="283"/>
      <c r="N70" s="302"/>
    </row>
    <row r="71" spans="1:14" s="257" customFormat="1" ht="11.25" x14ac:dyDescent="0.2">
      <c r="A71" s="283" t="s">
        <v>1474</v>
      </c>
      <c r="B71" s="283" t="s">
        <v>1475</v>
      </c>
      <c r="C71" s="288">
        <f>2396*D71</f>
        <v>215.64</v>
      </c>
      <c r="D71" s="289">
        <v>0.09</v>
      </c>
      <c r="E71" s="306">
        <v>4</v>
      </c>
      <c r="F71" s="307" t="s">
        <v>1478</v>
      </c>
      <c r="G71" s="283" t="s">
        <v>1439</v>
      </c>
      <c r="H71" s="283">
        <f>0.4/60</f>
        <v>6.6666666666666671E-3</v>
      </c>
      <c r="I71" s="283"/>
      <c r="J71" s="283"/>
      <c r="K71" s="283"/>
      <c r="L71" s="301"/>
      <c r="M71" s="283"/>
      <c r="N71" s="302"/>
    </row>
    <row r="72" spans="1:14" s="257" customFormat="1" ht="11.25" x14ac:dyDescent="0.2">
      <c r="A72" s="284" t="s">
        <v>1479</v>
      </c>
      <c r="B72" s="283"/>
      <c r="C72" s="297">
        <f>2396*D72</f>
        <v>215.64</v>
      </c>
      <c r="D72" s="298">
        <v>0.09</v>
      </c>
      <c r="E72" s="306"/>
      <c r="F72" s="303"/>
      <c r="G72" s="283"/>
      <c r="H72" s="283"/>
      <c r="I72" s="283"/>
      <c r="J72" s="283"/>
      <c r="K72" s="283"/>
      <c r="L72" s="301"/>
      <c r="M72" s="283"/>
      <c r="N72" s="302"/>
    </row>
    <row r="73" spans="1:14" s="257" customFormat="1" ht="11.25" x14ac:dyDescent="0.2">
      <c r="A73" s="308"/>
      <c r="B73" s="283"/>
      <c r="C73" s="283"/>
      <c r="D73" s="289"/>
      <c r="E73" s="285"/>
      <c r="F73" s="283"/>
      <c r="G73" s="283"/>
      <c r="H73" s="283"/>
      <c r="I73" s="283"/>
      <c r="J73" s="283"/>
      <c r="K73" s="283"/>
      <c r="L73" s="301"/>
      <c r="M73" s="283"/>
      <c r="N73" s="302"/>
    </row>
    <row r="74" spans="1:14" s="257" customFormat="1" ht="11.25" x14ac:dyDescent="0.2">
      <c r="A74" s="283" t="s">
        <v>1480</v>
      </c>
      <c r="B74" s="283" t="s">
        <v>1481</v>
      </c>
      <c r="C74" s="288">
        <f>2396*D74</f>
        <v>23.96</v>
      </c>
      <c r="D74" s="289">
        <v>0.01</v>
      </c>
      <c r="E74" s="304">
        <v>2</v>
      </c>
      <c r="F74" s="303" t="s">
        <v>1435</v>
      </c>
      <c r="G74" s="283" t="s">
        <v>1457</v>
      </c>
      <c r="H74" s="309">
        <f>(9.2+6.7)/60</f>
        <v>0.26499999999999996</v>
      </c>
      <c r="I74" s="283"/>
      <c r="J74" s="283"/>
      <c r="K74" s="283"/>
      <c r="L74" s="301"/>
      <c r="M74" s="283"/>
      <c r="N74" s="302"/>
    </row>
    <row r="75" spans="1:14" s="257" customFormat="1" ht="11.25" x14ac:dyDescent="0.2">
      <c r="A75" s="283" t="s">
        <v>1480</v>
      </c>
      <c r="B75" s="283" t="s">
        <v>1481</v>
      </c>
      <c r="C75" s="288">
        <f>2396*D75</f>
        <v>23.96</v>
      </c>
      <c r="D75" s="289">
        <v>0.01</v>
      </c>
      <c r="E75" s="304">
        <v>2</v>
      </c>
      <c r="F75" s="303" t="s">
        <v>1436</v>
      </c>
      <c r="G75" s="303" t="s">
        <v>1423</v>
      </c>
      <c r="H75" s="305">
        <f>5.1/60</f>
        <v>8.4999999999999992E-2</v>
      </c>
      <c r="I75" s="283"/>
      <c r="J75" s="283"/>
      <c r="K75" s="283"/>
      <c r="L75" s="301"/>
      <c r="M75" s="283"/>
      <c r="N75" s="302"/>
    </row>
    <row r="76" spans="1:14" s="257" customFormat="1" ht="11.25" x14ac:dyDescent="0.2">
      <c r="A76" s="283" t="s">
        <v>1480</v>
      </c>
      <c r="B76" s="283" t="s">
        <v>1481</v>
      </c>
      <c r="C76" s="288">
        <f>2396*D76</f>
        <v>23.96</v>
      </c>
      <c r="D76" s="289">
        <v>0.01</v>
      </c>
      <c r="E76" s="304">
        <v>2</v>
      </c>
      <c r="F76" s="303" t="s">
        <v>1438</v>
      </c>
      <c r="G76" s="303" t="s">
        <v>1482</v>
      </c>
      <c r="H76" s="305">
        <f>1.2/60</f>
        <v>0.02</v>
      </c>
      <c r="I76" s="283"/>
      <c r="J76" s="283"/>
      <c r="K76" s="283"/>
      <c r="L76" s="301"/>
      <c r="M76" s="283"/>
      <c r="N76" s="302"/>
    </row>
    <row r="77" spans="1:14" s="257" customFormat="1" ht="11.25" x14ac:dyDescent="0.2">
      <c r="A77" s="283" t="s">
        <v>1480</v>
      </c>
      <c r="B77" s="283" t="s">
        <v>1481</v>
      </c>
      <c r="C77" s="288">
        <f>2396*D77</f>
        <v>23.96</v>
      </c>
      <c r="D77" s="289">
        <v>0.01</v>
      </c>
      <c r="E77" s="304">
        <v>2</v>
      </c>
      <c r="F77" s="303" t="s">
        <v>1483</v>
      </c>
      <c r="G77" s="303" t="s">
        <v>1484</v>
      </c>
      <c r="H77" s="305">
        <f>0.4/60</f>
        <v>6.6666666666666671E-3</v>
      </c>
      <c r="I77" s="283"/>
      <c r="J77" s="283"/>
      <c r="K77" s="283"/>
      <c r="L77" s="301"/>
      <c r="M77" s="283"/>
      <c r="N77" s="302"/>
    </row>
    <row r="78" spans="1:14" s="257" customFormat="1" ht="11.25" x14ac:dyDescent="0.2">
      <c r="A78" s="284" t="s">
        <v>1485</v>
      </c>
      <c r="B78" s="283"/>
      <c r="C78" s="297">
        <f>2396*D78</f>
        <v>23.96</v>
      </c>
      <c r="D78" s="298">
        <v>0.01</v>
      </c>
      <c r="E78" s="285"/>
      <c r="F78" s="283"/>
      <c r="G78" s="283"/>
      <c r="H78" s="283"/>
      <c r="I78" s="283"/>
      <c r="J78" s="283"/>
      <c r="K78" s="283"/>
      <c r="L78" s="301"/>
      <c r="M78" s="283"/>
      <c r="N78" s="302"/>
    </row>
    <row r="79" spans="1:14" s="257" customFormat="1" ht="11.25" x14ac:dyDescent="0.2">
      <c r="A79" s="284"/>
      <c r="B79" s="283"/>
      <c r="C79" s="297"/>
      <c r="D79" s="289"/>
      <c r="E79" s="285"/>
      <c r="F79" s="283"/>
      <c r="G79" s="283"/>
      <c r="H79" s="283"/>
      <c r="I79" s="283"/>
      <c r="J79" s="283"/>
      <c r="K79" s="283"/>
      <c r="L79" s="301"/>
      <c r="M79" s="283"/>
      <c r="N79" s="310"/>
    </row>
    <row r="80" spans="1:14" x14ac:dyDescent="0.25">
      <c r="A80" s="283" t="s">
        <v>1486</v>
      </c>
      <c r="B80" s="283" t="s">
        <v>1487</v>
      </c>
      <c r="C80" s="288">
        <f>2396*D80</f>
        <v>71.88</v>
      </c>
      <c r="D80" s="311">
        <v>0.03</v>
      </c>
      <c r="E80" s="304">
        <v>2</v>
      </c>
      <c r="F80" s="303" t="s">
        <v>1435</v>
      </c>
      <c r="G80" s="283" t="s">
        <v>1457</v>
      </c>
      <c r="H80" s="312">
        <f>(18.5+11.3)/60</f>
        <v>0.4966666666666667</v>
      </c>
      <c r="I80" s="314"/>
      <c r="J80" s="314"/>
      <c r="K80" s="314"/>
      <c r="L80" s="314"/>
      <c r="M80" s="314"/>
      <c r="N80" s="314"/>
    </row>
    <row r="81" spans="1:14" x14ac:dyDescent="0.25">
      <c r="A81" s="283" t="s">
        <v>1486</v>
      </c>
      <c r="B81" s="283" t="s">
        <v>1487</v>
      </c>
      <c r="C81" s="288">
        <f>2396*D81</f>
        <v>71.88</v>
      </c>
      <c r="D81" s="311">
        <v>0.03</v>
      </c>
      <c r="E81" s="304">
        <v>2</v>
      </c>
      <c r="F81" s="303" t="s">
        <v>1423</v>
      </c>
      <c r="G81" s="303" t="s">
        <v>1423</v>
      </c>
      <c r="H81" s="305">
        <f>3.5/60</f>
        <v>5.8333333333333334E-2</v>
      </c>
      <c r="I81" s="314"/>
      <c r="J81" s="314"/>
      <c r="K81" s="314"/>
      <c r="L81" s="314"/>
      <c r="M81" s="314"/>
      <c r="N81" s="314"/>
    </row>
    <row r="82" spans="1:14" x14ac:dyDescent="0.25">
      <c r="A82" s="283" t="s">
        <v>1486</v>
      </c>
      <c r="B82" s="283" t="s">
        <v>1487</v>
      </c>
      <c r="C82" s="288">
        <f>2396*D82</f>
        <v>71.88</v>
      </c>
      <c r="D82" s="311">
        <v>0.03</v>
      </c>
      <c r="E82" s="304">
        <v>2</v>
      </c>
      <c r="F82" s="303" t="s">
        <v>1436</v>
      </c>
      <c r="G82" s="303" t="s">
        <v>1436</v>
      </c>
      <c r="H82" s="305">
        <f>0.8/60</f>
        <v>1.3333333333333334E-2</v>
      </c>
      <c r="I82" s="314"/>
      <c r="J82" s="314"/>
      <c r="K82" s="314"/>
      <c r="L82" s="314"/>
      <c r="M82" s="314"/>
      <c r="N82" s="314"/>
    </row>
    <row r="83" spans="1:14" x14ac:dyDescent="0.25">
      <c r="A83" s="283" t="s">
        <v>1486</v>
      </c>
      <c r="B83" s="283" t="s">
        <v>1487</v>
      </c>
      <c r="C83" s="288">
        <f>2396*D83</f>
        <v>71.88</v>
      </c>
      <c r="D83" s="311">
        <v>0.03</v>
      </c>
      <c r="E83" s="304">
        <v>2</v>
      </c>
      <c r="F83" s="303" t="s">
        <v>1438</v>
      </c>
      <c r="G83" s="303" t="s">
        <v>1438</v>
      </c>
      <c r="H83" s="305">
        <f>0.4/60</f>
        <v>6.6666666666666671E-3</v>
      </c>
      <c r="I83" s="314"/>
      <c r="J83" s="314"/>
      <c r="K83" s="314"/>
      <c r="L83" s="314"/>
      <c r="M83" s="314"/>
      <c r="N83" s="314"/>
    </row>
    <row r="84" spans="1:14" x14ac:dyDescent="0.25">
      <c r="A84" s="284" t="s">
        <v>1488</v>
      </c>
      <c r="B84" s="283"/>
      <c r="C84" s="297">
        <f>2396*D84</f>
        <v>71.88</v>
      </c>
      <c r="D84" s="315">
        <v>0.03</v>
      </c>
      <c r="E84" s="304"/>
      <c r="F84" s="303"/>
      <c r="G84" s="303"/>
      <c r="H84" s="305"/>
      <c r="I84" s="314"/>
      <c r="J84" s="314"/>
      <c r="K84" s="314"/>
      <c r="L84" s="314"/>
      <c r="M84" s="314"/>
      <c r="N84" s="314"/>
    </row>
    <row r="85" spans="1:14" x14ac:dyDescent="0.25">
      <c r="A85" s="284"/>
      <c r="B85" s="283"/>
      <c r="C85" s="316"/>
      <c r="D85" s="311"/>
      <c r="E85" s="304"/>
      <c r="F85" s="303"/>
      <c r="G85" s="303"/>
      <c r="H85" s="305"/>
      <c r="I85" s="314"/>
      <c r="J85" s="314"/>
      <c r="K85" s="314"/>
      <c r="L85" s="314"/>
      <c r="M85" s="314"/>
      <c r="N85" s="314"/>
    </row>
    <row r="86" spans="1:14" x14ac:dyDescent="0.25">
      <c r="A86" s="283" t="s">
        <v>1489</v>
      </c>
      <c r="B86" s="283" t="s">
        <v>1490</v>
      </c>
      <c r="C86" s="288">
        <f>2396*D86</f>
        <v>71.88</v>
      </c>
      <c r="D86" s="311">
        <v>0.03</v>
      </c>
      <c r="E86" s="317">
        <v>2</v>
      </c>
      <c r="F86" s="303" t="s">
        <v>1435</v>
      </c>
      <c r="G86" s="283" t="s">
        <v>1457</v>
      </c>
      <c r="H86" s="305">
        <f>(6.8+4.4)/60</f>
        <v>0.18666666666666665</v>
      </c>
      <c r="I86" s="314"/>
      <c r="J86" s="314"/>
      <c r="K86" s="314"/>
      <c r="L86" s="314"/>
      <c r="M86" s="314"/>
      <c r="N86" s="314"/>
    </row>
    <row r="87" spans="1:14" x14ac:dyDescent="0.25">
      <c r="A87" s="283" t="s">
        <v>1489</v>
      </c>
      <c r="B87" s="283" t="s">
        <v>1490</v>
      </c>
      <c r="C87" s="288">
        <f>2396*D87</f>
        <v>71.88</v>
      </c>
      <c r="D87" s="311">
        <v>0.03</v>
      </c>
      <c r="E87" s="317">
        <v>2</v>
      </c>
      <c r="F87" s="303" t="s">
        <v>1436</v>
      </c>
      <c r="G87" s="303" t="s">
        <v>1423</v>
      </c>
      <c r="H87" s="305">
        <f>4/60</f>
        <v>6.6666666666666666E-2</v>
      </c>
      <c r="I87" s="314"/>
      <c r="J87" s="314"/>
      <c r="K87" s="314"/>
      <c r="L87" s="314"/>
      <c r="M87" s="314"/>
      <c r="N87" s="314"/>
    </row>
    <row r="88" spans="1:14" x14ac:dyDescent="0.25">
      <c r="A88" s="283" t="s">
        <v>1489</v>
      </c>
      <c r="B88" s="283" t="s">
        <v>1490</v>
      </c>
      <c r="C88" s="288">
        <f>2396*D88</f>
        <v>71.88</v>
      </c>
      <c r="D88" s="311">
        <v>0.03</v>
      </c>
      <c r="E88" s="317">
        <v>2</v>
      </c>
      <c r="F88" s="303" t="s">
        <v>1438</v>
      </c>
      <c r="G88" s="303" t="s">
        <v>1482</v>
      </c>
      <c r="H88" s="305">
        <f>1.4/60</f>
        <v>2.3333333333333331E-2</v>
      </c>
      <c r="I88" s="314"/>
      <c r="J88" s="314"/>
      <c r="K88" s="314"/>
      <c r="L88" s="314"/>
      <c r="M88" s="314"/>
      <c r="N88" s="314"/>
    </row>
    <row r="89" spans="1:14" x14ac:dyDescent="0.25">
      <c r="A89" s="283" t="s">
        <v>1489</v>
      </c>
      <c r="B89" s="283" t="s">
        <v>1490</v>
      </c>
      <c r="C89" s="288">
        <f>2396*D89</f>
        <v>71.88</v>
      </c>
      <c r="D89" s="311">
        <v>0.03</v>
      </c>
      <c r="E89" s="317">
        <v>2</v>
      </c>
      <c r="F89" s="303" t="s">
        <v>1438</v>
      </c>
      <c r="G89" s="303" t="s">
        <v>1484</v>
      </c>
      <c r="H89" s="313">
        <f>0.5/60</f>
        <v>8.3333333333333332E-3</v>
      </c>
      <c r="I89" s="314"/>
      <c r="J89" s="314"/>
      <c r="K89" s="314"/>
      <c r="L89" s="314"/>
      <c r="M89" s="314"/>
      <c r="N89" s="314"/>
    </row>
    <row r="90" spans="1:14" x14ac:dyDescent="0.25">
      <c r="A90" s="284" t="s">
        <v>1491</v>
      </c>
      <c r="B90" s="283"/>
      <c r="C90" s="297">
        <f>2396*D90</f>
        <v>71.88</v>
      </c>
      <c r="D90" s="315">
        <v>0.03</v>
      </c>
      <c r="E90" s="304"/>
      <c r="F90" s="303"/>
      <c r="G90" s="303"/>
      <c r="H90" s="305"/>
      <c r="I90" s="314"/>
      <c r="J90" s="314"/>
      <c r="K90" s="314"/>
      <c r="L90" s="314"/>
      <c r="M90" s="314"/>
      <c r="N90" s="314"/>
    </row>
    <row r="91" spans="1:14" x14ac:dyDescent="0.25">
      <c r="A91" s="284"/>
      <c r="B91" s="283"/>
      <c r="C91" s="316"/>
      <c r="D91" s="315"/>
      <c r="E91" s="304"/>
      <c r="F91" s="303"/>
      <c r="G91" s="303"/>
      <c r="H91" s="305"/>
      <c r="I91" s="314"/>
      <c r="J91" s="314"/>
      <c r="K91" s="314"/>
      <c r="L91" s="314"/>
      <c r="M91" s="314"/>
      <c r="N91" s="314"/>
    </row>
    <row r="92" spans="1:14" x14ac:dyDescent="0.25">
      <c r="A92" s="283" t="s">
        <v>627</v>
      </c>
      <c r="B92" s="283" t="s">
        <v>1492</v>
      </c>
      <c r="C92" s="288">
        <f>2396*D92</f>
        <v>23.96</v>
      </c>
      <c r="D92" s="289">
        <v>0.01</v>
      </c>
      <c r="E92" s="304">
        <v>2</v>
      </c>
      <c r="F92" s="303" t="s">
        <v>1493</v>
      </c>
      <c r="G92" s="283" t="s">
        <v>1457</v>
      </c>
      <c r="H92" s="309">
        <f>(8+7)/60</f>
        <v>0.25</v>
      </c>
      <c r="I92" s="314"/>
      <c r="J92" s="314"/>
      <c r="K92" s="314"/>
      <c r="L92" s="314"/>
      <c r="M92" s="314"/>
      <c r="N92" s="314"/>
    </row>
    <row r="93" spans="1:14" x14ac:dyDescent="0.25">
      <c r="A93" s="283" t="s">
        <v>627</v>
      </c>
      <c r="B93" s="283" t="s">
        <v>1492</v>
      </c>
      <c r="C93" s="288">
        <f>2396*D93</f>
        <v>23.96</v>
      </c>
      <c r="D93" s="289">
        <v>0.01</v>
      </c>
      <c r="E93" s="304">
        <v>2</v>
      </c>
      <c r="F93" s="303" t="s">
        <v>1477</v>
      </c>
      <c r="G93" s="303" t="s">
        <v>1423</v>
      </c>
      <c r="H93" s="305">
        <f>6.8/60</f>
        <v>0.11333333333333333</v>
      </c>
      <c r="I93" s="314"/>
      <c r="J93" s="314"/>
      <c r="K93" s="314"/>
      <c r="L93" s="314"/>
      <c r="M93" s="314"/>
      <c r="N93" s="314"/>
    </row>
    <row r="94" spans="1:14" x14ac:dyDescent="0.25">
      <c r="A94" s="283" t="s">
        <v>627</v>
      </c>
      <c r="B94" s="283" t="s">
        <v>1492</v>
      </c>
      <c r="C94" s="288">
        <f>2396*D94</f>
        <v>23.96</v>
      </c>
      <c r="D94" s="289">
        <v>0.01</v>
      </c>
      <c r="E94" s="304">
        <v>2</v>
      </c>
      <c r="F94" s="303" t="s">
        <v>1438</v>
      </c>
      <c r="G94" s="303" t="s">
        <v>1482</v>
      </c>
      <c r="H94" s="305">
        <f>6.8/60</f>
        <v>0.11333333333333333</v>
      </c>
      <c r="I94" s="314"/>
      <c r="J94" s="314"/>
      <c r="K94" s="314"/>
      <c r="L94" s="314"/>
      <c r="M94" s="314"/>
      <c r="N94" s="314"/>
    </row>
    <row r="95" spans="1:14" x14ac:dyDescent="0.25">
      <c r="A95" s="283" t="s">
        <v>627</v>
      </c>
      <c r="B95" s="283" t="s">
        <v>1492</v>
      </c>
      <c r="C95" s="288">
        <f>2396*D95</f>
        <v>23.96</v>
      </c>
      <c r="D95" s="289">
        <v>0.01</v>
      </c>
      <c r="E95" s="304">
        <v>2</v>
      </c>
      <c r="F95" s="303" t="s">
        <v>1484</v>
      </c>
      <c r="G95" s="303" t="s">
        <v>1484</v>
      </c>
      <c r="H95" s="305">
        <f>60/60</f>
        <v>1</v>
      </c>
      <c r="I95" s="314"/>
      <c r="J95" s="314"/>
      <c r="K95" s="314"/>
      <c r="L95" s="314"/>
      <c r="M95" s="314"/>
      <c r="N95" s="314"/>
    </row>
    <row r="96" spans="1:14" x14ac:dyDescent="0.25">
      <c r="A96" s="284" t="s">
        <v>1494</v>
      </c>
      <c r="B96" s="283"/>
      <c r="C96" s="297">
        <f>2396*D96</f>
        <v>23.96</v>
      </c>
      <c r="D96" s="298">
        <v>0.01</v>
      </c>
      <c r="E96" s="304"/>
      <c r="F96" s="303"/>
      <c r="G96" s="303"/>
      <c r="H96" s="305"/>
      <c r="I96" s="314"/>
      <c r="J96" s="314"/>
      <c r="K96" s="314"/>
      <c r="L96" s="314"/>
      <c r="M96" s="314"/>
      <c r="N96" s="314"/>
    </row>
    <row r="97" spans="1:14" x14ac:dyDescent="0.25">
      <c r="A97" s="284"/>
      <c r="B97" s="283"/>
      <c r="C97" s="297"/>
      <c r="D97" s="298"/>
      <c r="E97" s="304"/>
      <c r="F97" s="303"/>
      <c r="G97" s="303"/>
      <c r="H97" s="305"/>
      <c r="I97" s="314"/>
      <c r="J97" s="314"/>
      <c r="K97" s="314"/>
      <c r="L97" s="314"/>
      <c r="M97" s="314"/>
      <c r="N97" s="314"/>
    </row>
    <row r="98" spans="1:14" x14ac:dyDescent="0.25">
      <c r="A98" s="283" t="s">
        <v>1495</v>
      </c>
      <c r="B98" s="283" t="s">
        <v>1496</v>
      </c>
      <c r="C98" s="288">
        <f>2396*D98</f>
        <v>95.84</v>
      </c>
      <c r="D98" s="289">
        <v>0.04</v>
      </c>
      <c r="E98" s="304">
        <v>2</v>
      </c>
      <c r="F98" s="303" t="s">
        <v>1493</v>
      </c>
      <c r="G98" s="283" t="s">
        <v>1457</v>
      </c>
      <c r="H98" s="305">
        <f>0.15+0.112</f>
        <v>0.26200000000000001</v>
      </c>
      <c r="I98" s="314"/>
      <c r="J98" s="314"/>
      <c r="K98" s="314"/>
      <c r="L98" s="314"/>
      <c r="M98" s="314"/>
      <c r="N98" s="314"/>
    </row>
    <row r="99" spans="1:14" x14ac:dyDescent="0.25">
      <c r="A99" s="283" t="s">
        <v>1495</v>
      </c>
      <c r="B99" s="283" t="s">
        <v>1496</v>
      </c>
      <c r="C99" s="288">
        <f>2396*D99</f>
        <v>95.84</v>
      </c>
      <c r="D99" s="289">
        <v>0.04</v>
      </c>
      <c r="E99" s="304">
        <v>2</v>
      </c>
      <c r="F99" s="318" t="s">
        <v>1477</v>
      </c>
      <c r="G99" s="303" t="s">
        <v>1423</v>
      </c>
      <c r="H99" s="305">
        <v>8.5000000000000006E-2</v>
      </c>
      <c r="I99" s="314"/>
      <c r="J99" s="314"/>
      <c r="K99" s="314"/>
      <c r="L99" s="314"/>
      <c r="M99" s="314"/>
      <c r="N99" s="314"/>
    </row>
    <row r="100" spans="1:14" x14ac:dyDescent="0.25">
      <c r="A100" s="283" t="s">
        <v>1495</v>
      </c>
      <c r="B100" s="283" t="s">
        <v>1496</v>
      </c>
      <c r="C100" s="288">
        <f>2396*D100</f>
        <v>95.84</v>
      </c>
      <c r="D100" s="289">
        <v>0.04</v>
      </c>
      <c r="E100" s="304">
        <v>2</v>
      </c>
      <c r="F100" s="303" t="s">
        <v>1438</v>
      </c>
      <c r="G100" s="303" t="s">
        <v>1482</v>
      </c>
      <c r="H100" s="305">
        <v>0.02</v>
      </c>
      <c r="I100" s="314"/>
      <c r="J100" s="314"/>
      <c r="K100" s="314"/>
      <c r="L100" s="314"/>
      <c r="M100" s="314"/>
      <c r="N100" s="314"/>
    </row>
    <row r="101" spans="1:14" x14ac:dyDescent="0.25">
      <c r="A101" s="283" t="s">
        <v>1495</v>
      </c>
      <c r="B101" s="283" t="s">
        <v>1496</v>
      </c>
      <c r="C101" s="288">
        <f>2396*D101</f>
        <v>95.84</v>
      </c>
      <c r="D101" s="289">
        <v>0.04</v>
      </c>
      <c r="E101" s="304">
        <v>2</v>
      </c>
      <c r="F101" s="303" t="s">
        <v>1484</v>
      </c>
      <c r="G101" s="303" t="s">
        <v>1484</v>
      </c>
      <c r="H101" s="305">
        <v>7.0000000000000001E-3</v>
      </c>
      <c r="I101" s="314"/>
      <c r="J101" s="314"/>
      <c r="K101" s="314"/>
      <c r="L101" s="314"/>
      <c r="M101" s="314"/>
      <c r="N101" s="314"/>
    </row>
    <row r="102" spans="1:14" x14ac:dyDescent="0.25">
      <c r="A102" s="284" t="s">
        <v>1497</v>
      </c>
      <c r="B102" s="283"/>
      <c r="C102" s="297">
        <f>2396*D102</f>
        <v>95.84</v>
      </c>
      <c r="D102" s="298">
        <v>0.04</v>
      </c>
      <c r="E102" s="319">
        <v>2</v>
      </c>
      <c r="F102" s="303"/>
      <c r="G102" s="303"/>
      <c r="H102" s="305"/>
      <c r="I102" s="314"/>
      <c r="J102" s="314"/>
      <c r="K102" s="314"/>
      <c r="L102" s="314"/>
      <c r="M102" s="314"/>
      <c r="N102" s="314"/>
    </row>
    <row r="103" spans="1:14" x14ac:dyDescent="0.25">
      <c r="A103" s="284"/>
      <c r="B103" s="283"/>
      <c r="C103" s="317"/>
      <c r="D103" s="320"/>
      <c r="E103" s="304"/>
      <c r="F103" s="303"/>
      <c r="G103" s="303"/>
      <c r="H103" s="305"/>
      <c r="I103" s="314"/>
      <c r="J103" s="314"/>
      <c r="K103" s="314"/>
      <c r="L103" s="314"/>
      <c r="M103" s="314"/>
      <c r="N103" s="314"/>
    </row>
    <row r="104" spans="1:14" x14ac:dyDescent="0.25">
      <c r="A104" s="283" t="s">
        <v>1498</v>
      </c>
      <c r="B104" s="283" t="s">
        <v>399</v>
      </c>
      <c r="C104" s="288">
        <f>2396*D104</f>
        <v>47.92</v>
      </c>
      <c r="D104" s="289">
        <v>0.02</v>
      </c>
      <c r="E104" s="304">
        <v>2</v>
      </c>
      <c r="F104" s="303" t="s">
        <v>1493</v>
      </c>
      <c r="G104" s="283" t="s">
        <v>1457</v>
      </c>
      <c r="H104" s="309">
        <f>(8+7)/60</f>
        <v>0.25</v>
      </c>
      <c r="I104" s="314"/>
      <c r="J104" s="314"/>
      <c r="K104" s="314"/>
      <c r="L104" s="314"/>
      <c r="M104" s="314"/>
      <c r="N104" s="314"/>
    </row>
    <row r="105" spans="1:14" x14ac:dyDescent="0.25">
      <c r="A105" s="283" t="s">
        <v>1498</v>
      </c>
      <c r="B105" s="283" t="s">
        <v>399</v>
      </c>
      <c r="C105" s="288">
        <f>2396*D105</f>
        <v>47.92</v>
      </c>
      <c r="D105" s="289">
        <v>0.02</v>
      </c>
      <c r="E105" s="304">
        <v>2</v>
      </c>
      <c r="F105" s="303" t="s">
        <v>1476</v>
      </c>
      <c r="G105" s="303" t="s">
        <v>1423</v>
      </c>
      <c r="H105" s="305">
        <f>6.8/60</f>
        <v>0.11333333333333333</v>
      </c>
      <c r="I105" s="314"/>
      <c r="J105" s="314"/>
      <c r="K105" s="314"/>
      <c r="L105" s="314"/>
      <c r="M105" s="314"/>
      <c r="N105" s="314"/>
    </row>
    <row r="106" spans="1:14" x14ac:dyDescent="0.25">
      <c r="A106" s="283" t="s">
        <v>1498</v>
      </c>
      <c r="B106" s="283" t="s">
        <v>399</v>
      </c>
      <c r="C106" s="288">
        <f>2396*D106</f>
        <v>47.92</v>
      </c>
      <c r="D106" s="289">
        <v>0.02</v>
      </c>
      <c r="E106" s="304">
        <v>2</v>
      </c>
      <c r="F106" s="303" t="s">
        <v>1499</v>
      </c>
      <c r="G106" s="303" t="s">
        <v>1482</v>
      </c>
      <c r="H106" s="305">
        <f>6.8/60</f>
        <v>0.11333333333333333</v>
      </c>
      <c r="I106" s="314"/>
      <c r="J106" s="314"/>
      <c r="K106" s="314"/>
      <c r="L106" s="314"/>
      <c r="M106" s="314"/>
      <c r="N106" s="314"/>
    </row>
    <row r="107" spans="1:14" x14ac:dyDescent="0.25">
      <c r="A107" s="283" t="s">
        <v>1498</v>
      </c>
      <c r="B107" s="283" t="s">
        <v>399</v>
      </c>
      <c r="C107" s="288">
        <f>2396*D107</f>
        <v>47.92</v>
      </c>
      <c r="D107" s="289">
        <v>0.02</v>
      </c>
      <c r="E107" s="304">
        <v>2</v>
      </c>
      <c r="F107" s="303" t="s">
        <v>1500</v>
      </c>
      <c r="G107" s="303" t="s">
        <v>1484</v>
      </c>
      <c r="H107" s="305">
        <f>60/60</f>
        <v>1</v>
      </c>
      <c r="I107" s="314"/>
      <c r="J107" s="314"/>
      <c r="K107" s="314"/>
      <c r="L107" s="314"/>
      <c r="M107" s="314"/>
      <c r="N107" s="314"/>
    </row>
    <row r="108" spans="1:14" x14ac:dyDescent="0.25">
      <c r="A108" s="284" t="s">
        <v>1501</v>
      </c>
      <c r="B108" s="283"/>
      <c r="C108" s="297">
        <f>2396*D108</f>
        <v>47.92</v>
      </c>
      <c r="D108" s="298">
        <v>0.02</v>
      </c>
      <c r="E108" s="304"/>
      <c r="F108" s="303"/>
      <c r="G108" s="303"/>
      <c r="H108" s="305"/>
      <c r="I108" s="314"/>
      <c r="J108" s="314"/>
      <c r="K108" s="314"/>
      <c r="L108" s="314"/>
      <c r="M108" s="314"/>
      <c r="N108" s="314"/>
    </row>
    <row r="109" spans="1:14" s="257" customFormat="1" ht="11.25" x14ac:dyDescent="0.2">
      <c r="A109" s="283"/>
      <c r="B109" s="321"/>
      <c r="C109" s="322">
        <f>SUM(C36,C42,C48,C54,C60,C66,C72,C78,C84,C90,C96,C102,C108)</f>
        <v>1389.68</v>
      </c>
      <c r="D109" s="323">
        <f>SUM(D36,D42,D48,D54,D60,D66,D72,D78,D84,D90,D96,D102,D108)</f>
        <v>0.58000000000000018</v>
      </c>
      <c r="E109" s="324"/>
      <c r="F109" s="321"/>
      <c r="G109" s="321"/>
      <c r="H109" s="321"/>
      <c r="I109" s="321"/>
      <c r="J109" s="321"/>
      <c r="K109" s="321"/>
      <c r="L109" s="325"/>
      <c r="M109" s="321"/>
      <c r="N109" s="326"/>
    </row>
    <row r="110" spans="1:14" s="257" customFormat="1" ht="11.25" x14ac:dyDescent="0.2">
      <c r="A110" s="275" t="s">
        <v>1502</v>
      </c>
      <c r="B110" s="327"/>
      <c r="C110" s="327"/>
      <c r="D110" s="328"/>
      <c r="E110" s="329"/>
      <c r="F110" s="327"/>
      <c r="G110" s="327"/>
      <c r="H110" s="327"/>
      <c r="I110" s="327"/>
      <c r="J110" s="327"/>
      <c r="K110" s="327"/>
      <c r="L110" s="327"/>
      <c r="M110" s="327"/>
      <c r="N110" s="330"/>
    </row>
    <row r="111" spans="1:14" s="257" customFormat="1" ht="11.25" x14ac:dyDescent="0.2">
      <c r="A111" s="331" t="s">
        <v>1541</v>
      </c>
      <c r="B111" s="332"/>
      <c r="C111" s="332"/>
      <c r="D111" s="332"/>
      <c r="E111" s="333"/>
      <c r="F111" s="334"/>
      <c r="G111" s="332"/>
      <c r="H111" s="332"/>
      <c r="I111" s="335"/>
      <c r="J111" s="231"/>
      <c r="K111" s="231"/>
      <c r="L111" s="231"/>
      <c r="M111" s="231"/>
      <c r="N111" s="336"/>
    </row>
    <row r="112" spans="1:14" s="343" customFormat="1" x14ac:dyDescent="0.25">
      <c r="A112" s="332" t="s">
        <v>1503</v>
      </c>
      <c r="B112" s="332" t="s">
        <v>1504</v>
      </c>
      <c r="C112" s="337">
        <f>2396*D112</f>
        <v>47.92</v>
      </c>
      <c r="D112" s="338">
        <v>0.02</v>
      </c>
      <c r="E112" s="339">
        <v>3</v>
      </c>
      <c r="F112" s="332" t="s">
        <v>1457</v>
      </c>
      <c r="G112" s="334" t="s">
        <v>1435</v>
      </c>
      <c r="H112" s="341">
        <f>(9.2+6.7)/60</f>
        <v>0.26499999999999996</v>
      </c>
    </row>
    <row r="113" spans="1:14" s="343" customFormat="1" x14ac:dyDescent="0.25">
      <c r="A113" s="332" t="s">
        <v>1503</v>
      </c>
      <c r="B113" s="332" t="s">
        <v>1504</v>
      </c>
      <c r="C113" s="337">
        <f>2396*D113</f>
        <v>47.92</v>
      </c>
      <c r="D113" s="338">
        <v>0.02</v>
      </c>
      <c r="E113" s="339">
        <v>3</v>
      </c>
      <c r="F113" s="334" t="s">
        <v>1423</v>
      </c>
      <c r="G113" s="334" t="s">
        <v>1423</v>
      </c>
      <c r="H113" s="344">
        <f>4/60</f>
        <v>6.6666666666666666E-2</v>
      </c>
    </row>
    <row r="114" spans="1:14" s="343" customFormat="1" x14ac:dyDescent="0.25">
      <c r="A114" s="332" t="s">
        <v>1503</v>
      </c>
      <c r="B114" s="332" t="s">
        <v>1504</v>
      </c>
      <c r="C114" s="337">
        <f>2396*D114</f>
        <v>47.92</v>
      </c>
      <c r="D114" s="338">
        <v>0.02</v>
      </c>
      <c r="E114" s="339">
        <v>3</v>
      </c>
      <c r="F114" s="334" t="s">
        <v>1482</v>
      </c>
      <c r="G114" s="334" t="s">
        <v>1482</v>
      </c>
      <c r="H114" s="344">
        <f>2.2/60</f>
        <v>3.6666666666666667E-2</v>
      </c>
    </row>
    <row r="115" spans="1:14" s="343" customFormat="1" x14ac:dyDescent="0.25">
      <c r="A115" s="332" t="s">
        <v>1503</v>
      </c>
      <c r="B115" s="332" t="s">
        <v>1504</v>
      </c>
      <c r="C115" s="337">
        <f>2396*D115</f>
        <v>47.92</v>
      </c>
      <c r="D115" s="338">
        <v>0.02</v>
      </c>
      <c r="E115" s="339">
        <v>3</v>
      </c>
      <c r="F115" s="334" t="s">
        <v>1484</v>
      </c>
      <c r="G115" s="334" t="s">
        <v>1484</v>
      </c>
      <c r="H115" s="344">
        <f>0.7/60</f>
        <v>1.1666666666666665E-2</v>
      </c>
    </row>
    <row r="116" spans="1:14" s="343" customFormat="1" x14ac:dyDescent="0.25">
      <c r="A116" s="331" t="s">
        <v>1505</v>
      </c>
      <c r="B116" s="332"/>
      <c r="C116" s="345">
        <f>2396*D116</f>
        <v>47.92</v>
      </c>
      <c r="D116" s="346">
        <v>0.02</v>
      </c>
      <c r="E116" s="339"/>
      <c r="F116" s="347"/>
      <c r="G116" s="334"/>
      <c r="H116" s="342"/>
    </row>
    <row r="117" spans="1:14" s="348" customFormat="1" ht="11.25" x14ac:dyDescent="0.2">
      <c r="A117" s="331"/>
      <c r="B117" s="332"/>
      <c r="C117" s="332"/>
      <c r="D117" s="338"/>
      <c r="E117" s="333"/>
      <c r="F117" s="332"/>
      <c r="G117" s="334"/>
      <c r="H117" s="332"/>
    </row>
    <row r="118" spans="1:14" s="343" customFormat="1" x14ac:dyDescent="0.25">
      <c r="A118" s="332" t="s">
        <v>1506</v>
      </c>
      <c r="B118" s="332" t="s">
        <v>1507</v>
      </c>
      <c r="C118" s="337">
        <f>2396*D118</f>
        <v>95.84</v>
      </c>
      <c r="D118" s="338">
        <v>0.04</v>
      </c>
      <c r="E118" s="339">
        <v>4</v>
      </c>
      <c r="F118" s="332" t="s">
        <v>1457</v>
      </c>
      <c r="G118" s="334" t="s">
        <v>1435</v>
      </c>
      <c r="H118" s="341">
        <f>(9.2+6.7)/60</f>
        <v>0.26499999999999996</v>
      </c>
    </row>
    <row r="119" spans="1:14" s="343" customFormat="1" x14ac:dyDescent="0.25">
      <c r="A119" s="332" t="s">
        <v>1506</v>
      </c>
      <c r="B119" s="332" t="s">
        <v>1507</v>
      </c>
      <c r="C119" s="337">
        <f>2396*D119</f>
        <v>95.84</v>
      </c>
      <c r="D119" s="338">
        <v>0.04</v>
      </c>
      <c r="E119" s="339">
        <v>4</v>
      </c>
      <c r="F119" s="334" t="s">
        <v>1423</v>
      </c>
      <c r="G119" s="334" t="s">
        <v>1423</v>
      </c>
      <c r="H119" s="344">
        <f>4/60</f>
        <v>6.6666666666666666E-2</v>
      </c>
    </row>
    <row r="120" spans="1:14" s="343" customFormat="1" x14ac:dyDescent="0.25">
      <c r="A120" s="332" t="s">
        <v>1506</v>
      </c>
      <c r="B120" s="332" t="s">
        <v>1507</v>
      </c>
      <c r="C120" s="337">
        <f>2396*D120</f>
        <v>95.84</v>
      </c>
      <c r="D120" s="338">
        <v>0.04</v>
      </c>
      <c r="E120" s="339">
        <v>4</v>
      </c>
      <c r="F120" s="334" t="s">
        <v>1482</v>
      </c>
      <c r="G120" s="334" t="s">
        <v>1436</v>
      </c>
      <c r="H120" s="344">
        <f>2.2/60</f>
        <v>3.6666666666666667E-2</v>
      </c>
    </row>
    <row r="121" spans="1:14" s="343" customFormat="1" x14ac:dyDescent="0.25">
      <c r="A121" s="332" t="s">
        <v>1506</v>
      </c>
      <c r="B121" s="332" t="s">
        <v>1507</v>
      </c>
      <c r="C121" s="337">
        <f>2396*D121</f>
        <v>95.84</v>
      </c>
      <c r="D121" s="338">
        <v>0.04</v>
      </c>
      <c r="E121" s="339">
        <v>4</v>
      </c>
      <c r="F121" s="334" t="s">
        <v>1484</v>
      </c>
      <c r="G121" s="334" t="s">
        <v>1438</v>
      </c>
      <c r="H121" s="344">
        <f>0.7/60</f>
        <v>1.1666666666666665E-2</v>
      </c>
    </row>
    <row r="122" spans="1:14" s="343" customFormat="1" x14ac:dyDescent="0.25">
      <c r="A122" s="331" t="s">
        <v>1508</v>
      </c>
      <c r="B122" s="332"/>
      <c r="C122" s="345">
        <f>2396*D122</f>
        <v>95.84</v>
      </c>
      <c r="D122" s="346">
        <v>0.04</v>
      </c>
      <c r="E122" s="334"/>
      <c r="F122" s="334"/>
      <c r="G122" s="342"/>
      <c r="H122" s="349"/>
    </row>
    <row r="123" spans="1:14" s="348" customFormat="1" ht="11.25" x14ac:dyDescent="0.2">
      <c r="A123" s="331"/>
      <c r="B123" s="332"/>
      <c r="C123" s="332"/>
      <c r="D123" s="332"/>
      <c r="E123" s="333"/>
      <c r="F123" s="334"/>
      <c r="G123" s="332"/>
      <c r="H123" s="332"/>
    </row>
    <row r="124" spans="1:14" x14ac:dyDescent="0.25">
      <c r="A124" s="350" t="s">
        <v>1509</v>
      </c>
      <c r="B124" s="350" t="s">
        <v>347</v>
      </c>
      <c r="C124" s="351">
        <f>2396*D124</f>
        <v>383.36</v>
      </c>
      <c r="D124" s="352">
        <v>0.16</v>
      </c>
      <c r="E124" s="353">
        <v>4</v>
      </c>
      <c r="F124" s="350" t="s">
        <v>1457</v>
      </c>
      <c r="G124" s="354" t="s">
        <v>1435</v>
      </c>
      <c r="H124" s="355">
        <f>(9.2+6.7)/60</f>
        <v>0.26499999999999996</v>
      </c>
      <c r="I124" s="356"/>
      <c r="J124" s="356"/>
      <c r="K124" s="356"/>
      <c r="L124" s="356"/>
      <c r="M124" s="356"/>
      <c r="N124" s="357"/>
    </row>
    <row r="125" spans="1:14" x14ac:dyDescent="0.25">
      <c r="A125" s="332" t="s">
        <v>1509</v>
      </c>
      <c r="B125" s="332" t="s">
        <v>347</v>
      </c>
      <c r="C125" s="337">
        <f>2396*D125</f>
        <v>383.36</v>
      </c>
      <c r="D125" s="352">
        <v>0.16</v>
      </c>
      <c r="E125" s="339">
        <v>4</v>
      </c>
      <c r="F125" s="334" t="s">
        <v>1423</v>
      </c>
      <c r="G125" s="334" t="s">
        <v>1436</v>
      </c>
      <c r="H125" s="344">
        <f>4/60</f>
        <v>6.6666666666666666E-2</v>
      </c>
      <c r="I125" s="347"/>
      <c r="J125" s="347"/>
      <c r="K125" s="347"/>
      <c r="L125" s="347"/>
      <c r="M125" s="347"/>
      <c r="N125" s="358"/>
    </row>
    <row r="126" spans="1:14" x14ac:dyDescent="0.25">
      <c r="A126" s="332" t="s">
        <v>1509</v>
      </c>
      <c r="B126" s="332" t="s">
        <v>347</v>
      </c>
      <c r="C126" s="337">
        <f>2396*D126</f>
        <v>383.36</v>
      </c>
      <c r="D126" s="352">
        <v>0.16</v>
      </c>
      <c r="E126" s="339">
        <v>4</v>
      </c>
      <c r="F126" s="334" t="s">
        <v>1482</v>
      </c>
      <c r="G126" s="334" t="s">
        <v>1438</v>
      </c>
      <c r="H126" s="344">
        <f>2.2/60</f>
        <v>3.6666666666666667E-2</v>
      </c>
      <c r="I126" s="347"/>
      <c r="J126" s="347"/>
      <c r="K126" s="347"/>
      <c r="L126" s="347"/>
      <c r="M126" s="347"/>
      <c r="N126" s="358"/>
    </row>
    <row r="127" spans="1:14" x14ac:dyDescent="0.25">
      <c r="A127" s="332" t="s">
        <v>1509</v>
      </c>
      <c r="B127" s="332" t="s">
        <v>347</v>
      </c>
      <c r="C127" s="337">
        <f>2396*D127</f>
        <v>383.36</v>
      </c>
      <c r="D127" s="352">
        <v>0.16</v>
      </c>
      <c r="E127" s="339">
        <v>4</v>
      </c>
      <c r="F127" s="334" t="s">
        <v>1484</v>
      </c>
      <c r="G127" s="334" t="s">
        <v>1438</v>
      </c>
      <c r="H127" s="344">
        <f>0.7/60</f>
        <v>1.1666666666666665E-2</v>
      </c>
      <c r="I127" s="347"/>
      <c r="J127" s="347"/>
      <c r="K127" s="347"/>
      <c r="L127" s="347"/>
      <c r="M127" s="347"/>
      <c r="N127" s="358"/>
    </row>
    <row r="128" spans="1:14" x14ac:dyDescent="0.25">
      <c r="A128" s="331" t="s">
        <v>1510</v>
      </c>
      <c r="B128" s="332"/>
      <c r="C128" s="345">
        <f>2396*D128</f>
        <v>383.36</v>
      </c>
      <c r="D128" s="359">
        <v>0.16</v>
      </c>
      <c r="E128" s="339"/>
      <c r="F128" s="334"/>
      <c r="G128" s="334"/>
      <c r="H128" s="347"/>
      <c r="I128" s="347"/>
      <c r="J128" s="347"/>
      <c r="K128" s="347"/>
      <c r="L128" s="347"/>
      <c r="M128" s="347"/>
      <c r="N128" s="358"/>
    </row>
    <row r="129" spans="1:14" x14ac:dyDescent="0.25">
      <c r="A129" s="331"/>
      <c r="B129" s="332"/>
      <c r="C129" s="331"/>
      <c r="D129" s="360"/>
      <c r="E129" s="339"/>
      <c r="F129" s="334"/>
      <c r="G129" s="334"/>
      <c r="H129" s="347"/>
      <c r="I129" s="347"/>
      <c r="J129" s="347"/>
      <c r="K129" s="347"/>
      <c r="L129" s="347"/>
      <c r="M129" s="347"/>
      <c r="N129" s="358"/>
    </row>
    <row r="130" spans="1:14" x14ac:dyDescent="0.25">
      <c r="A130" s="332" t="s">
        <v>1511</v>
      </c>
      <c r="B130" s="332" t="s">
        <v>3</v>
      </c>
      <c r="C130" s="337">
        <f>2396*D130</f>
        <v>71.88</v>
      </c>
      <c r="D130" s="360">
        <v>0.03</v>
      </c>
      <c r="E130" s="339">
        <v>2</v>
      </c>
      <c r="F130" s="332" t="s">
        <v>1457</v>
      </c>
      <c r="G130" s="334" t="s">
        <v>1435</v>
      </c>
      <c r="H130" s="341">
        <f>(9.2+6.7)/60</f>
        <v>0.26499999999999996</v>
      </c>
      <c r="I130" s="347"/>
      <c r="J130" s="347"/>
      <c r="K130" s="347"/>
      <c r="L130" s="347"/>
      <c r="M130" s="347"/>
      <c r="N130" s="358"/>
    </row>
    <row r="131" spans="1:14" x14ac:dyDescent="0.25">
      <c r="A131" s="332" t="s">
        <v>1511</v>
      </c>
      <c r="B131" s="332" t="s">
        <v>3</v>
      </c>
      <c r="C131" s="337">
        <f>2396*D131</f>
        <v>71.88</v>
      </c>
      <c r="D131" s="360">
        <v>0.03</v>
      </c>
      <c r="E131" s="339">
        <v>2</v>
      </c>
      <c r="F131" s="332" t="s">
        <v>1423</v>
      </c>
      <c r="G131" s="332" t="s">
        <v>1423</v>
      </c>
      <c r="H131" s="344">
        <f>4/60</f>
        <v>6.6666666666666666E-2</v>
      </c>
      <c r="I131" s="347"/>
      <c r="J131" s="347"/>
      <c r="K131" s="347"/>
      <c r="L131" s="347"/>
      <c r="M131" s="347"/>
      <c r="N131" s="358"/>
    </row>
    <row r="132" spans="1:14" x14ac:dyDescent="0.25">
      <c r="A132" s="332" t="s">
        <v>1511</v>
      </c>
      <c r="B132" s="332" t="s">
        <v>3</v>
      </c>
      <c r="C132" s="337">
        <f>2396*D132</f>
        <v>71.88</v>
      </c>
      <c r="D132" s="360">
        <v>0.03</v>
      </c>
      <c r="E132" s="339">
        <v>2</v>
      </c>
      <c r="F132" s="332" t="s">
        <v>1422</v>
      </c>
      <c r="G132" s="332" t="s">
        <v>1422</v>
      </c>
      <c r="H132" s="344">
        <f>2.2/60</f>
        <v>3.6666666666666667E-2</v>
      </c>
      <c r="I132" s="347"/>
      <c r="J132" s="347"/>
      <c r="K132" s="347"/>
      <c r="L132" s="347"/>
      <c r="M132" s="347"/>
      <c r="N132" s="358"/>
    </row>
    <row r="133" spans="1:14" x14ac:dyDescent="0.25">
      <c r="A133" s="332" t="s">
        <v>1511</v>
      </c>
      <c r="B133" s="332" t="s">
        <v>3</v>
      </c>
      <c r="C133" s="337">
        <f>2396*D133</f>
        <v>71.88</v>
      </c>
      <c r="D133" s="360">
        <v>0.03</v>
      </c>
      <c r="E133" s="339">
        <v>2</v>
      </c>
      <c r="F133" s="332" t="s">
        <v>1421</v>
      </c>
      <c r="G133" s="332" t="s">
        <v>1421</v>
      </c>
      <c r="H133" s="344">
        <f>0.7/60</f>
        <v>1.1666666666666665E-2</v>
      </c>
      <c r="I133" s="347"/>
      <c r="J133" s="347"/>
      <c r="K133" s="347"/>
      <c r="L133" s="347"/>
      <c r="M133" s="347"/>
      <c r="N133" s="358"/>
    </row>
    <row r="134" spans="1:14" x14ac:dyDescent="0.25">
      <c r="A134" s="331" t="s">
        <v>1512</v>
      </c>
      <c r="B134" s="332"/>
      <c r="C134" s="345">
        <f>2396*D134</f>
        <v>71.88</v>
      </c>
      <c r="D134" s="361">
        <v>0.03</v>
      </c>
      <c r="E134" s="339"/>
      <c r="F134" s="334"/>
      <c r="G134" s="334"/>
      <c r="H134" s="347"/>
      <c r="I134" s="347"/>
      <c r="J134" s="347"/>
      <c r="K134" s="347"/>
      <c r="L134" s="347"/>
      <c r="M134" s="347"/>
      <c r="N134" s="358"/>
    </row>
    <row r="135" spans="1:14" x14ac:dyDescent="0.25">
      <c r="A135" s="331"/>
      <c r="B135" s="332"/>
      <c r="C135" s="331"/>
      <c r="D135" s="360"/>
      <c r="E135" s="339"/>
      <c r="F135" s="334"/>
      <c r="G135" s="334"/>
      <c r="H135" s="347"/>
      <c r="I135" s="347"/>
      <c r="J135" s="347"/>
      <c r="K135" s="347"/>
      <c r="L135" s="347"/>
      <c r="M135" s="347"/>
      <c r="N135" s="358"/>
    </row>
    <row r="136" spans="1:14" x14ac:dyDescent="0.25">
      <c r="A136" s="332" t="s">
        <v>1513</v>
      </c>
      <c r="B136" s="332" t="s">
        <v>1514</v>
      </c>
      <c r="C136" s="337">
        <f>2396*D136</f>
        <v>23.96</v>
      </c>
      <c r="D136" s="360">
        <v>0.01</v>
      </c>
      <c r="E136" s="339">
        <v>2</v>
      </c>
      <c r="F136" s="332" t="s">
        <v>1457</v>
      </c>
      <c r="G136" s="334" t="s">
        <v>1435</v>
      </c>
      <c r="H136" s="341">
        <f>(9.2+6.7)/60</f>
        <v>0.26499999999999996</v>
      </c>
      <c r="I136" s="347"/>
      <c r="J136" s="347"/>
      <c r="K136" s="347"/>
      <c r="L136" s="347"/>
      <c r="M136" s="347"/>
      <c r="N136" s="358"/>
    </row>
    <row r="137" spans="1:14" x14ac:dyDescent="0.25">
      <c r="A137" s="332" t="s">
        <v>1513</v>
      </c>
      <c r="B137" s="332" t="s">
        <v>1514</v>
      </c>
      <c r="C137" s="337">
        <f>2396*D137</f>
        <v>23.96</v>
      </c>
      <c r="D137" s="360">
        <v>0.01</v>
      </c>
      <c r="E137" s="339">
        <v>2</v>
      </c>
      <c r="F137" s="332" t="s">
        <v>1423</v>
      </c>
      <c r="G137" s="332" t="s">
        <v>1423</v>
      </c>
      <c r="H137" s="344">
        <f>4/60</f>
        <v>6.6666666666666666E-2</v>
      </c>
      <c r="I137" s="347"/>
      <c r="J137" s="347"/>
      <c r="K137" s="347"/>
      <c r="L137" s="347"/>
      <c r="M137" s="347"/>
      <c r="N137" s="358"/>
    </row>
    <row r="138" spans="1:14" x14ac:dyDescent="0.25">
      <c r="A138" s="332" t="s">
        <v>1513</v>
      </c>
      <c r="B138" s="332" t="s">
        <v>1514</v>
      </c>
      <c r="C138" s="337">
        <f>2396*D138</f>
        <v>23.96</v>
      </c>
      <c r="D138" s="360">
        <v>0.01</v>
      </c>
      <c r="E138" s="339">
        <v>2</v>
      </c>
      <c r="F138" s="332" t="s">
        <v>1422</v>
      </c>
      <c r="G138" s="332" t="s">
        <v>1422</v>
      </c>
      <c r="H138" s="344">
        <f>2.2/60</f>
        <v>3.6666666666666667E-2</v>
      </c>
      <c r="I138" s="347"/>
      <c r="J138" s="347"/>
      <c r="K138" s="347"/>
      <c r="L138" s="347"/>
      <c r="M138" s="347"/>
      <c r="N138" s="358"/>
    </row>
    <row r="139" spans="1:14" x14ac:dyDescent="0.25">
      <c r="A139" s="332" t="s">
        <v>1513</v>
      </c>
      <c r="B139" s="332" t="s">
        <v>1514</v>
      </c>
      <c r="C139" s="337">
        <f>2396*D139</f>
        <v>23.96</v>
      </c>
      <c r="D139" s="360">
        <v>0.01</v>
      </c>
      <c r="E139" s="339">
        <v>2</v>
      </c>
      <c r="F139" s="332" t="s">
        <v>1421</v>
      </c>
      <c r="G139" s="332" t="s">
        <v>1421</v>
      </c>
      <c r="H139" s="344">
        <f>0.7/60</f>
        <v>1.1666666666666665E-2</v>
      </c>
      <c r="I139" s="347"/>
      <c r="J139" s="347"/>
      <c r="K139" s="347"/>
      <c r="L139" s="347"/>
      <c r="M139" s="347"/>
      <c r="N139" s="358"/>
    </row>
    <row r="140" spans="1:14" x14ac:dyDescent="0.25">
      <c r="A140" s="331" t="s">
        <v>1515</v>
      </c>
      <c r="B140" s="332"/>
      <c r="C140" s="345">
        <f>2396*D140</f>
        <v>23.96</v>
      </c>
      <c r="D140" s="361">
        <v>0.01</v>
      </c>
      <c r="E140" s="339"/>
      <c r="F140" s="334"/>
      <c r="G140" s="334"/>
      <c r="H140" s="340"/>
      <c r="I140" s="347"/>
      <c r="J140" s="347"/>
      <c r="K140" s="347"/>
      <c r="L140" s="347"/>
      <c r="M140" s="347"/>
      <c r="N140" s="358"/>
    </row>
    <row r="141" spans="1:14" x14ac:dyDescent="0.25">
      <c r="A141" s="331"/>
      <c r="B141" s="332"/>
      <c r="C141" s="331"/>
      <c r="D141" s="360"/>
      <c r="E141" s="339"/>
      <c r="F141" s="334"/>
      <c r="G141" s="334"/>
      <c r="H141" s="340"/>
      <c r="I141" s="362"/>
      <c r="J141" s="347"/>
      <c r="K141" s="347"/>
      <c r="L141" s="347"/>
      <c r="M141" s="347"/>
      <c r="N141" s="358"/>
    </row>
    <row r="142" spans="1:14" s="257" customFormat="1" ht="11.25" x14ac:dyDescent="0.2">
      <c r="A142" s="332" t="s">
        <v>1516</v>
      </c>
      <c r="B142" s="332" t="s">
        <v>1517</v>
      </c>
      <c r="C142" s="337">
        <f>2396*D142</f>
        <v>167.72000000000003</v>
      </c>
      <c r="D142" s="360">
        <v>7.0000000000000007E-2</v>
      </c>
      <c r="E142" s="339">
        <v>4</v>
      </c>
      <c r="F142" s="332" t="s">
        <v>1457</v>
      </c>
      <c r="G142" s="334" t="s">
        <v>1435</v>
      </c>
      <c r="H142" s="341">
        <f>(9.2+6.7)/60</f>
        <v>0.26499999999999996</v>
      </c>
      <c r="I142" s="363"/>
      <c r="J142" s="331"/>
      <c r="K142" s="331"/>
      <c r="L142" s="331"/>
      <c r="M142" s="331"/>
      <c r="N142" s="364"/>
    </row>
    <row r="143" spans="1:14" x14ac:dyDescent="0.25">
      <c r="A143" s="332" t="s">
        <v>1516</v>
      </c>
      <c r="B143" s="332" t="s">
        <v>1517</v>
      </c>
      <c r="C143" s="337">
        <f>2396*D143</f>
        <v>167.72000000000003</v>
      </c>
      <c r="D143" s="360">
        <v>7.0000000000000007E-2</v>
      </c>
      <c r="E143" s="339">
        <v>4</v>
      </c>
      <c r="F143" s="334" t="s">
        <v>1423</v>
      </c>
      <c r="G143" s="334" t="s">
        <v>1436</v>
      </c>
      <c r="H143" s="344">
        <f>4/60</f>
        <v>6.6666666666666666E-2</v>
      </c>
      <c r="I143" s="362"/>
      <c r="J143" s="347"/>
      <c r="K143" s="347"/>
      <c r="L143" s="347"/>
      <c r="M143" s="347"/>
      <c r="N143" s="365"/>
    </row>
    <row r="144" spans="1:14" x14ac:dyDescent="0.25">
      <c r="A144" s="332" t="s">
        <v>1516</v>
      </c>
      <c r="B144" s="332" t="s">
        <v>1517</v>
      </c>
      <c r="C144" s="337">
        <f>2396*D144</f>
        <v>167.72000000000003</v>
      </c>
      <c r="D144" s="360">
        <v>7.0000000000000007E-2</v>
      </c>
      <c r="E144" s="339">
        <v>4</v>
      </c>
      <c r="F144" s="334" t="s">
        <v>1482</v>
      </c>
      <c r="G144" s="334" t="s">
        <v>1438</v>
      </c>
      <c r="H144" s="344">
        <f>2.2/60</f>
        <v>3.6666666666666667E-2</v>
      </c>
      <c r="I144" s="362"/>
      <c r="J144" s="347"/>
      <c r="K144" s="347"/>
      <c r="L144" s="347"/>
      <c r="M144" s="347"/>
      <c r="N144" s="365"/>
    </row>
    <row r="145" spans="1:15" x14ac:dyDescent="0.25">
      <c r="A145" s="332" t="s">
        <v>1516</v>
      </c>
      <c r="B145" s="332" t="s">
        <v>1517</v>
      </c>
      <c r="C145" s="337">
        <f>2396*D145</f>
        <v>167.72000000000003</v>
      </c>
      <c r="D145" s="360">
        <v>7.0000000000000007E-2</v>
      </c>
      <c r="E145" s="339">
        <v>4</v>
      </c>
      <c r="F145" s="334" t="s">
        <v>1484</v>
      </c>
      <c r="G145" s="334" t="s">
        <v>1518</v>
      </c>
      <c r="H145" s="344">
        <f>0.7/60</f>
        <v>1.1666666666666665E-2</v>
      </c>
      <c r="I145" s="362"/>
      <c r="J145" s="347"/>
      <c r="K145" s="347"/>
      <c r="L145" s="347"/>
      <c r="M145" s="347"/>
      <c r="N145" s="365"/>
    </row>
    <row r="146" spans="1:15" ht="12" customHeight="1" x14ac:dyDescent="0.25">
      <c r="A146" s="331" t="s">
        <v>1519</v>
      </c>
      <c r="B146" s="332"/>
      <c r="C146" s="345">
        <f>2396*D146</f>
        <v>167.72000000000003</v>
      </c>
      <c r="D146" s="361">
        <v>7.0000000000000007E-2</v>
      </c>
      <c r="E146" s="339"/>
      <c r="F146" s="334"/>
      <c r="G146" s="334"/>
      <c r="H146" s="344"/>
      <c r="I146" s="362"/>
      <c r="J146" s="347"/>
      <c r="K146" s="347"/>
      <c r="L146" s="347"/>
      <c r="M146" s="347"/>
      <c r="N146" s="365"/>
    </row>
    <row r="147" spans="1:15" ht="12" customHeight="1" x14ac:dyDescent="0.25">
      <c r="A147" s="331"/>
      <c r="B147" s="332"/>
      <c r="C147" s="331"/>
      <c r="D147" s="360"/>
      <c r="E147" s="339"/>
      <c r="F147" s="334"/>
      <c r="G147" s="334"/>
      <c r="H147" s="344"/>
      <c r="I147" s="362"/>
      <c r="J147" s="347"/>
      <c r="K147" s="347"/>
      <c r="L147" s="347"/>
      <c r="M147" s="347"/>
      <c r="N147" s="365"/>
    </row>
    <row r="148" spans="1:15" s="257" customFormat="1" ht="11.25" hidden="1" x14ac:dyDescent="0.2">
      <c r="A148" s="332" t="s">
        <v>1520</v>
      </c>
      <c r="B148" s="332" t="s">
        <v>1521</v>
      </c>
      <c r="C148" s="337"/>
      <c r="D148" s="360"/>
      <c r="E148" s="339">
        <v>2</v>
      </c>
      <c r="F148" s="332" t="s">
        <v>1457</v>
      </c>
      <c r="G148" s="334" t="s">
        <v>1435</v>
      </c>
      <c r="H148" s="341">
        <f>(9.2+6.7)/60</f>
        <v>0.26499999999999996</v>
      </c>
      <c r="I148" s="363"/>
      <c r="J148" s="331"/>
      <c r="K148" s="331"/>
      <c r="L148" s="331"/>
      <c r="M148" s="331"/>
      <c r="N148" s="364"/>
    </row>
    <row r="149" spans="1:15" hidden="1" x14ac:dyDescent="0.25">
      <c r="A149" s="332" t="s">
        <v>1520</v>
      </c>
      <c r="B149" s="332" t="s">
        <v>1521</v>
      </c>
      <c r="C149" s="337"/>
      <c r="D149" s="360"/>
      <c r="E149" s="339">
        <v>2</v>
      </c>
      <c r="F149" s="334" t="s">
        <v>1423</v>
      </c>
      <c r="G149" s="334" t="s">
        <v>1436</v>
      </c>
      <c r="H149" s="344">
        <f>4/60</f>
        <v>6.6666666666666666E-2</v>
      </c>
      <c r="I149" s="362"/>
      <c r="J149" s="347"/>
      <c r="K149" s="347"/>
      <c r="L149" s="347"/>
      <c r="M149" s="347"/>
      <c r="N149" s="365"/>
    </row>
    <row r="150" spans="1:15" hidden="1" x14ac:dyDescent="0.25">
      <c r="A150" s="332" t="s">
        <v>1520</v>
      </c>
      <c r="B150" s="332" t="s">
        <v>1521</v>
      </c>
      <c r="C150" s="337"/>
      <c r="D150" s="360"/>
      <c r="E150" s="339">
        <v>2</v>
      </c>
      <c r="F150" s="334" t="s">
        <v>1482</v>
      </c>
      <c r="G150" s="334" t="s">
        <v>1438</v>
      </c>
      <c r="H150" s="344">
        <f>2.2/60</f>
        <v>3.6666666666666667E-2</v>
      </c>
      <c r="I150" s="362"/>
      <c r="J150" s="347"/>
      <c r="K150" s="347"/>
      <c r="L150" s="347"/>
      <c r="M150" s="347"/>
      <c r="N150" s="365"/>
    </row>
    <row r="151" spans="1:15" hidden="1" x14ac:dyDescent="0.25">
      <c r="A151" s="332" t="s">
        <v>1520</v>
      </c>
      <c r="B151" s="332" t="s">
        <v>1521</v>
      </c>
      <c r="C151" s="337"/>
      <c r="D151" s="360"/>
      <c r="E151" s="339">
        <v>2</v>
      </c>
      <c r="F151" s="334" t="s">
        <v>1484</v>
      </c>
      <c r="G151" s="334" t="s">
        <v>1518</v>
      </c>
      <c r="H151" s="344">
        <f>0.7/60</f>
        <v>1.1666666666666665E-2</v>
      </c>
      <c r="I151" s="362"/>
      <c r="J151" s="347"/>
      <c r="K151" s="347"/>
      <c r="L151" s="347"/>
      <c r="M151" s="347"/>
      <c r="N151" s="365"/>
    </row>
    <row r="152" spans="1:15" ht="12" hidden="1" customHeight="1" x14ac:dyDescent="0.25">
      <c r="A152" s="331" t="s">
        <v>1522</v>
      </c>
      <c r="B152" s="332"/>
      <c r="C152" s="345"/>
      <c r="D152" s="361"/>
      <c r="E152" s="339"/>
      <c r="F152" s="334"/>
      <c r="G152" s="334"/>
      <c r="H152" s="344"/>
      <c r="I152" s="362"/>
      <c r="J152" s="347"/>
      <c r="K152" s="347"/>
      <c r="L152" s="347"/>
      <c r="M152" s="347"/>
      <c r="N152" s="365"/>
    </row>
    <row r="153" spans="1:15" ht="12" hidden="1" customHeight="1" x14ac:dyDescent="0.25">
      <c r="A153" s="331"/>
      <c r="B153" s="332"/>
      <c r="C153" s="331"/>
      <c r="D153" s="360"/>
      <c r="E153" s="339"/>
      <c r="F153" s="334"/>
      <c r="G153" s="334"/>
      <c r="H153" s="344"/>
      <c r="I153" s="362"/>
      <c r="J153" s="347"/>
      <c r="K153" s="347"/>
      <c r="L153" s="347"/>
      <c r="M153" s="347"/>
      <c r="N153" s="365"/>
    </row>
    <row r="154" spans="1:15" x14ac:dyDescent="0.25">
      <c r="A154" s="332" t="s">
        <v>1523</v>
      </c>
      <c r="B154" s="332" t="s">
        <v>1524</v>
      </c>
      <c r="C154" s="337">
        <f>2396*D154</f>
        <v>23.96</v>
      </c>
      <c r="D154" s="360">
        <v>0.01</v>
      </c>
      <c r="E154" s="339">
        <v>3</v>
      </c>
      <c r="F154" s="332" t="s">
        <v>1457</v>
      </c>
      <c r="G154" s="334" t="s">
        <v>1435</v>
      </c>
      <c r="H154" s="341">
        <f>(9.2+6.7)/60</f>
        <v>0.26499999999999996</v>
      </c>
      <c r="I154" s="362"/>
      <c r="J154" s="347"/>
      <c r="K154" s="347"/>
      <c r="L154" s="347"/>
      <c r="M154" s="347"/>
      <c r="N154" s="365"/>
      <c r="O154" s="140"/>
    </row>
    <row r="155" spans="1:15" x14ac:dyDescent="0.25">
      <c r="A155" s="332" t="s">
        <v>1523</v>
      </c>
      <c r="B155" s="332" t="s">
        <v>1524</v>
      </c>
      <c r="C155" s="337">
        <f>2396*D155</f>
        <v>23.96</v>
      </c>
      <c r="D155" s="360">
        <v>0.01</v>
      </c>
      <c r="E155" s="339">
        <v>3</v>
      </c>
      <c r="F155" s="334" t="s">
        <v>1423</v>
      </c>
      <c r="G155" s="334" t="s">
        <v>1423</v>
      </c>
      <c r="H155" s="344">
        <f>4/60</f>
        <v>6.6666666666666666E-2</v>
      </c>
      <c r="I155" s="362"/>
      <c r="J155" s="347"/>
      <c r="K155" s="347"/>
      <c r="L155" s="347"/>
      <c r="M155" s="347"/>
      <c r="N155" s="365"/>
    </row>
    <row r="156" spans="1:15" x14ac:dyDescent="0.25">
      <c r="A156" s="332" t="s">
        <v>1523</v>
      </c>
      <c r="B156" s="332" t="s">
        <v>1524</v>
      </c>
      <c r="C156" s="337">
        <f>2396*D156</f>
        <v>23.96</v>
      </c>
      <c r="D156" s="360">
        <v>0.01</v>
      </c>
      <c r="E156" s="339">
        <v>3</v>
      </c>
      <c r="F156" s="334" t="s">
        <v>1482</v>
      </c>
      <c r="G156" s="334" t="s">
        <v>1482</v>
      </c>
      <c r="H156" s="344">
        <f>2.2/60</f>
        <v>3.6666666666666667E-2</v>
      </c>
      <c r="I156" s="362"/>
      <c r="J156" s="347"/>
      <c r="K156" s="347"/>
      <c r="L156" s="347"/>
      <c r="M156" s="347"/>
      <c r="N156" s="365"/>
    </row>
    <row r="157" spans="1:15" x14ac:dyDescent="0.25">
      <c r="A157" s="332" t="s">
        <v>1523</v>
      </c>
      <c r="B157" s="332" t="s">
        <v>1524</v>
      </c>
      <c r="C157" s="337">
        <f>2396*D157</f>
        <v>23.96</v>
      </c>
      <c r="D157" s="360">
        <v>0.01</v>
      </c>
      <c r="E157" s="339">
        <v>3</v>
      </c>
      <c r="F157" s="334" t="s">
        <v>1484</v>
      </c>
      <c r="G157" s="334" t="s">
        <v>1484</v>
      </c>
      <c r="H157" s="344">
        <f>0.7/60</f>
        <v>1.1666666666666665E-2</v>
      </c>
      <c r="I157" s="362"/>
      <c r="J157" s="347"/>
      <c r="K157" s="347"/>
      <c r="L157" s="347"/>
      <c r="M157" s="347"/>
      <c r="N157" s="365"/>
    </row>
    <row r="158" spans="1:15" x14ac:dyDescent="0.25">
      <c r="A158" s="331" t="s">
        <v>1525</v>
      </c>
      <c r="B158" s="332"/>
      <c r="C158" s="345">
        <f>2396*D158</f>
        <v>23.96</v>
      </c>
      <c r="D158" s="361">
        <v>0.01</v>
      </c>
      <c r="E158" s="334"/>
      <c r="F158" s="334"/>
      <c r="G158" s="347"/>
      <c r="H158" s="347"/>
      <c r="I158" s="362"/>
      <c r="J158" s="347"/>
      <c r="K158" s="347"/>
      <c r="L158" s="347"/>
      <c r="M158" s="347"/>
      <c r="N158" s="365"/>
    </row>
    <row r="159" spans="1:15" x14ac:dyDescent="0.25">
      <c r="A159" s="331"/>
      <c r="B159" s="332"/>
      <c r="C159" s="331"/>
      <c r="D159" s="360"/>
      <c r="E159" s="334"/>
      <c r="F159" s="334"/>
      <c r="G159" s="347"/>
      <c r="H159" s="347"/>
      <c r="I159" s="362"/>
      <c r="J159" s="347"/>
      <c r="K159" s="347"/>
      <c r="L159" s="362"/>
      <c r="M159" s="347"/>
      <c r="N159" s="365"/>
    </row>
    <row r="160" spans="1:15" s="294" customFormat="1" ht="11.25" x14ac:dyDescent="0.2">
      <c r="A160" s="332" t="s">
        <v>1526</v>
      </c>
      <c r="B160" s="332" t="s">
        <v>1475</v>
      </c>
      <c r="C160" s="337">
        <f>2396*D160</f>
        <v>191.68</v>
      </c>
      <c r="D160" s="338">
        <v>0.08</v>
      </c>
      <c r="E160" s="366">
        <v>4</v>
      </c>
      <c r="F160" s="332" t="s">
        <v>1457</v>
      </c>
      <c r="G160" s="367" t="s">
        <v>1435</v>
      </c>
      <c r="H160" s="332">
        <f>(9.2+6.7)/60</f>
        <v>0.26499999999999996</v>
      </c>
      <c r="I160" s="276"/>
      <c r="J160" s="276"/>
      <c r="K160" s="276"/>
      <c r="L160" s="295"/>
      <c r="M160" s="276"/>
      <c r="N160" s="296"/>
    </row>
    <row r="161" spans="1:19" s="294" customFormat="1" ht="11.25" x14ac:dyDescent="0.2">
      <c r="A161" s="332" t="s">
        <v>1526</v>
      </c>
      <c r="B161" s="332" t="s">
        <v>1475</v>
      </c>
      <c r="C161" s="337">
        <f>2396*D161</f>
        <v>191.68</v>
      </c>
      <c r="D161" s="338">
        <v>0.08</v>
      </c>
      <c r="E161" s="366">
        <v>4</v>
      </c>
      <c r="F161" s="332" t="s">
        <v>1423</v>
      </c>
      <c r="G161" s="367" t="s">
        <v>1476</v>
      </c>
      <c r="H161" s="332">
        <f>5.1/60</f>
        <v>8.4999999999999992E-2</v>
      </c>
      <c r="I161" s="276"/>
      <c r="J161" s="276"/>
      <c r="K161" s="276"/>
      <c r="L161" s="295"/>
      <c r="M161" s="276"/>
      <c r="N161" s="296"/>
    </row>
    <row r="162" spans="1:19" s="294" customFormat="1" ht="11.25" x14ac:dyDescent="0.2">
      <c r="A162" s="332" t="s">
        <v>1526</v>
      </c>
      <c r="B162" s="332" t="s">
        <v>1475</v>
      </c>
      <c r="C162" s="337">
        <f>2396*D162</f>
        <v>191.68</v>
      </c>
      <c r="D162" s="338">
        <v>0.08</v>
      </c>
      <c r="E162" s="366">
        <v>4</v>
      </c>
      <c r="F162" s="332" t="s">
        <v>1437</v>
      </c>
      <c r="G162" s="367" t="s">
        <v>1477</v>
      </c>
      <c r="H162" s="332">
        <f>1.2/60</f>
        <v>0.02</v>
      </c>
      <c r="I162" s="276"/>
      <c r="J162" s="276"/>
      <c r="K162" s="276"/>
      <c r="L162" s="295"/>
      <c r="M162" s="276"/>
      <c r="N162" s="296"/>
    </row>
    <row r="163" spans="1:19" s="294" customFormat="1" ht="11.25" x14ac:dyDescent="0.2">
      <c r="A163" s="332" t="s">
        <v>1526</v>
      </c>
      <c r="B163" s="332" t="s">
        <v>1475</v>
      </c>
      <c r="C163" s="337">
        <f>2396*D163</f>
        <v>191.68</v>
      </c>
      <c r="D163" s="338">
        <v>0.08</v>
      </c>
      <c r="E163" s="366">
        <v>4</v>
      </c>
      <c r="F163" s="332" t="s">
        <v>1439</v>
      </c>
      <c r="G163" s="367" t="s">
        <v>1478</v>
      </c>
      <c r="H163" s="332">
        <f>0.4/60</f>
        <v>6.6666666666666671E-3</v>
      </c>
      <c r="I163" s="276"/>
      <c r="J163" s="276"/>
      <c r="K163" s="276"/>
      <c r="L163" s="295"/>
      <c r="M163" s="276"/>
      <c r="N163" s="296"/>
    </row>
    <row r="164" spans="1:19" s="294" customFormat="1" ht="11.25" x14ac:dyDescent="0.2">
      <c r="A164" s="331" t="s">
        <v>1527</v>
      </c>
      <c r="B164" s="332"/>
      <c r="C164" s="345">
        <f>2396*D164</f>
        <v>191.68</v>
      </c>
      <c r="D164" s="346">
        <v>0.08</v>
      </c>
      <c r="E164" s="366"/>
      <c r="F164" s="332"/>
      <c r="G164" s="332"/>
      <c r="H164" s="332"/>
      <c r="I164" s="276"/>
      <c r="J164" s="276"/>
      <c r="K164" s="276"/>
      <c r="L164" s="295"/>
      <c r="M164" s="276"/>
      <c r="N164" s="296"/>
    </row>
    <row r="165" spans="1:19" s="281" customFormat="1" x14ac:dyDescent="0.25">
      <c r="A165" s="331"/>
      <c r="B165" s="332"/>
      <c r="C165" s="368">
        <f>SUM(C116,C122,C128,C134,C140,C146,C158,C164)</f>
        <v>1006.3200000000002</v>
      </c>
      <c r="D165" s="360">
        <f>SUM(D116,D122,D128,D134,D140,D146,D158,D164)</f>
        <v>0.42000000000000004</v>
      </c>
      <c r="E165" s="369"/>
      <c r="F165" s="334"/>
      <c r="G165" s="347"/>
      <c r="H165" s="347"/>
      <c r="I165" s="280"/>
      <c r="J165" s="120"/>
      <c r="K165" s="120"/>
      <c r="L165" s="120"/>
      <c r="M165" s="120"/>
      <c r="N165" s="370"/>
    </row>
    <row r="166" spans="1:19" s="281" customFormat="1" x14ac:dyDescent="0.25">
      <c r="A166" s="331"/>
      <c r="B166" s="332"/>
      <c r="C166" s="371">
        <f>SUM(C165,C109)</f>
        <v>2396</v>
      </c>
      <c r="D166" s="372">
        <f>SUM(D165,D109)</f>
        <v>1.0000000000000002</v>
      </c>
      <c r="E166" s="232" t="s">
        <v>1528</v>
      </c>
      <c r="F166" s="373"/>
      <c r="G166" s="347"/>
      <c r="H166" s="347"/>
      <c r="I166" s="280"/>
      <c r="J166" s="120"/>
      <c r="K166" s="120"/>
      <c r="L166" s="120"/>
      <c r="M166" s="120"/>
      <c r="N166" s="370"/>
    </row>
    <row r="167" spans="1:19" x14ac:dyDescent="0.25">
      <c r="A167" s="327"/>
      <c r="B167" s="327"/>
      <c r="C167" s="65"/>
      <c r="D167" s="65"/>
      <c r="E167" s="65"/>
      <c r="F167" s="65"/>
      <c r="G167" s="65"/>
      <c r="H167" s="65"/>
      <c r="I167" s="374"/>
      <c r="J167" s="65"/>
      <c r="K167" s="65"/>
      <c r="L167" s="65"/>
      <c r="M167" s="65"/>
      <c r="N167" s="375"/>
    </row>
    <row r="168" spans="1:19" x14ac:dyDescent="0.25">
      <c r="A168" s="220" t="s">
        <v>1440</v>
      </c>
      <c r="B168" s="221"/>
      <c r="C168" s="222">
        <f>C29</f>
        <v>5694</v>
      </c>
      <c r="D168" s="222">
        <f>D29</f>
        <v>12502</v>
      </c>
      <c r="E168" s="223"/>
      <c r="F168" s="221"/>
      <c r="G168" s="224"/>
      <c r="H168" s="224"/>
      <c r="I168" s="376" t="e">
        <f t="shared" ref="I168:N168" si="0">SUM(I10,I16,I22,I28)</f>
        <v>#REF!</v>
      </c>
      <c r="J168" s="376" t="e">
        <f t="shared" si="0"/>
        <v>#REF!</v>
      </c>
      <c r="K168" s="376" t="e">
        <f t="shared" si="0"/>
        <v>#REF!</v>
      </c>
      <c r="L168" s="376" t="e">
        <f t="shared" si="0"/>
        <v>#REF!</v>
      </c>
      <c r="M168" s="376" t="e">
        <f t="shared" si="0"/>
        <v>#REF!</v>
      </c>
      <c r="N168" s="376" t="e">
        <f t="shared" si="0"/>
        <v>#REF!</v>
      </c>
    </row>
    <row r="169" spans="1:19" x14ac:dyDescent="0.25">
      <c r="A169" s="225" t="s">
        <v>1441</v>
      </c>
      <c r="B169" s="226"/>
      <c r="C169" s="227">
        <f>C109</f>
        <v>1389.68</v>
      </c>
      <c r="D169" s="227"/>
      <c r="E169" s="228"/>
      <c r="F169" s="226"/>
      <c r="G169" s="229"/>
      <c r="H169" s="229"/>
      <c r="I169" s="377">
        <f t="shared" ref="I169:N169" si="1">I109</f>
        <v>0</v>
      </c>
      <c r="J169" s="377">
        <f t="shared" si="1"/>
        <v>0</v>
      </c>
      <c r="K169" s="377">
        <f t="shared" si="1"/>
        <v>0</v>
      </c>
      <c r="L169" s="377">
        <f t="shared" si="1"/>
        <v>0</v>
      </c>
      <c r="M169" s="377">
        <f t="shared" si="1"/>
        <v>0</v>
      </c>
      <c r="N169" s="377">
        <f t="shared" si="1"/>
        <v>0</v>
      </c>
    </row>
    <row r="170" spans="1:19" x14ac:dyDescent="0.25">
      <c r="A170" s="230" t="s">
        <v>1442</v>
      </c>
      <c r="B170" s="231"/>
      <c r="C170" s="232">
        <f>C165</f>
        <v>1006.3200000000002</v>
      </c>
      <c r="D170" s="232"/>
      <c r="E170" s="233"/>
      <c r="F170" s="231"/>
      <c r="G170" s="234"/>
      <c r="H170" s="234"/>
      <c r="I170" s="378">
        <f t="shared" ref="I170:N170" si="2">SUM(I116,I122,I128,I134,I140,I146,I152,I158,I164)</f>
        <v>0</v>
      </c>
      <c r="J170" s="378">
        <f t="shared" si="2"/>
        <v>0</v>
      </c>
      <c r="K170" s="378">
        <f t="shared" si="2"/>
        <v>0</v>
      </c>
      <c r="L170" s="378">
        <f t="shared" si="2"/>
        <v>0</v>
      </c>
      <c r="M170" s="378">
        <f t="shared" si="2"/>
        <v>0</v>
      </c>
      <c r="N170" s="378">
        <f t="shared" si="2"/>
        <v>0</v>
      </c>
    </row>
    <row r="171" spans="1:19" ht="15.75" thickBot="1" x14ac:dyDescent="0.3">
      <c r="A171" s="235" t="s">
        <v>1443</v>
      </c>
      <c r="B171" s="236"/>
      <c r="C171" s="237">
        <f>SUM(C168:C170)</f>
        <v>8090</v>
      </c>
      <c r="D171" s="237">
        <f>SUM(D168:D170)</f>
        <v>12502</v>
      </c>
      <c r="E171" s="238">
        <f>SUM(C171:D171)</f>
        <v>20592</v>
      </c>
      <c r="F171" s="239">
        <f>E171*2</f>
        <v>41184</v>
      </c>
      <c r="G171" s="236" t="s">
        <v>1444</v>
      </c>
      <c r="H171" s="236"/>
      <c r="I171" s="379" t="e">
        <f t="shared" ref="I171:N171" si="3">SUM(I168:I170)</f>
        <v>#REF!</v>
      </c>
      <c r="J171" s="379" t="e">
        <f t="shared" si="3"/>
        <v>#REF!</v>
      </c>
      <c r="K171" s="379" t="e">
        <f t="shared" si="3"/>
        <v>#REF!</v>
      </c>
      <c r="L171" s="379" t="e">
        <f t="shared" si="3"/>
        <v>#REF!</v>
      </c>
      <c r="M171" s="379" t="e">
        <f t="shared" si="3"/>
        <v>#REF!</v>
      </c>
      <c r="N171" s="379" t="e">
        <f t="shared" si="3"/>
        <v>#REF!</v>
      </c>
    </row>
    <row r="172" spans="1:19" ht="29.25" customHeight="1" x14ac:dyDescent="0.25">
      <c r="A172" s="433" t="s">
        <v>1529</v>
      </c>
      <c r="B172" s="430"/>
      <c r="C172" s="430"/>
      <c r="D172" s="430"/>
      <c r="E172" s="430"/>
      <c r="F172" s="430"/>
      <c r="G172" s="430"/>
      <c r="H172" s="430"/>
      <c r="I172" s="430"/>
      <c r="J172" s="430"/>
      <c r="K172" s="430"/>
      <c r="L172" s="430"/>
      <c r="M172" s="430"/>
      <c r="N172" s="430"/>
      <c r="O172" s="430"/>
      <c r="P172" s="430"/>
      <c r="Q172" s="430"/>
    </row>
    <row r="173" spans="1:19" ht="27" customHeight="1" x14ac:dyDescent="0.25">
      <c r="A173" s="433" t="s">
        <v>1532</v>
      </c>
      <c r="B173" s="430"/>
      <c r="C173" s="430"/>
      <c r="D173" s="430"/>
      <c r="E173" s="430"/>
      <c r="F173" s="430"/>
      <c r="G173" s="430"/>
      <c r="H173" s="430"/>
      <c r="I173" s="430"/>
      <c r="J173" s="430"/>
      <c r="K173" s="430"/>
      <c r="L173" s="430"/>
      <c r="M173" s="430"/>
      <c r="N173" s="430"/>
      <c r="O173" s="430"/>
      <c r="P173" s="430"/>
      <c r="Q173" s="430"/>
    </row>
    <row r="174" spans="1:19" ht="41.25" customHeight="1" x14ac:dyDescent="0.25">
      <c r="A174" s="433" t="s">
        <v>1533</v>
      </c>
      <c r="B174" s="433"/>
      <c r="C174" s="433"/>
      <c r="D174" s="433"/>
      <c r="E174" s="433"/>
      <c r="F174" s="433"/>
      <c r="G174" s="433"/>
      <c r="H174" s="433"/>
      <c r="I174" s="430"/>
      <c r="J174" s="430"/>
      <c r="K174" s="430"/>
      <c r="L174" s="430"/>
      <c r="M174" s="430"/>
      <c r="N174" s="430"/>
      <c r="O174" s="430"/>
      <c r="P174" s="430"/>
      <c r="Q174" s="430"/>
      <c r="R174" s="430"/>
      <c r="S174" s="430"/>
    </row>
    <row r="175" spans="1:19" x14ac:dyDescent="0.25">
      <c r="A175" s="31" t="s">
        <v>1534</v>
      </c>
    </row>
    <row r="176" spans="1:19" x14ac:dyDescent="0.25">
      <c r="A176" s="31" t="s">
        <v>1535</v>
      </c>
    </row>
    <row r="177" spans="1:17" ht="27.75" customHeight="1" x14ac:dyDescent="0.25">
      <c r="A177" s="433" t="s">
        <v>1536</v>
      </c>
      <c r="B177" s="430"/>
      <c r="C177" s="430"/>
      <c r="D177" s="430"/>
      <c r="E177" s="430"/>
      <c r="F177" s="430"/>
      <c r="G177" s="430"/>
      <c r="H177" s="430"/>
      <c r="I177" s="430"/>
      <c r="J177" s="430"/>
      <c r="K177" s="430"/>
      <c r="L177" s="430"/>
      <c r="M177" s="430"/>
      <c r="N177" s="430"/>
      <c r="O177" s="430"/>
      <c r="P177" s="430"/>
      <c r="Q177" s="430"/>
    </row>
    <row r="178" spans="1:17" ht="17.25" x14ac:dyDescent="0.25">
      <c r="A178" s="1" t="s">
        <v>1542</v>
      </c>
    </row>
  </sheetData>
  <mergeCells count="6">
    <mergeCell ref="A172:Q172"/>
    <mergeCell ref="A173:Q173"/>
    <mergeCell ref="A177:Q177"/>
    <mergeCell ref="A174:S174"/>
    <mergeCell ref="A1:H1"/>
    <mergeCell ref="A2:H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39"/>
  <sheetViews>
    <sheetView workbookViewId="0">
      <selection activeCell="I8" sqref="I8"/>
    </sheetView>
  </sheetViews>
  <sheetFormatPr defaultRowHeight="15" x14ac:dyDescent="0.25"/>
  <cols>
    <col min="1" max="1" width="11" bestFit="1" customWidth="1"/>
    <col min="15" max="15" width="12.85546875" customWidth="1"/>
    <col min="16" max="16" width="11.7109375" customWidth="1"/>
    <col min="21" max="21" width="9.140625" style="1"/>
    <col min="24" max="24" width="11.28515625" customWidth="1"/>
  </cols>
  <sheetData>
    <row r="1" spans="1:28" s="1" customFormat="1" ht="33.75" customHeight="1" thickBot="1" x14ac:dyDescent="0.3">
      <c r="A1" s="431" t="s">
        <v>1545</v>
      </c>
      <c r="B1" s="432"/>
      <c r="C1" s="432"/>
      <c r="D1" s="432"/>
      <c r="E1" s="432"/>
      <c r="F1" s="432"/>
      <c r="G1" s="432"/>
      <c r="H1" s="432"/>
      <c r="I1" s="432"/>
      <c r="J1" s="432"/>
      <c r="K1" s="432"/>
      <c r="L1" s="432"/>
      <c r="M1" s="432"/>
      <c r="N1" s="432"/>
    </row>
    <row r="2" spans="1:28" s="1" customFormat="1" ht="31.5" customHeight="1" thickBot="1" x14ac:dyDescent="0.3">
      <c r="A2" s="207"/>
      <c r="B2" s="208"/>
      <c r="C2" s="208"/>
      <c r="D2" s="208"/>
      <c r="E2" s="208"/>
      <c r="F2" s="208"/>
      <c r="G2" s="208"/>
      <c r="H2" s="208"/>
      <c r="I2" s="208"/>
      <c r="J2" s="208"/>
      <c r="K2" s="208"/>
      <c r="L2" s="208"/>
      <c r="M2" s="208"/>
      <c r="N2" s="208"/>
      <c r="O2" s="208"/>
      <c r="P2" s="390"/>
      <c r="Q2" s="213" t="s">
        <v>1357</v>
      </c>
      <c r="R2" s="214"/>
      <c r="S2" s="214"/>
      <c r="T2" s="214"/>
      <c r="U2" s="210" t="s">
        <v>1358</v>
      </c>
      <c r="V2" s="215"/>
      <c r="W2" s="216"/>
      <c r="X2" s="437" t="s">
        <v>1530</v>
      </c>
      <c r="Y2" s="438"/>
    </row>
    <row r="3" spans="1:28" x14ac:dyDescent="0.25">
      <c r="A3" s="16" t="s">
        <v>217</v>
      </c>
      <c r="B3" s="61" t="s">
        <v>220</v>
      </c>
      <c r="C3" s="61" t="s">
        <v>221</v>
      </c>
      <c r="D3" s="61" t="s">
        <v>334</v>
      </c>
      <c r="E3" s="61" t="s">
        <v>222</v>
      </c>
      <c r="F3" s="61" t="s">
        <v>223</v>
      </c>
      <c r="G3" s="61" t="s">
        <v>224</v>
      </c>
      <c r="H3" s="61" t="s">
        <v>226</v>
      </c>
      <c r="I3" s="61" t="s">
        <v>416</v>
      </c>
      <c r="J3" s="61" t="s">
        <v>220</v>
      </c>
      <c r="K3" s="61" t="s">
        <v>334</v>
      </c>
      <c r="L3" s="61" t="s">
        <v>221</v>
      </c>
      <c r="M3" s="62" t="s">
        <v>335</v>
      </c>
      <c r="N3" s="62" t="s">
        <v>336</v>
      </c>
      <c r="O3" s="63" t="s">
        <v>337</v>
      </c>
      <c r="P3" s="204" t="s">
        <v>338</v>
      </c>
      <c r="Q3" s="205" t="s">
        <v>434</v>
      </c>
      <c r="R3" s="61" t="s">
        <v>339</v>
      </c>
      <c r="S3" s="61" t="s">
        <v>222</v>
      </c>
      <c r="T3" s="83" t="s">
        <v>223</v>
      </c>
      <c r="U3" s="16" t="s">
        <v>614</v>
      </c>
      <c r="V3" s="17" t="s">
        <v>0</v>
      </c>
      <c r="W3" s="198" t="s">
        <v>615</v>
      </c>
      <c r="X3" s="200" t="s">
        <v>614</v>
      </c>
      <c r="Y3" s="198" t="s">
        <v>0</v>
      </c>
      <c r="Z3" s="1"/>
      <c r="AA3" s="1"/>
      <c r="AB3" s="1"/>
    </row>
    <row r="4" spans="1:28" x14ac:dyDescent="0.25">
      <c r="A4" s="64" t="s">
        <v>400</v>
      </c>
      <c r="B4" s="65" t="s">
        <v>401</v>
      </c>
      <c r="C4" s="66">
        <v>2007</v>
      </c>
      <c r="D4" s="66">
        <v>1</v>
      </c>
      <c r="E4" s="66" t="s">
        <v>20</v>
      </c>
      <c r="F4" s="66" t="s">
        <v>395</v>
      </c>
      <c r="G4" s="66" t="s">
        <v>232</v>
      </c>
      <c r="H4" s="66" t="s">
        <v>397</v>
      </c>
      <c r="I4" s="66" t="s">
        <v>418</v>
      </c>
      <c r="J4" s="66">
        <v>1</v>
      </c>
      <c r="K4" s="66">
        <v>1</v>
      </c>
      <c r="L4" s="66">
        <v>2007</v>
      </c>
      <c r="M4" s="67">
        <v>19</v>
      </c>
      <c r="N4" s="67">
        <v>7</v>
      </c>
      <c r="O4" s="66">
        <v>130</v>
      </c>
      <c r="P4" s="84">
        <v>132</v>
      </c>
      <c r="Q4" s="197">
        <v>0</v>
      </c>
      <c r="R4" s="79">
        <f>SUM(O4:P4)/2</f>
        <v>131</v>
      </c>
      <c r="S4" s="66" t="s">
        <v>20</v>
      </c>
      <c r="T4" s="84" t="s">
        <v>395</v>
      </c>
      <c r="U4" s="59"/>
      <c r="V4" s="65">
        <v>131</v>
      </c>
      <c r="W4" s="77" t="s">
        <v>618</v>
      </c>
      <c r="X4" s="184"/>
      <c r="Y4" s="162"/>
      <c r="Z4" s="82"/>
      <c r="AA4" s="82"/>
      <c r="AB4" s="40"/>
    </row>
    <row r="5" spans="1:28" x14ac:dyDescent="0.25">
      <c r="A5" s="64" t="s">
        <v>400</v>
      </c>
      <c r="B5" s="65" t="s">
        <v>401</v>
      </c>
      <c r="C5" s="66">
        <v>2007</v>
      </c>
      <c r="D5" s="66">
        <v>2</v>
      </c>
      <c r="E5" s="66" t="s">
        <v>20</v>
      </c>
      <c r="F5" s="66" t="s">
        <v>395</v>
      </c>
      <c r="G5" s="66" t="s">
        <v>287</v>
      </c>
      <c r="H5" s="66" t="s">
        <v>397</v>
      </c>
      <c r="I5" s="66" t="s">
        <v>418</v>
      </c>
      <c r="J5" s="66">
        <v>1</v>
      </c>
      <c r="K5" s="66">
        <v>2</v>
      </c>
      <c r="L5" s="66">
        <v>2007</v>
      </c>
      <c r="M5" s="67">
        <v>0</v>
      </c>
      <c r="N5" s="67">
        <v>0</v>
      </c>
      <c r="O5" s="66">
        <v>9</v>
      </c>
      <c r="P5" s="84">
        <v>9</v>
      </c>
      <c r="Q5" s="57">
        <v>0</v>
      </c>
      <c r="R5" s="79">
        <f t="shared" ref="R5:R23" si="0">SUM(O5:P5)/2</f>
        <v>9</v>
      </c>
      <c r="S5" s="66" t="s">
        <v>20</v>
      </c>
      <c r="T5" s="84" t="s">
        <v>395</v>
      </c>
      <c r="U5" s="59">
        <v>9</v>
      </c>
      <c r="V5" s="65"/>
      <c r="W5" s="77" t="s">
        <v>618</v>
      </c>
      <c r="X5" s="203"/>
      <c r="Y5" s="163"/>
      <c r="AA5" s="82"/>
      <c r="AB5" s="40"/>
    </row>
    <row r="6" spans="1:28" x14ac:dyDescent="0.25">
      <c r="A6" s="64" t="s">
        <v>400</v>
      </c>
      <c r="B6" s="65" t="s">
        <v>401</v>
      </c>
      <c r="C6" s="66">
        <v>2007</v>
      </c>
      <c r="D6" s="66">
        <v>3</v>
      </c>
      <c r="E6" s="66" t="s">
        <v>459</v>
      </c>
      <c r="F6" s="66" t="s">
        <v>395</v>
      </c>
      <c r="G6" s="66" t="s">
        <v>232</v>
      </c>
      <c r="H6" s="66" t="s">
        <v>397</v>
      </c>
      <c r="I6" s="66" t="s">
        <v>418</v>
      </c>
      <c r="J6" s="66">
        <v>1</v>
      </c>
      <c r="K6" s="66">
        <v>3</v>
      </c>
      <c r="L6" s="66">
        <v>2007</v>
      </c>
      <c r="M6" s="67">
        <v>19</v>
      </c>
      <c r="N6" s="67">
        <v>7</v>
      </c>
      <c r="O6" s="66">
        <v>2</v>
      </c>
      <c r="P6" s="84">
        <v>2</v>
      </c>
      <c r="Q6" s="57">
        <v>0</v>
      </c>
      <c r="R6" s="66">
        <f t="shared" si="0"/>
        <v>2</v>
      </c>
      <c r="S6" s="66" t="s">
        <v>459</v>
      </c>
      <c r="T6" s="84" t="s">
        <v>395</v>
      </c>
      <c r="U6" s="59"/>
      <c r="V6" s="65">
        <v>2</v>
      </c>
      <c r="W6" s="77" t="s">
        <v>618</v>
      </c>
      <c r="X6" s="203"/>
      <c r="Y6" s="163"/>
      <c r="AA6" s="82"/>
      <c r="AB6" s="40"/>
    </row>
    <row r="7" spans="1:28" x14ac:dyDescent="0.25">
      <c r="A7" s="64" t="s">
        <v>400</v>
      </c>
      <c r="B7" s="65" t="s">
        <v>401</v>
      </c>
      <c r="C7" s="66">
        <v>2007</v>
      </c>
      <c r="D7" s="66">
        <v>4</v>
      </c>
      <c r="E7" s="66" t="s">
        <v>496</v>
      </c>
      <c r="F7" s="66" t="s">
        <v>489</v>
      </c>
      <c r="G7" s="66" t="s">
        <v>232</v>
      </c>
      <c r="H7" s="66" t="s">
        <v>290</v>
      </c>
      <c r="I7" s="66" t="s">
        <v>418</v>
      </c>
      <c r="J7" s="66">
        <v>1</v>
      </c>
      <c r="K7" s="66">
        <v>4</v>
      </c>
      <c r="L7" s="66">
        <v>2007</v>
      </c>
      <c r="M7" s="67">
        <v>19</v>
      </c>
      <c r="N7" s="67">
        <v>7</v>
      </c>
      <c r="O7" s="66">
        <v>342</v>
      </c>
      <c r="P7" s="84">
        <v>347</v>
      </c>
      <c r="Q7" s="206">
        <v>11</v>
      </c>
      <c r="R7" s="79">
        <f t="shared" si="0"/>
        <v>344.5</v>
      </c>
      <c r="S7" s="66" t="s">
        <v>496</v>
      </c>
      <c r="T7" s="84" t="s">
        <v>489</v>
      </c>
      <c r="U7" s="59">
        <v>11</v>
      </c>
      <c r="V7" s="65">
        <v>345</v>
      </c>
      <c r="W7" s="77" t="s">
        <v>618</v>
      </c>
      <c r="X7" s="203"/>
      <c r="Y7" s="163"/>
      <c r="AA7" s="82"/>
      <c r="AB7" s="40"/>
    </row>
    <row r="8" spans="1:28" x14ac:dyDescent="0.25">
      <c r="A8" s="64" t="s">
        <v>400</v>
      </c>
      <c r="B8" s="65" t="s">
        <v>401</v>
      </c>
      <c r="C8" s="66">
        <v>2007</v>
      </c>
      <c r="D8" s="66">
        <v>5</v>
      </c>
      <c r="E8" s="66" t="s">
        <v>597</v>
      </c>
      <c r="F8" s="66" t="s">
        <v>598</v>
      </c>
      <c r="G8" s="66" t="s">
        <v>232</v>
      </c>
      <c r="H8" s="66" t="s">
        <v>233</v>
      </c>
      <c r="I8" s="66" t="s">
        <v>418</v>
      </c>
      <c r="J8" s="66">
        <v>1</v>
      </c>
      <c r="K8" s="66">
        <v>5</v>
      </c>
      <c r="L8" s="66">
        <v>2007</v>
      </c>
      <c r="M8" s="67">
        <v>19</v>
      </c>
      <c r="N8" s="67">
        <v>7</v>
      </c>
      <c r="O8" s="66">
        <v>2787</v>
      </c>
      <c r="P8" s="84">
        <v>2743</v>
      </c>
      <c r="Q8" s="57">
        <v>0</v>
      </c>
      <c r="R8" s="79">
        <f t="shared" si="0"/>
        <v>2765</v>
      </c>
      <c r="S8" s="66" t="s">
        <v>597</v>
      </c>
      <c r="T8" s="84" t="s">
        <v>598</v>
      </c>
      <c r="U8" s="59"/>
      <c r="V8" s="65">
        <v>2765</v>
      </c>
      <c r="W8" s="77" t="s">
        <v>618</v>
      </c>
      <c r="X8" s="203"/>
      <c r="Y8" s="163"/>
      <c r="AA8" s="82"/>
      <c r="AB8" s="40"/>
    </row>
    <row r="9" spans="1:28" x14ac:dyDescent="0.25">
      <c r="A9" s="64" t="s">
        <v>400</v>
      </c>
      <c r="B9" s="65" t="s">
        <v>401</v>
      </c>
      <c r="C9" s="66">
        <v>2007</v>
      </c>
      <c r="D9" s="66">
        <v>6</v>
      </c>
      <c r="E9" s="66" t="s">
        <v>597</v>
      </c>
      <c r="F9" s="66" t="s">
        <v>598</v>
      </c>
      <c r="G9" s="66" t="s">
        <v>287</v>
      </c>
      <c r="H9" s="66" t="s">
        <v>233</v>
      </c>
      <c r="I9" s="66" t="s">
        <v>418</v>
      </c>
      <c r="J9" s="66">
        <v>1</v>
      </c>
      <c r="K9" s="66">
        <v>6</v>
      </c>
      <c r="L9" s="66">
        <v>2007</v>
      </c>
      <c r="M9" s="67">
        <v>0</v>
      </c>
      <c r="N9" s="67">
        <v>0</v>
      </c>
      <c r="O9" s="66">
        <v>3</v>
      </c>
      <c r="P9" s="84">
        <v>3</v>
      </c>
      <c r="Q9" s="57">
        <v>0</v>
      </c>
      <c r="R9" s="79">
        <f t="shared" si="0"/>
        <v>3</v>
      </c>
      <c r="S9" s="66" t="s">
        <v>597</v>
      </c>
      <c r="T9" s="84" t="s">
        <v>598</v>
      </c>
      <c r="U9" s="59">
        <v>3</v>
      </c>
      <c r="V9" s="65"/>
      <c r="W9" s="77" t="s">
        <v>618</v>
      </c>
      <c r="X9" s="203"/>
      <c r="Y9" s="163"/>
      <c r="AA9" s="82"/>
      <c r="AB9" s="40"/>
    </row>
    <row r="10" spans="1:28" x14ac:dyDescent="0.25">
      <c r="A10" s="64" t="s">
        <v>400</v>
      </c>
      <c r="B10" s="65" t="s">
        <v>401</v>
      </c>
      <c r="C10" s="66">
        <v>2007</v>
      </c>
      <c r="D10" s="66">
        <v>7</v>
      </c>
      <c r="E10" s="66" t="s">
        <v>607</v>
      </c>
      <c r="F10" s="66" t="s">
        <v>608</v>
      </c>
      <c r="G10" s="66" t="s">
        <v>287</v>
      </c>
      <c r="H10" s="66" t="s">
        <v>290</v>
      </c>
      <c r="I10" s="66" t="s">
        <v>418</v>
      </c>
      <c r="J10" s="66">
        <v>1</v>
      </c>
      <c r="K10" s="66">
        <v>7</v>
      </c>
      <c r="L10" s="66">
        <v>2007</v>
      </c>
      <c r="M10" s="67">
        <v>19</v>
      </c>
      <c r="N10" s="67">
        <v>7</v>
      </c>
      <c r="O10" s="66">
        <v>70</v>
      </c>
      <c r="P10" s="84">
        <v>65</v>
      </c>
      <c r="Q10" s="206">
        <v>29</v>
      </c>
      <c r="R10" s="79">
        <f t="shared" si="0"/>
        <v>67.5</v>
      </c>
      <c r="S10" s="66" t="s">
        <v>607</v>
      </c>
      <c r="T10" s="84" t="s">
        <v>608</v>
      </c>
      <c r="U10" s="59">
        <v>29</v>
      </c>
      <c r="V10" s="65">
        <v>68</v>
      </c>
      <c r="W10" s="77" t="s">
        <v>618</v>
      </c>
      <c r="X10" s="203"/>
      <c r="Y10" s="163"/>
      <c r="AA10" s="7"/>
      <c r="AB10" s="40"/>
    </row>
    <row r="11" spans="1:28" x14ac:dyDescent="0.25">
      <c r="A11" s="64" t="s">
        <v>400</v>
      </c>
      <c r="B11" s="65" t="s">
        <v>401</v>
      </c>
      <c r="C11" s="66">
        <v>2007</v>
      </c>
      <c r="D11" s="66">
        <v>8</v>
      </c>
      <c r="E11" s="66" t="s">
        <v>459</v>
      </c>
      <c r="F11" s="66" t="s">
        <v>395</v>
      </c>
      <c r="G11" s="66" t="s">
        <v>287</v>
      </c>
      <c r="H11" s="66" t="s">
        <v>397</v>
      </c>
      <c r="I11" s="66" t="s">
        <v>418</v>
      </c>
      <c r="J11" s="66">
        <v>1</v>
      </c>
      <c r="K11" s="66">
        <v>8</v>
      </c>
      <c r="L11" s="66">
        <v>2007</v>
      </c>
      <c r="M11" s="67">
        <v>19</v>
      </c>
      <c r="N11" s="67">
        <v>7</v>
      </c>
      <c r="O11" s="66">
        <v>1375</v>
      </c>
      <c r="P11" s="84">
        <v>1385</v>
      </c>
      <c r="Q11" s="57">
        <v>0</v>
      </c>
      <c r="R11" s="66">
        <f t="shared" si="0"/>
        <v>1380</v>
      </c>
      <c r="S11" s="66" t="s">
        <v>459</v>
      </c>
      <c r="T11" s="84" t="s">
        <v>395</v>
      </c>
      <c r="U11" s="59"/>
      <c r="V11" s="65">
        <v>1598</v>
      </c>
      <c r="W11" s="58">
        <f>V11-R11</f>
        <v>218</v>
      </c>
      <c r="X11" s="203"/>
      <c r="Y11" s="163"/>
      <c r="Z11" s="40"/>
      <c r="AA11" s="82"/>
    </row>
    <row r="12" spans="1:28" x14ac:dyDescent="0.25">
      <c r="A12" s="64" t="s">
        <v>400</v>
      </c>
      <c r="B12" s="65" t="s">
        <v>401</v>
      </c>
      <c r="C12" s="66">
        <v>2007</v>
      </c>
      <c r="D12" s="66">
        <v>9</v>
      </c>
      <c r="E12" s="66" t="s">
        <v>285</v>
      </c>
      <c r="F12" s="66" t="s">
        <v>286</v>
      </c>
      <c r="G12" s="66" t="s">
        <v>287</v>
      </c>
      <c r="H12" s="66" t="s">
        <v>249</v>
      </c>
      <c r="I12" s="66" t="s">
        <v>418</v>
      </c>
      <c r="J12" s="66">
        <v>1</v>
      </c>
      <c r="K12" s="66">
        <v>9</v>
      </c>
      <c r="L12" s="66">
        <v>2007</v>
      </c>
      <c r="M12" s="67">
        <v>19</v>
      </c>
      <c r="N12" s="67">
        <v>7</v>
      </c>
      <c r="O12" s="66">
        <v>2</v>
      </c>
      <c r="P12" s="84">
        <v>2</v>
      </c>
      <c r="Q12" s="206">
        <v>4</v>
      </c>
      <c r="R12" s="79">
        <f t="shared" si="0"/>
        <v>2</v>
      </c>
      <c r="S12" s="66" t="s">
        <v>285</v>
      </c>
      <c r="T12" s="84" t="s">
        <v>286</v>
      </c>
      <c r="U12" s="59">
        <v>4</v>
      </c>
      <c r="V12" s="65">
        <v>2</v>
      </c>
      <c r="W12" s="77" t="s">
        <v>618</v>
      </c>
      <c r="X12" s="203"/>
      <c r="Y12" s="163"/>
      <c r="AA12" s="7"/>
      <c r="AB12" s="40"/>
    </row>
    <row r="13" spans="1:28" x14ac:dyDescent="0.25">
      <c r="A13" s="64" t="s">
        <v>400</v>
      </c>
      <c r="B13" s="65" t="s">
        <v>401</v>
      </c>
      <c r="C13" s="66">
        <v>2007</v>
      </c>
      <c r="D13" s="66">
        <v>10</v>
      </c>
      <c r="E13" s="66" t="s">
        <v>459</v>
      </c>
      <c r="F13" s="66" t="s">
        <v>395</v>
      </c>
      <c r="G13" s="66" t="s">
        <v>348</v>
      </c>
      <c r="H13" s="66" t="s">
        <v>397</v>
      </c>
      <c r="I13" s="66" t="s">
        <v>418</v>
      </c>
      <c r="J13" s="66">
        <v>1</v>
      </c>
      <c r="K13" s="66">
        <v>10</v>
      </c>
      <c r="L13" s="66">
        <v>2007</v>
      </c>
      <c r="M13" s="67">
        <v>0</v>
      </c>
      <c r="N13" s="67">
        <v>0</v>
      </c>
      <c r="O13" s="66">
        <v>19</v>
      </c>
      <c r="P13" s="84">
        <v>19</v>
      </c>
      <c r="Q13" s="57">
        <v>0</v>
      </c>
      <c r="R13" s="79">
        <f t="shared" si="0"/>
        <v>19</v>
      </c>
      <c r="S13" s="66" t="s">
        <v>459</v>
      </c>
      <c r="T13" s="84" t="s">
        <v>395</v>
      </c>
      <c r="U13" s="59">
        <v>19</v>
      </c>
      <c r="V13" s="65"/>
      <c r="W13" s="77" t="s">
        <v>618</v>
      </c>
      <c r="X13" s="203"/>
      <c r="Y13" s="163"/>
      <c r="AA13" s="7"/>
    </row>
    <row r="14" spans="1:28" x14ac:dyDescent="0.25">
      <c r="A14" s="64" t="s">
        <v>400</v>
      </c>
      <c r="B14" s="65" t="s">
        <v>401</v>
      </c>
      <c r="C14" s="66">
        <v>2007</v>
      </c>
      <c r="D14" s="66">
        <v>11</v>
      </c>
      <c r="E14" s="66" t="s">
        <v>459</v>
      </c>
      <c r="F14" s="66" t="s">
        <v>395</v>
      </c>
      <c r="G14" s="66" t="s">
        <v>442</v>
      </c>
      <c r="H14" s="66" t="s">
        <v>397</v>
      </c>
      <c r="I14" s="66" t="s">
        <v>418</v>
      </c>
      <c r="J14" s="66">
        <v>1</v>
      </c>
      <c r="K14" s="66">
        <v>11</v>
      </c>
      <c r="L14" s="66">
        <v>2007</v>
      </c>
      <c r="M14" s="67">
        <v>0</v>
      </c>
      <c r="N14" s="67">
        <v>0</v>
      </c>
      <c r="O14" s="66">
        <v>376</v>
      </c>
      <c r="P14" s="84">
        <v>376</v>
      </c>
      <c r="Q14" s="57">
        <v>0</v>
      </c>
      <c r="R14" s="79">
        <f t="shared" si="0"/>
        <v>376</v>
      </c>
      <c r="S14" s="66" t="s">
        <v>459</v>
      </c>
      <c r="T14" s="84" t="s">
        <v>395</v>
      </c>
      <c r="U14" s="59">
        <f>369+7</f>
        <v>376</v>
      </c>
      <c r="V14" s="65"/>
      <c r="W14" s="77" t="s">
        <v>618</v>
      </c>
      <c r="X14" s="203"/>
      <c r="Y14" s="163"/>
      <c r="AA14" s="82"/>
      <c r="AB14" s="40"/>
    </row>
    <row r="15" spans="1:28" x14ac:dyDescent="0.25">
      <c r="A15" s="64" t="s">
        <v>400</v>
      </c>
      <c r="B15" s="65" t="s">
        <v>401</v>
      </c>
      <c r="C15" s="66">
        <v>2007</v>
      </c>
      <c r="D15" s="66">
        <v>12</v>
      </c>
      <c r="E15" s="66" t="s">
        <v>402</v>
      </c>
      <c r="F15" s="66" t="s">
        <v>403</v>
      </c>
      <c r="G15" s="66" t="s">
        <v>232</v>
      </c>
      <c r="H15" s="66" t="s">
        <v>396</v>
      </c>
      <c r="I15" s="66" t="s">
        <v>418</v>
      </c>
      <c r="J15" s="66">
        <v>1</v>
      </c>
      <c r="K15" s="66">
        <v>12</v>
      </c>
      <c r="L15" s="66">
        <v>2007</v>
      </c>
      <c r="M15" s="67">
        <v>19</v>
      </c>
      <c r="N15" s="67">
        <v>7</v>
      </c>
      <c r="O15" s="66">
        <v>102</v>
      </c>
      <c r="P15" s="84">
        <v>98</v>
      </c>
      <c r="Q15" s="57">
        <v>0</v>
      </c>
      <c r="R15" s="79">
        <f t="shared" si="0"/>
        <v>100</v>
      </c>
      <c r="S15" s="66" t="s">
        <v>402</v>
      </c>
      <c r="T15" s="84" t="s">
        <v>403</v>
      </c>
      <c r="U15" s="59"/>
      <c r="V15" s="65">
        <v>111</v>
      </c>
      <c r="W15" s="58">
        <f>V15-R15</f>
        <v>11</v>
      </c>
      <c r="X15" s="203"/>
      <c r="Y15" s="163"/>
    </row>
    <row r="16" spans="1:28" x14ac:dyDescent="0.25">
      <c r="A16" s="64" t="s">
        <v>400</v>
      </c>
      <c r="B16" s="65" t="s">
        <v>401</v>
      </c>
      <c r="C16" s="66">
        <v>2007</v>
      </c>
      <c r="D16" s="66">
        <v>13</v>
      </c>
      <c r="E16" s="66" t="s">
        <v>564</v>
      </c>
      <c r="F16" s="66" t="s">
        <v>565</v>
      </c>
      <c r="G16" s="66" t="s">
        <v>232</v>
      </c>
      <c r="H16" s="66" t="s">
        <v>290</v>
      </c>
      <c r="I16" s="66" t="s">
        <v>418</v>
      </c>
      <c r="J16" s="66">
        <v>1</v>
      </c>
      <c r="K16" s="66">
        <v>13</v>
      </c>
      <c r="L16" s="66">
        <v>2007</v>
      </c>
      <c r="M16" s="67">
        <v>19</v>
      </c>
      <c r="N16" s="67">
        <v>7</v>
      </c>
      <c r="O16" s="66">
        <v>0</v>
      </c>
      <c r="P16" s="84">
        <v>0</v>
      </c>
      <c r="Q16" s="57">
        <v>0</v>
      </c>
      <c r="R16" s="66">
        <f t="shared" si="0"/>
        <v>0</v>
      </c>
      <c r="S16" s="66" t="s">
        <v>564</v>
      </c>
      <c r="T16" s="84" t="s">
        <v>565</v>
      </c>
      <c r="U16" s="59"/>
      <c r="V16" s="65">
        <v>31</v>
      </c>
      <c r="W16" s="77">
        <f>V16</f>
        <v>31</v>
      </c>
      <c r="X16" s="203"/>
      <c r="Y16" s="163"/>
    </row>
    <row r="17" spans="1:27" x14ac:dyDescent="0.25">
      <c r="A17" s="64" t="s">
        <v>400</v>
      </c>
      <c r="B17" s="65" t="s">
        <v>401</v>
      </c>
      <c r="C17" s="66">
        <v>2007</v>
      </c>
      <c r="D17" s="66">
        <v>14</v>
      </c>
      <c r="E17" s="66" t="s">
        <v>564</v>
      </c>
      <c r="F17" s="66" t="s">
        <v>565</v>
      </c>
      <c r="G17" s="66" t="s">
        <v>287</v>
      </c>
      <c r="H17" s="66" t="s">
        <v>290</v>
      </c>
      <c r="I17" s="66" t="s">
        <v>418</v>
      </c>
      <c r="J17" s="66">
        <v>1</v>
      </c>
      <c r="K17" s="66">
        <v>14</v>
      </c>
      <c r="L17" s="66">
        <v>2007</v>
      </c>
      <c r="M17" s="67">
        <v>19</v>
      </c>
      <c r="N17" s="67">
        <v>7</v>
      </c>
      <c r="O17" s="66">
        <v>0</v>
      </c>
      <c r="P17" s="84">
        <v>0</v>
      </c>
      <c r="Q17" s="57">
        <v>0</v>
      </c>
      <c r="R17" s="66">
        <f t="shared" si="0"/>
        <v>0</v>
      </c>
      <c r="S17" s="66" t="s">
        <v>564</v>
      </c>
      <c r="T17" s="84" t="s">
        <v>565</v>
      </c>
      <c r="U17" s="59"/>
      <c r="V17" s="65"/>
      <c r="W17" s="77"/>
      <c r="X17" s="203"/>
      <c r="Y17" s="163"/>
      <c r="Z17" s="1"/>
      <c r="AA17" s="1"/>
    </row>
    <row r="18" spans="1:27" ht="15.75" thickBot="1" x14ac:dyDescent="0.3">
      <c r="A18" s="68" t="s">
        <v>400</v>
      </c>
      <c r="B18" s="69" t="s">
        <v>401</v>
      </c>
      <c r="C18" s="70">
        <v>2007</v>
      </c>
      <c r="D18" s="70">
        <v>15</v>
      </c>
      <c r="E18" s="70" t="s">
        <v>402</v>
      </c>
      <c r="F18" s="70" t="s">
        <v>403</v>
      </c>
      <c r="G18" s="70" t="s">
        <v>287</v>
      </c>
      <c r="H18" s="70" t="s">
        <v>396</v>
      </c>
      <c r="I18" s="70" t="s">
        <v>418</v>
      </c>
      <c r="J18" s="70">
        <v>1</v>
      </c>
      <c r="K18" s="70">
        <v>15</v>
      </c>
      <c r="L18" s="70">
        <v>2007</v>
      </c>
      <c r="M18" s="71">
        <v>0</v>
      </c>
      <c r="N18" s="71">
        <v>0</v>
      </c>
      <c r="O18" s="70">
        <v>17</v>
      </c>
      <c r="P18" s="85">
        <v>17</v>
      </c>
      <c r="Q18" s="60">
        <v>0</v>
      </c>
      <c r="R18" s="78">
        <f t="shared" si="0"/>
        <v>17</v>
      </c>
      <c r="S18" s="70" t="s">
        <v>402</v>
      </c>
      <c r="T18" s="85" t="s">
        <v>403</v>
      </c>
      <c r="U18" s="90">
        <v>17</v>
      </c>
      <c r="V18" s="69"/>
      <c r="W18" s="86" t="s">
        <v>618</v>
      </c>
      <c r="X18" s="80">
        <f>SUM(Q4:Q18)</f>
        <v>44</v>
      </c>
      <c r="Y18" s="81">
        <f>SUM(R4:R18)</f>
        <v>5216</v>
      </c>
      <c r="Z18" s="1"/>
      <c r="AA18" s="1"/>
    </row>
    <row r="19" spans="1:27" x14ac:dyDescent="0.25">
      <c r="A19" s="72">
        <v>2275050011</v>
      </c>
      <c r="B19" s="17" t="s">
        <v>341</v>
      </c>
      <c r="C19" s="61">
        <v>2007</v>
      </c>
      <c r="D19" s="61">
        <v>1</v>
      </c>
      <c r="E19" s="61" t="s">
        <v>385</v>
      </c>
      <c r="F19" s="61" t="s">
        <v>379</v>
      </c>
      <c r="G19" s="61" t="s">
        <v>232</v>
      </c>
      <c r="H19" s="61" t="s">
        <v>355</v>
      </c>
      <c r="I19" s="61" t="s">
        <v>418</v>
      </c>
      <c r="J19" s="17">
        <v>1</v>
      </c>
      <c r="K19" s="17">
        <v>1</v>
      </c>
      <c r="L19" s="17">
        <v>2007</v>
      </c>
      <c r="M19" s="17">
        <v>19</v>
      </c>
      <c r="N19" s="17">
        <v>7</v>
      </c>
      <c r="O19" s="17">
        <v>304</v>
      </c>
      <c r="P19" s="127">
        <v>297</v>
      </c>
      <c r="Q19" s="16">
        <v>20</v>
      </c>
      <c r="R19" s="61">
        <f t="shared" si="0"/>
        <v>300.5</v>
      </c>
      <c r="S19" s="61" t="s">
        <v>385</v>
      </c>
      <c r="T19" s="83" t="s">
        <v>379</v>
      </c>
      <c r="U19" s="197">
        <v>20</v>
      </c>
      <c r="V19" s="35">
        <v>300.5</v>
      </c>
      <c r="W19" s="146" t="s">
        <v>618</v>
      </c>
      <c r="X19" s="195"/>
      <c r="Y19" s="201"/>
      <c r="Z19" s="1"/>
      <c r="AA19" s="1"/>
    </row>
    <row r="20" spans="1:27" x14ac:dyDescent="0.25">
      <c r="A20" s="57">
        <v>2275050011</v>
      </c>
      <c r="B20" s="65" t="s">
        <v>341</v>
      </c>
      <c r="C20" s="66">
        <v>2007</v>
      </c>
      <c r="D20" s="66">
        <v>2</v>
      </c>
      <c r="E20" s="66" t="s">
        <v>385</v>
      </c>
      <c r="F20" s="66" t="s">
        <v>379</v>
      </c>
      <c r="G20" s="66" t="s">
        <v>287</v>
      </c>
      <c r="H20" s="66" t="s">
        <v>355</v>
      </c>
      <c r="I20" s="66" t="s">
        <v>418</v>
      </c>
      <c r="J20" s="65">
        <v>1</v>
      </c>
      <c r="K20" s="65">
        <v>2</v>
      </c>
      <c r="L20" s="65">
        <v>2007</v>
      </c>
      <c r="M20" s="65">
        <v>19</v>
      </c>
      <c r="N20" s="65">
        <v>7</v>
      </c>
      <c r="O20" s="65">
        <v>821</v>
      </c>
      <c r="P20" s="129">
        <v>830</v>
      </c>
      <c r="Q20" s="59">
        <v>3</v>
      </c>
      <c r="R20" s="66">
        <f t="shared" si="0"/>
        <v>825.5</v>
      </c>
      <c r="S20" s="66" t="s">
        <v>385</v>
      </c>
      <c r="T20" s="84" t="s">
        <v>379</v>
      </c>
      <c r="U20" s="57">
        <v>3</v>
      </c>
      <c r="V20" s="65">
        <v>825.5</v>
      </c>
      <c r="W20" s="77" t="s">
        <v>618</v>
      </c>
      <c r="X20" s="203"/>
      <c r="Y20" s="202"/>
      <c r="Z20" s="1"/>
      <c r="AA20" s="1"/>
    </row>
    <row r="21" spans="1:27" x14ac:dyDescent="0.25">
      <c r="A21" s="57" t="s">
        <v>340</v>
      </c>
      <c r="B21" s="65" t="s">
        <v>341</v>
      </c>
      <c r="C21" s="66">
        <v>2007</v>
      </c>
      <c r="D21" s="66">
        <v>3</v>
      </c>
      <c r="E21" s="66" t="s">
        <v>465</v>
      </c>
      <c r="F21" s="66" t="s">
        <v>466</v>
      </c>
      <c r="G21" s="66" t="s">
        <v>232</v>
      </c>
      <c r="H21" s="66" t="s">
        <v>290</v>
      </c>
      <c r="I21" s="66" t="s">
        <v>418</v>
      </c>
      <c r="J21" s="65">
        <v>1</v>
      </c>
      <c r="K21" s="65">
        <v>3</v>
      </c>
      <c r="L21" s="65">
        <v>2007</v>
      </c>
      <c r="M21" s="65">
        <v>19</v>
      </c>
      <c r="N21" s="65">
        <v>7</v>
      </c>
      <c r="O21" s="65">
        <v>121</v>
      </c>
      <c r="P21" s="129">
        <v>128</v>
      </c>
      <c r="Q21" s="59">
        <v>0</v>
      </c>
      <c r="R21" s="66">
        <f t="shared" si="0"/>
        <v>124.5</v>
      </c>
      <c r="S21" s="66" t="s">
        <v>465</v>
      </c>
      <c r="T21" s="84" t="s">
        <v>466</v>
      </c>
      <c r="U21" s="57">
        <v>0</v>
      </c>
      <c r="V21" s="65">
        <v>124.5</v>
      </c>
      <c r="W21" s="77" t="s">
        <v>618</v>
      </c>
      <c r="X21" s="203"/>
      <c r="Y21" s="202"/>
      <c r="Z21" s="1"/>
      <c r="AA21" s="1"/>
    </row>
    <row r="22" spans="1:27" x14ac:dyDescent="0.25">
      <c r="A22" s="57">
        <v>2275050011</v>
      </c>
      <c r="B22" s="65" t="s">
        <v>341</v>
      </c>
      <c r="C22" s="66">
        <v>2007</v>
      </c>
      <c r="D22" s="66">
        <v>4</v>
      </c>
      <c r="E22" s="66" t="s">
        <v>378</v>
      </c>
      <c r="F22" s="66" t="s">
        <v>379</v>
      </c>
      <c r="G22" s="66" t="s">
        <v>232</v>
      </c>
      <c r="H22" s="66" t="s">
        <v>355</v>
      </c>
      <c r="I22" s="66" t="s">
        <v>418</v>
      </c>
      <c r="J22" s="65">
        <v>1</v>
      </c>
      <c r="K22" s="65">
        <v>4</v>
      </c>
      <c r="L22" s="65">
        <v>2007</v>
      </c>
      <c r="M22" s="65">
        <v>19</v>
      </c>
      <c r="N22" s="65">
        <v>7</v>
      </c>
      <c r="O22" s="65">
        <v>2</v>
      </c>
      <c r="P22" s="129">
        <v>2</v>
      </c>
      <c r="Q22" s="59">
        <v>10</v>
      </c>
      <c r="R22" s="66">
        <f t="shared" si="0"/>
        <v>2</v>
      </c>
      <c r="S22" s="66" t="s">
        <v>378</v>
      </c>
      <c r="T22" s="84" t="s">
        <v>379</v>
      </c>
      <c r="U22" s="57">
        <v>2</v>
      </c>
      <c r="V22" s="65">
        <v>10</v>
      </c>
      <c r="W22" s="77" t="s">
        <v>618</v>
      </c>
      <c r="X22" s="203"/>
      <c r="Y22" s="202"/>
    </row>
    <row r="23" spans="1:27" ht="15.75" thickBot="1" x14ac:dyDescent="0.3">
      <c r="A23" s="60" t="s">
        <v>340</v>
      </c>
      <c r="B23" s="69" t="s">
        <v>341</v>
      </c>
      <c r="C23" s="70">
        <v>2007</v>
      </c>
      <c r="D23" s="70">
        <v>5</v>
      </c>
      <c r="E23" s="70" t="s">
        <v>18</v>
      </c>
      <c r="F23" s="70" t="s">
        <v>483</v>
      </c>
      <c r="G23" s="70" t="s">
        <v>232</v>
      </c>
      <c r="H23" s="70" t="s">
        <v>290</v>
      </c>
      <c r="I23" s="70" t="s">
        <v>418</v>
      </c>
      <c r="J23" s="69">
        <v>1</v>
      </c>
      <c r="K23" s="69">
        <v>5</v>
      </c>
      <c r="L23" s="69">
        <v>2007</v>
      </c>
      <c r="M23" s="69">
        <v>19</v>
      </c>
      <c r="N23" s="69">
        <v>7</v>
      </c>
      <c r="O23" s="69">
        <v>41</v>
      </c>
      <c r="P23" s="139">
        <v>37</v>
      </c>
      <c r="Q23" s="90">
        <v>0</v>
      </c>
      <c r="R23" s="70">
        <f t="shared" si="0"/>
        <v>39</v>
      </c>
      <c r="S23" s="70" t="s">
        <v>18</v>
      </c>
      <c r="T23" s="85" t="s">
        <v>483</v>
      </c>
      <c r="U23" s="60">
        <v>0</v>
      </c>
      <c r="V23" s="69">
        <v>39</v>
      </c>
      <c r="W23" s="86" t="s">
        <v>618</v>
      </c>
      <c r="X23" s="80">
        <f>SUM(Q19:Q23)</f>
        <v>33</v>
      </c>
      <c r="Y23" s="404">
        <f>SUM(R19:R23)</f>
        <v>1291.5</v>
      </c>
      <c r="Z23" s="1"/>
      <c r="AA23" s="1"/>
    </row>
    <row r="24" spans="1:27" ht="15.75" thickBot="1" x14ac:dyDescent="0.3">
      <c r="A24" s="209"/>
      <c r="B24" s="107"/>
      <c r="C24" s="107"/>
      <c r="D24" s="107"/>
      <c r="E24" s="107"/>
      <c r="F24" s="107"/>
      <c r="G24" s="107"/>
      <c r="H24" s="107"/>
      <c r="I24" s="107"/>
      <c r="J24" s="107"/>
      <c r="K24" s="107"/>
      <c r="L24" s="107"/>
      <c r="M24" s="107"/>
      <c r="N24" s="107"/>
      <c r="O24" s="107"/>
      <c r="P24" s="107"/>
      <c r="Q24" s="413">
        <f>SUM(Q4:Q23)</f>
        <v>77</v>
      </c>
      <c r="R24" s="413">
        <f>SUM(R4:R23)</f>
        <v>6507.5</v>
      </c>
      <c r="S24" s="107"/>
      <c r="T24" s="107"/>
      <c r="U24" s="107"/>
      <c r="V24" s="107"/>
      <c r="W24" s="107"/>
      <c r="X24" s="211">
        <f>SUM(X18:X23)</f>
        <v>77</v>
      </c>
      <c r="Y24" s="212">
        <f>SUM(Y18:Y23)</f>
        <v>6507.5</v>
      </c>
      <c r="Z24" s="1"/>
      <c r="AA24" s="1"/>
    </row>
    <row r="25" spans="1:27" ht="17.25" customHeight="1" x14ac:dyDescent="0.25">
      <c r="A25" t="s">
        <v>616</v>
      </c>
      <c r="B25" s="7"/>
      <c r="C25" s="7"/>
      <c r="D25" s="7"/>
      <c r="E25" s="7"/>
      <c r="F25" s="7"/>
      <c r="G25" s="7"/>
      <c r="H25" s="7"/>
      <c r="I25" s="7"/>
    </row>
    <row r="26" spans="1:27" ht="58.5" customHeight="1" x14ac:dyDescent="0.25">
      <c r="A26" s="439" t="s">
        <v>617</v>
      </c>
      <c r="B26" s="430"/>
      <c r="C26" s="430"/>
      <c r="D26" s="430"/>
      <c r="E26" s="430"/>
      <c r="F26" s="430"/>
      <c r="G26" s="430"/>
      <c r="H26" s="430"/>
      <c r="I26" s="430"/>
      <c r="J26" s="430"/>
      <c r="K26" s="430"/>
      <c r="L26" s="430"/>
      <c r="M26" s="125"/>
      <c r="N26" s="125"/>
    </row>
    <row r="27" spans="1:27" x14ac:dyDescent="0.25">
      <c r="A27" s="1"/>
      <c r="B27" s="7"/>
      <c r="C27" s="7"/>
      <c r="D27" s="7"/>
      <c r="E27" s="7"/>
      <c r="F27" s="7"/>
      <c r="G27" s="7"/>
      <c r="H27" s="7"/>
      <c r="I27" s="7"/>
      <c r="J27" s="1"/>
      <c r="K27" s="1"/>
      <c r="L27" s="1"/>
      <c r="M27" s="1"/>
      <c r="N27" s="1"/>
    </row>
    <row r="28" spans="1:27" x14ac:dyDescent="0.25">
      <c r="A28" s="1"/>
      <c r="B28" s="7"/>
      <c r="C28" s="7"/>
      <c r="D28" s="7"/>
      <c r="E28" s="7"/>
      <c r="F28" s="7"/>
      <c r="G28" s="7"/>
      <c r="H28" s="7"/>
      <c r="I28" s="7"/>
      <c r="J28" s="1"/>
      <c r="K28" s="1"/>
      <c r="L28" s="1"/>
      <c r="M28" s="1"/>
      <c r="N28" s="1"/>
    </row>
    <row r="29" spans="1:27" x14ac:dyDescent="0.25">
      <c r="B29" s="7"/>
      <c r="C29" s="7"/>
      <c r="D29" s="7"/>
      <c r="E29" s="7"/>
      <c r="F29" s="7"/>
      <c r="G29" s="7"/>
      <c r="H29" s="7"/>
      <c r="I29" s="7"/>
    </row>
    <row r="30" spans="1:27" x14ac:dyDescent="0.25">
      <c r="B30" s="7"/>
      <c r="C30" s="7"/>
      <c r="D30" s="7"/>
      <c r="E30" s="7"/>
      <c r="F30" s="7"/>
      <c r="G30" s="7"/>
      <c r="H30" s="7"/>
      <c r="I30" s="7"/>
    </row>
    <row r="31" spans="1:27" x14ac:dyDescent="0.25">
      <c r="B31" s="7"/>
      <c r="C31" s="7"/>
      <c r="D31" s="7"/>
      <c r="E31" s="7"/>
      <c r="F31" s="7"/>
      <c r="G31" s="7"/>
      <c r="H31" s="7"/>
      <c r="I31" s="7"/>
    </row>
    <row r="32" spans="1:27" x14ac:dyDescent="0.25">
      <c r="B32" s="7"/>
      <c r="C32" s="7"/>
      <c r="D32" s="7"/>
      <c r="E32" s="7"/>
      <c r="F32" s="7"/>
      <c r="G32" s="7"/>
      <c r="H32" s="7"/>
      <c r="I32" s="7"/>
    </row>
    <row r="33" spans="2:9" x14ac:dyDescent="0.25">
      <c r="B33" s="7"/>
      <c r="C33" s="7"/>
      <c r="D33" s="7"/>
      <c r="E33" s="7"/>
      <c r="F33" s="7"/>
      <c r="G33" s="7"/>
      <c r="H33" s="7"/>
      <c r="I33" s="7"/>
    </row>
    <row r="34" spans="2:9" x14ac:dyDescent="0.25">
      <c r="B34" s="7"/>
      <c r="C34" s="7"/>
      <c r="D34" s="7"/>
      <c r="E34" s="7"/>
      <c r="F34" s="7"/>
      <c r="G34" s="7"/>
      <c r="H34" s="7"/>
      <c r="I34" s="7"/>
    </row>
    <row r="35" spans="2:9" x14ac:dyDescent="0.25">
      <c r="B35" s="7"/>
      <c r="C35" s="7"/>
      <c r="D35" s="7"/>
      <c r="E35" s="7"/>
      <c r="F35" s="7"/>
      <c r="G35" s="7"/>
      <c r="H35" s="7"/>
      <c r="I35" s="7"/>
    </row>
    <row r="36" spans="2:9" x14ac:dyDescent="0.25">
      <c r="B36" s="7"/>
      <c r="C36" s="7"/>
      <c r="D36" s="7"/>
      <c r="E36" s="7"/>
      <c r="F36" s="7"/>
      <c r="G36" s="7"/>
      <c r="H36" s="7"/>
      <c r="I36" s="7"/>
    </row>
    <row r="37" spans="2:9" x14ac:dyDescent="0.25">
      <c r="B37" s="7"/>
      <c r="C37" s="7"/>
      <c r="D37" s="7"/>
      <c r="E37" s="7"/>
      <c r="F37" s="7"/>
      <c r="G37" s="7"/>
      <c r="H37" s="7"/>
      <c r="I37" s="7"/>
    </row>
    <row r="38" spans="2:9" x14ac:dyDescent="0.25">
      <c r="B38" s="7"/>
      <c r="C38" s="7"/>
      <c r="D38" s="7"/>
      <c r="E38" s="7"/>
      <c r="F38" s="7"/>
      <c r="G38" s="7"/>
      <c r="H38" s="7"/>
      <c r="I38" s="7"/>
    </row>
    <row r="39" spans="2:9" x14ac:dyDescent="0.25">
      <c r="B39" s="7"/>
      <c r="C39" s="7"/>
      <c r="D39" s="7"/>
      <c r="E39" s="7"/>
      <c r="F39" s="7"/>
      <c r="G39" s="7"/>
      <c r="H39" s="7"/>
      <c r="I39" s="7"/>
    </row>
    <row r="40" spans="2:9" x14ac:dyDescent="0.25">
      <c r="B40" s="7"/>
      <c r="C40" s="7"/>
      <c r="D40" s="7"/>
      <c r="E40" s="7"/>
      <c r="F40" s="7"/>
      <c r="G40" s="7"/>
      <c r="H40" s="7"/>
      <c r="I40" s="7"/>
    </row>
    <row r="41" spans="2:9" x14ac:dyDescent="0.25">
      <c r="B41" s="7"/>
      <c r="C41" s="7"/>
      <c r="D41" s="7"/>
      <c r="E41" s="7"/>
      <c r="F41" s="7"/>
      <c r="G41" s="7"/>
      <c r="H41" s="7"/>
      <c r="I41" s="7"/>
    </row>
    <row r="42" spans="2:9" x14ac:dyDescent="0.25">
      <c r="B42" s="7"/>
      <c r="C42" s="7"/>
      <c r="D42" s="7"/>
      <c r="E42" s="7"/>
      <c r="F42" s="7"/>
      <c r="G42" s="7"/>
      <c r="H42" s="7"/>
      <c r="I42" s="7"/>
    </row>
    <row r="43" spans="2:9" x14ac:dyDescent="0.25">
      <c r="B43" s="7"/>
      <c r="C43" s="7"/>
      <c r="D43" s="7"/>
      <c r="E43" s="7"/>
      <c r="F43" s="7"/>
      <c r="G43" s="7"/>
      <c r="H43" s="7"/>
      <c r="I43" s="7"/>
    </row>
    <row r="44" spans="2:9" x14ac:dyDescent="0.25">
      <c r="B44" s="7"/>
      <c r="C44" s="7"/>
      <c r="D44" s="7"/>
      <c r="E44" s="7"/>
      <c r="F44" s="7"/>
      <c r="G44" s="7"/>
      <c r="H44" s="7"/>
      <c r="I44" s="7"/>
    </row>
    <row r="45" spans="2:9" x14ac:dyDescent="0.25">
      <c r="B45" s="7"/>
      <c r="C45" s="7"/>
      <c r="D45" s="7"/>
      <c r="E45" s="7"/>
      <c r="F45" s="7"/>
      <c r="G45" s="7"/>
      <c r="H45" s="7"/>
      <c r="I45" s="7"/>
    </row>
    <row r="46" spans="2:9" x14ac:dyDescent="0.25">
      <c r="B46" s="7"/>
      <c r="C46" s="7"/>
      <c r="D46" s="7"/>
      <c r="E46" s="7"/>
      <c r="F46" s="7"/>
      <c r="G46" s="7"/>
      <c r="H46" s="7"/>
      <c r="I46" s="7"/>
    </row>
    <row r="47" spans="2:9" x14ac:dyDescent="0.25">
      <c r="B47" s="7"/>
      <c r="C47" s="7"/>
      <c r="D47" s="7"/>
      <c r="E47" s="7"/>
      <c r="F47" s="7"/>
      <c r="G47" s="7"/>
      <c r="H47" s="7"/>
      <c r="I47" s="7"/>
    </row>
    <row r="48" spans="2:9" x14ac:dyDescent="0.25">
      <c r="B48" s="7"/>
      <c r="C48" s="7"/>
      <c r="D48" s="7"/>
      <c r="E48" s="7"/>
      <c r="F48" s="7"/>
      <c r="G48" s="7"/>
      <c r="H48" s="7"/>
      <c r="I48" s="7"/>
    </row>
    <row r="49" spans="2:9" x14ac:dyDescent="0.25">
      <c r="B49" s="7"/>
      <c r="C49" s="7"/>
      <c r="D49" s="7"/>
      <c r="E49" s="7"/>
      <c r="F49" s="7"/>
      <c r="G49" s="7"/>
      <c r="H49" s="7"/>
      <c r="I49" s="7"/>
    </row>
    <row r="50" spans="2:9" x14ac:dyDescent="0.25">
      <c r="B50" s="7"/>
      <c r="C50" s="7"/>
      <c r="D50" s="7"/>
      <c r="E50" s="7"/>
      <c r="F50" s="7"/>
      <c r="G50" s="7"/>
      <c r="H50" s="7"/>
      <c r="I50" s="7"/>
    </row>
    <row r="51" spans="2:9" x14ac:dyDescent="0.25">
      <c r="B51" s="7"/>
      <c r="C51" s="7"/>
      <c r="D51" s="7"/>
      <c r="E51" s="7"/>
      <c r="F51" s="7"/>
      <c r="G51" s="7"/>
      <c r="H51" s="7"/>
      <c r="I51" s="7"/>
    </row>
    <row r="52" spans="2:9" x14ac:dyDescent="0.25">
      <c r="B52" s="7"/>
      <c r="C52" s="7"/>
      <c r="D52" s="7"/>
      <c r="E52" s="7"/>
      <c r="F52" s="7"/>
      <c r="G52" s="7"/>
      <c r="H52" s="7"/>
      <c r="I52" s="7"/>
    </row>
    <row r="53" spans="2:9" x14ac:dyDescent="0.25">
      <c r="B53" s="7"/>
      <c r="C53" s="7"/>
      <c r="D53" s="7"/>
      <c r="E53" s="7"/>
      <c r="F53" s="7"/>
      <c r="G53" s="7"/>
      <c r="H53" s="7"/>
      <c r="I53" s="7"/>
    </row>
    <row r="54" spans="2:9" x14ac:dyDescent="0.25">
      <c r="B54" s="7"/>
      <c r="C54" s="7"/>
      <c r="D54" s="7"/>
      <c r="E54" s="7"/>
      <c r="F54" s="7"/>
      <c r="G54" s="7"/>
      <c r="H54" s="7"/>
      <c r="I54" s="7"/>
    </row>
    <row r="55" spans="2:9" x14ac:dyDescent="0.25">
      <c r="B55" s="7"/>
      <c r="C55" s="7"/>
      <c r="D55" s="7"/>
      <c r="E55" s="7"/>
      <c r="F55" s="7"/>
      <c r="G55" s="7"/>
      <c r="H55" s="7"/>
      <c r="I55" s="7"/>
    </row>
    <row r="56" spans="2:9" x14ac:dyDescent="0.25">
      <c r="B56" s="7"/>
      <c r="C56" s="7"/>
      <c r="D56" s="7"/>
      <c r="E56" s="7"/>
      <c r="F56" s="7"/>
      <c r="G56" s="7"/>
      <c r="H56" s="7"/>
      <c r="I56" s="7"/>
    </row>
    <row r="57" spans="2:9" x14ac:dyDescent="0.25">
      <c r="B57" s="7"/>
      <c r="C57" s="7"/>
      <c r="D57" s="7"/>
      <c r="E57" s="7"/>
      <c r="F57" s="7"/>
      <c r="G57" s="7"/>
      <c r="H57" s="7"/>
      <c r="I57" s="7"/>
    </row>
    <row r="58" spans="2:9" x14ac:dyDescent="0.25">
      <c r="B58" s="7"/>
      <c r="C58" s="7"/>
      <c r="D58" s="7"/>
      <c r="E58" s="7"/>
      <c r="F58" s="7"/>
      <c r="G58" s="7"/>
      <c r="H58" s="7"/>
      <c r="I58" s="7"/>
    </row>
    <row r="59" spans="2:9" x14ac:dyDescent="0.25">
      <c r="B59" s="7"/>
      <c r="C59" s="7"/>
      <c r="D59" s="7"/>
      <c r="E59" s="7"/>
      <c r="F59" s="7"/>
      <c r="G59" s="7"/>
      <c r="H59" s="7"/>
      <c r="I59" s="7"/>
    </row>
    <row r="60" spans="2:9" x14ac:dyDescent="0.25">
      <c r="B60" s="7"/>
      <c r="C60" s="7"/>
      <c r="D60" s="7"/>
      <c r="E60" s="7"/>
      <c r="F60" s="7"/>
      <c r="G60" s="7"/>
      <c r="H60" s="7"/>
      <c r="I60" s="7"/>
    </row>
    <row r="61" spans="2:9" x14ac:dyDescent="0.25">
      <c r="B61" s="7"/>
      <c r="C61" s="7"/>
      <c r="D61" s="7"/>
      <c r="E61" s="7"/>
      <c r="F61" s="7"/>
      <c r="G61" s="7"/>
      <c r="H61" s="7"/>
      <c r="I61" s="7"/>
    </row>
    <row r="62" spans="2:9" x14ac:dyDescent="0.25">
      <c r="B62" s="7"/>
      <c r="C62" s="7"/>
      <c r="D62" s="7"/>
      <c r="E62" s="7"/>
      <c r="F62" s="7"/>
      <c r="G62" s="7"/>
      <c r="H62" s="7"/>
      <c r="I62" s="7"/>
    </row>
    <row r="63" spans="2:9" x14ac:dyDescent="0.25">
      <c r="B63" s="7"/>
      <c r="C63" s="7"/>
      <c r="D63" s="7"/>
      <c r="E63" s="7"/>
      <c r="F63" s="7"/>
      <c r="G63" s="7"/>
      <c r="H63" s="7"/>
      <c r="I63" s="7"/>
    </row>
    <row r="64" spans="2:9" x14ac:dyDescent="0.25">
      <c r="B64" s="7"/>
      <c r="C64" s="7"/>
      <c r="D64" s="7"/>
      <c r="E64" s="7"/>
      <c r="F64" s="7"/>
      <c r="G64" s="7"/>
      <c r="H64" s="7"/>
      <c r="I64" s="7"/>
    </row>
    <row r="65" spans="2:9" x14ac:dyDescent="0.25">
      <c r="B65" s="7"/>
      <c r="C65" s="7"/>
      <c r="D65" s="7"/>
      <c r="E65" s="7"/>
      <c r="F65" s="7"/>
      <c r="G65" s="7"/>
      <c r="H65" s="7"/>
      <c r="I65" s="7"/>
    </row>
    <row r="66" spans="2:9" x14ac:dyDescent="0.25">
      <c r="B66" s="7"/>
      <c r="C66" s="7"/>
      <c r="D66" s="7"/>
      <c r="E66" s="7"/>
      <c r="F66" s="7"/>
      <c r="G66" s="7"/>
      <c r="H66" s="7"/>
      <c r="I66" s="7"/>
    </row>
    <row r="67" spans="2:9" x14ac:dyDescent="0.25">
      <c r="B67" s="7"/>
      <c r="C67" s="7"/>
      <c r="D67" s="7"/>
      <c r="E67" s="7"/>
      <c r="F67" s="7"/>
      <c r="G67" s="7"/>
      <c r="H67" s="7"/>
      <c r="I67" s="7"/>
    </row>
    <row r="68" spans="2:9" x14ac:dyDescent="0.25">
      <c r="B68" s="7"/>
      <c r="C68" s="7"/>
      <c r="D68" s="7"/>
      <c r="E68" s="7"/>
      <c r="F68" s="7"/>
      <c r="G68" s="7"/>
      <c r="H68" s="7"/>
      <c r="I68" s="7"/>
    </row>
    <row r="69" spans="2:9" x14ac:dyDescent="0.25">
      <c r="B69" s="7"/>
      <c r="C69" s="7"/>
      <c r="D69" s="7"/>
      <c r="E69" s="7"/>
      <c r="F69" s="7"/>
      <c r="G69" s="7"/>
      <c r="H69" s="7"/>
      <c r="I69" s="7"/>
    </row>
    <row r="70" spans="2:9" x14ac:dyDescent="0.25">
      <c r="B70" s="7"/>
      <c r="C70" s="7"/>
      <c r="D70" s="7"/>
      <c r="E70" s="7"/>
      <c r="F70" s="7"/>
      <c r="G70" s="7"/>
      <c r="H70" s="7"/>
      <c r="I70" s="7"/>
    </row>
    <row r="71" spans="2:9" x14ac:dyDescent="0.25">
      <c r="B71" s="7"/>
      <c r="C71" s="7"/>
      <c r="D71" s="7"/>
      <c r="E71" s="7"/>
      <c r="F71" s="7"/>
      <c r="G71" s="7"/>
      <c r="H71" s="7"/>
      <c r="I71" s="7"/>
    </row>
    <row r="72" spans="2:9" x14ac:dyDescent="0.25">
      <c r="B72" s="7"/>
      <c r="C72" s="7"/>
      <c r="D72" s="7"/>
      <c r="E72" s="7"/>
      <c r="F72" s="7"/>
      <c r="G72" s="7"/>
      <c r="H72" s="7"/>
      <c r="I72" s="7"/>
    </row>
    <row r="73" spans="2:9" x14ac:dyDescent="0.25">
      <c r="B73" s="7"/>
      <c r="C73" s="7"/>
      <c r="D73" s="7"/>
      <c r="E73" s="7"/>
      <c r="F73" s="7"/>
      <c r="G73" s="7"/>
      <c r="H73" s="7"/>
      <c r="I73" s="7"/>
    </row>
    <row r="74" spans="2:9" x14ac:dyDescent="0.25">
      <c r="B74" s="7"/>
      <c r="C74" s="7"/>
      <c r="D74" s="7"/>
      <c r="E74" s="7"/>
      <c r="F74" s="7"/>
      <c r="G74" s="7"/>
      <c r="H74" s="7"/>
      <c r="I74" s="7"/>
    </row>
    <row r="75" spans="2:9" x14ac:dyDescent="0.25">
      <c r="B75" s="7"/>
      <c r="C75" s="7"/>
      <c r="D75" s="7"/>
      <c r="E75" s="7"/>
      <c r="F75" s="7"/>
      <c r="G75" s="7"/>
      <c r="H75" s="7"/>
      <c r="I75" s="7"/>
    </row>
    <row r="76" spans="2:9" x14ac:dyDescent="0.25">
      <c r="B76" s="7"/>
      <c r="C76" s="7"/>
      <c r="D76" s="7"/>
      <c r="E76" s="7"/>
      <c r="F76" s="7"/>
      <c r="G76" s="7"/>
      <c r="H76" s="7"/>
      <c r="I76" s="7"/>
    </row>
    <row r="77" spans="2:9" x14ac:dyDescent="0.25">
      <c r="B77" s="7"/>
      <c r="C77" s="7"/>
      <c r="D77" s="7"/>
      <c r="E77" s="7"/>
      <c r="F77" s="7"/>
      <c r="G77" s="7"/>
      <c r="H77" s="7"/>
      <c r="I77" s="7"/>
    </row>
    <row r="78" spans="2:9" x14ac:dyDescent="0.25">
      <c r="B78" s="7"/>
      <c r="C78" s="7"/>
      <c r="D78" s="7"/>
      <c r="E78" s="7"/>
      <c r="F78" s="7"/>
      <c r="G78" s="7"/>
      <c r="H78" s="7"/>
      <c r="I78" s="7"/>
    </row>
    <row r="79" spans="2:9" x14ac:dyDescent="0.25">
      <c r="B79" s="7"/>
      <c r="C79" s="7"/>
      <c r="D79" s="7"/>
      <c r="E79" s="7"/>
      <c r="F79" s="7"/>
      <c r="G79" s="7"/>
      <c r="H79" s="7"/>
      <c r="I79" s="7"/>
    </row>
    <row r="80" spans="2:9" x14ac:dyDescent="0.25">
      <c r="B80" s="7"/>
      <c r="C80" s="7"/>
      <c r="D80" s="7"/>
      <c r="E80" s="7"/>
      <c r="F80" s="7"/>
      <c r="G80" s="7"/>
      <c r="H80" s="7"/>
      <c r="I80" s="7"/>
    </row>
    <row r="81" spans="2:9" x14ac:dyDescent="0.25">
      <c r="B81" s="7"/>
      <c r="C81" s="7"/>
      <c r="D81" s="7"/>
      <c r="E81" s="7"/>
      <c r="F81" s="7"/>
      <c r="G81" s="7"/>
      <c r="H81" s="7"/>
      <c r="I81" s="7"/>
    </row>
    <row r="82" spans="2:9" x14ac:dyDescent="0.25">
      <c r="B82" s="7"/>
      <c r="C82" s="7"/>
      <c r="D82" s="7"/>
      <c r="E82" s="7"/>
      <c r="F82" s="7"/>
      <c r="G82" s="7"/>
      <c r="H82" s="7"/>
      <c r="I82" s="7"/>
    </row>
    <row r="83" spans="2:9" x14ac:dyDescent="0.25">
      <c r="B83" s="7"/>
      <c r="C83" s="7"/>
      <c r="D83" s="7"/>
      <c r="E83" s="7"/>
      <c r="F83" s="7"/>
      <c r="G83" s="7"/>
      <c r="H83" s="7"/>
      <c r="I83" s="7"/>
    </row>
    <row r="84" spans="2:9" x14ac:dyDescent="0.25">
      <c r="B84" s="7"/>
      <c r="C84" s="7"/>
      <c r="D84" s="7"/>
      <c r="E84" s="7"/>
      <c r="F84" s="7"/>
      <c r="G84" s="7"/>
      <c r="H84" s="7"/>
      <c r="I84" s="7"/>
    </row>
    <row r="85" spans="2:9" x14ac:dyDescent="0.25">
      <c r="B85" s="7"/>
      <c r="C85" s="7"/>
      <c r="D85" s="7"/>
      <c r="E85" s="7"/>
      <c r="F85" s="7"/>
      <c r="G85" s="7"/>
      <c r="H85" s="7"/>
      <c r="I85" s="7"/>
    </row>
    <row r="86" spans="2:9" x14ac:dyDescent="0.25">
      <c r="B86" s="7"/>
      <c r="C86" s="7"/>
      <c r="D86" s="7"/>
      <c r="E86" s="7"/>
      <c r="F86" s="7"/>
      <c r="G86" s="7"/>
      <c r="H86" s="7"/>
      <c r="I86" s="7"/>
    </row>
    <row r="87" spans="2:9" x14ac:dyDescent="0.25">
      <c r="B87" s="7"/>
      <c r="C87" s="7"/>
      <c r="D87" s="7"/>
      <c r="E87" s="7"/>
      <c r="F87" s="7"/>
      <c r="G87" s="7"/>
      <c r="H87" s="7"/>
      <c r="I87" s="7"/>
    </row>
    <row r="88" spans="2:9" x14ac:dyDescent="0.25">
      <c r="B88" s="7"/>
      <c r="C88" s="7"/>
      <c r="D88" s="7"/>
      <c r="E88" s="7"/>
      <c r="F88" s="7"/>
      <c r="G88" s="7"/>
      <c r="H88" s="7"/>
      <c r="I88" s="7"/>
    </row>
    <row r="89" spans="2:9" x14ac:dyDescent="0.25">
      <c r="B89" s="7"/>
      <c r="C89" s="7"/>
      <c r="D89" s="7"/>
      <c r="E89" s="7"/>
      <c r="F89" s="7"/>
      <c r="G89" s="7"/>
      <c r="H89" s="7"/>
      <c r="I89" s="7"/>
    </row>
    <row r="90" spans="2:9" x14ac:dyDescent="0.25">
      <c r="B90" s="7"/>
      <c r="C90" s="7"/>
      <c r="D90" s="7"/>
      <c r="E90" s="7"/>
      <c r="F90" s="7"/>
      <c r="G90" s="7"/>
      <c r="H90" s="7"/>
      <c r="I90" s="7"/>
    </row>
    <row r="91" spans="2:9" x14ac:dyDescent="0.25">
      <c r="B91" s="7"/>
      <c r="C91" s="7"/>
      <c r="D91" s="7"/>
      <c r="E91" s="7"/>
      <c r="F91" s="7"/>
      <c r="G91" s="7"/>
      <c r="H91" s="7"/>
      <c r="I91" s="7"/>
    </row>
    <row r="92" spans="2:9" x14ac:dyDescent="0.25">
      <c r="B92" s="7"/>
      <c r="C92" s="7"/>
      <c r="D92" s="7"/>
      <c r="E92" s="7"/>
      <c r="F92" s="7"/>
      <c r="G92" s="7"/>
      <c r="H92" s="7"/>
      <c r="I92" s="7"/>
    </row>
    <row r="93" spans="2:9" x14ac:dyDescent="0.25">
      <c r="B93" s="7"/>
      <c r="C93" s="7"/>
      <c r="D93" s="7"/>
      <c r="E93" s="7"/>
      <c r="F93" s="7"/>
      <c r="G93" s="7"/>
      <c r="H93" s="7"/>
      <c r="I93" s="7"/>
    </row>
    <row r="94" spans="2:9" x14ac:dyDescent="0.25">
      <c r="B94" s="7"/>
      <c r="C94" s="7"/>
      <c r="D94" s="7"/>
      <c r="E94" s="7"/>
      <c r="F94" s="7"/>
      <c r="G94" s="7"/>
      <c r="H94" s="7"/>
      <c r="I94" s="7"/>
    </row>
    <row r="95" spans="2:9" x14ac:dyDescent="0.25">
      <c r="B95" s="7"/>
      <c r="C95" s="7"/>
      <c r="D95" s="7"/>
      <c r="E95" s="7"/>
      <c r="F95" s="7"/>
      <c r="G95" s="7"/>
      <c r="H95" s="7"/>
      <c r="I95" s="7"/>
    </row>
    <row r="96" spans="2:9" x14ac:dyDescent="0.25">
      <c r="B96" s="7"/>
      <c r="C96" s="7"/>
      <c r="D96" s="7"/>
      <c r="E96" s="7"/>
      <c r="F96" s="7"/>
      <c r="G96" s="7"/>
      <c r="H96" s="7"/>
      <c r="I96" s="7"/>
    </row>
    <row r="97" spans="2:9" x14ac:dyDescent="0.25">
      <c r="B97" s="7"/>
      <c r="C97" s="7"/>
      <c r="D97" s="7"/>
      <c r="E97" s="7"/>
      <c r="F97" s="7"/>
      <c r="G97" s="7"/>
      <c r="H97" s="7"/>
      <c r="I97" s="7"/>
    </row>
    <row r="98" spans="2:9" x14ac:dyDescent="0.25">
      <c r="B98" s="7"/>
      <c r="C98" s="7"/>
      <c r="D98" s="7"/>
      <c r="E98" s="7"/>
      <c r="F98" s="7"/>
      <c r="G98" s="7"/>
      <c r="H98" s="7"/>
      <c r="I98" s="7"/>
    </row>
    <row r="99" spans="2:9" x14ac:dyDescent="0.25">
      <c r="B99" s="7"/>
      <c r="C99" s="7"/>
      <c r="D99" s="7"/>
      <c r="E99" s="7"/>
      <c r="F99" s="7"/>
      <c r="G99" s="7"/>
      <c r="H99" s="7"/>
      <c r="I99" s="7"/>
    </row>
    <row r="100" spans="2:9" x14ac:dyDescent="0.25">
      <c r="B100" s="7"/>
      <c r="C100" s="7"/>
      <c r="D100" s="7"/>
      <c r="E100" s="7"/>
      <c r="F100" s="7"/>
      <c r="G100" s="7"/>
      <c r="H100" s="7"/>
      <c r="I100" s="7"/>
    </row>
    <row r="101" spans="2:9" x14ac:dyDescent="0.25">
      <c r="B101" s="7"/>
      <c r="C101" s="7"/>
      <c r="D101" s="7"/>
      <c r="E101" s="7"/>
      <c r="F101" s="7"/>
      <c r="G101" s="7"/>
      <c r="H101" s="7"/>
      <c r="I101" s="7"/>
    </row>
    <row r="102" spans="2:9" x14ac:dyDescent="0.25">
      <c r="B102" s="7"/>
      <c r="C102" s="7"/>
      <c r="D102" s="7"/>
      <c r="E102" s="7"/>
      <c r="F102" s="7"/>
      <c r="G102" s="7"/>
      <c r="H102" s="7"/>
      <c r="I102" s="7"/>
    </row>
    <row r="103" spans="2:9" x14ac:dyDescent="0.25">
      <c r="B103" s="7"/>
      <c r="C103" s="7"/>
      <c r="D103" s="7"/>
      <c r="E103" s="7"/>
      <c r="F103" s="7"/>
      <c r="G103" s="7"/>
      <c r="H103" s="7"/>
      <c r="I103" s="7"/>
    </row>
    <row r="104" spans="2:9" x14ac:dyDescent="0.25">
      <c r="B104" s="7"/>
      <c r="C104" s="7"/>
      <c r="D104" s="7"/>
      <c r="E104" s="7"/>
      <c r="F104" s="7"/>
      <c r="G104" s="7"/>
      <c r="H104" s="7"/>
      <c r="I104" s="7"/>
    </row>
    <row r="105" spans="2:9" x14ac:dyDescent="0.25">
      <c r="B105" s="7"/>
      <c r="C105" s="7"/>
      <c r="D105" s="7"/>
      <c r="E105" s="7"/>
      <c r="F105" s="7"/>
      <c r="G105" s="7"/>
      <c r="H105" s="7"/>
      <c r="I105" s="7"/>
    </row>
    <row r="106" spans="2:9" x14ac:dyDescent="0.25">
      <c r="B106" s="7"/>
      <c r="C106" s="7"/>
      <c r="D106" s="7"/>
      <c r="E106" s="7"/>
      <c r="F106" s="7"/>
      <c r="G106" s="7"/>
      <c r="H106" s="7"/>
      <c r="I106" s="7"/>
    </row>
    <row r="107" spans="2:9" x14ac:dyDescent="0.25">
      <c r="B107" s="7"/>
      <c r="C107" s="7"/>
      <c r="D107" s="7"/>
      <c r="E107" s="7"/>
      <c r="F107" s="7"/>
      <c r="G107" s="7"/>
      <c r="H107" s="7"/>
      <c r="I107" s="7"/>
    </row>
    <row r="108" spans="2:9" x14ac:dyDescent="0.25">
      <c r="B108" s="7"/>
      <c r="C108" s="7"/>
      <c r="D108" s="7"/>
      <c r="E108" s="7"/>
      <c r="F108" s="7"/>
      <c r="G108" s="7"/>
      <c r="H108" s="7"/>
      <c r="I108" s="7"/>
    </row>
    <row r="109" spans="2:9" x14ac:dyDescent="0.25">
      <c r="B109" s="7"/>
      <c r="C109" s="7"/>
      <c r="D109" s="7"/>
      <c r="E109" s="7"/>
      <c r="F109" s="7"/>
      <c r="G109" s="7"/>
      <c r="H109" s="7"/>
      <c r="I109" s="7"/>
    </row>
    <row r="110" spans="2:9" x14ac:dyDescent="0.25">
      <c r="B110" s="7"/>
      <c r="C110" s="7"/>
      <c r="D110" s="7"/>
      <c r="E110" s="7"/>
      <c r="F110" s="7"/>
      <c r="G110" s="7"/>
      <c r="H110" s="7"/>
      <c r="I110" s="7"/>
    </row>
    <row r="111" spans="2:9" x14ac:dyDescent="0.25">
      <c r="B111" s="7"/>
      <c r="C111" s="7"/>
      <c r="D111" s="7"/>
      <c r="E111" s="7"/>
      <c r="F111" s="7"/>
      <c r="G111" s="7"/>
      <c r="H111" s="7"/>
      <c r="I111" s="7"/>
    </row>
    <row r="112" spans="2:9" x14ac:dyDescent="0.25">
      <c r="B112" s="7"/>
      <c r="C112" s="7"/>
      <c r="D112" s="7"/>
      <c r="E112" s="7"/>
      <c r="F112" s="7"/>
      <c r="G112" s="7"/>
      <c r="H112" s="7"/>
      <c r="I112" s="7"/>
    </row>
    <row r="113" spans="2:9" x14ac:dyDescent="0.25">
      <c r="B113" s="7"/>
      <c r="C113" s="7"/>
      <c r="D113" s="7"/>
      <c r="E113" s="7"/>
      <c r="F113" s="7"/>
      <c r="G113" s="7"/>
      <c r="H113" s="7"/>
      <c r="I113" s="7"/>
    </row>
    <row r="114" spans="2:9" x14ac:dyDescent="0.25">
      <c r="B114" s="7"/>
      <c r="C114" s="7"/>
      <c r="D114" s="7"/>
      <c r="E114" s="7"/>
      <c r="F114" s="7"/>
      <c r="G114" s="7"/>
      <c r="H114" s="7"/>
      <c r="I114" s="7"/>
    </row>
    <row r="115" spans="2:9" x14ac:dyDescent="0.25">
      <c r="B115" s="7"/>
      <c r="C115" s="7"/>
      <c r="D115" s="7"/>
      <c r="E115" s="7"/>
      <c r="F115" s="7"/>
      <c r="G115" s="7"/>
      <c r="H115" s="7"/>
      <c r="I115" s="7"/>
    </row>
    <row r="116" spans="2:9" x14ac:dyDescent="0.25">
      <c r="B116" s="7"/>
      <c r="C116" s="7"/>
      <c r="D116" s="7"/>
      <c r="E116" s="7"/>
      <c r="F116" s="7"/>
      <c r="G116" s="7"/>
      <c r="H116" s="7"/>
      <c r="I116" s="7"/>
    </row>
    <row r="117" spans="2:9" x14ac:dyDescent="0.25">
      <c r="B117" s="7"/>
      <c r="C117" s="7"/>
      <c r="D117" s="7"/>
      <c r="E117" s="7"/>
      <c r="F117" s="7"/>
      <c r="G117" s="7"/>
      <c r="H117" s="7"/>
      <c r="I117" s="7"/>
    </row>
    <row r="118" spans="2:9" x14ac:dyDescent="0.25">
      <c r="B118" s="7"/>
      <c r="C118" s="7"/>
      <c r="D118" s="7"/>
      <c r="E118" s="7"/>
      <c r="F118" s="7"/>
      <c r="G118" s="7"/>
      <c r="H118" s="7"/>
      <c r="I118" s="7"/>
    </row>
    <row r="119" spans="2:9" x14ac:dyDescent="0.25">
      <c r="B119" s="7"/>
      <c r="C119" s="7"/>
      <c r="D119" s="7"/>
      <c r="E119" s="7"/>
      <c r="F119" s="7"/>
      <c r="G119" s="7"/>
      <c r="H119" s="7"/>
      <c r="I119" s="7"/>
    </row>
    <row r="120" spans="2:9" x14ac:dyDescent="0.25">
      <c r="B120" s="7"/>
      <c r="C120" s="7"/>
      <c r="D120" s="7"/>
      <c r="E120" s="7"/>
      <c r="F120" s="7"/>
      <c r="G120" s="7"/>
      <c r="H120" s="7"/>
      <c r="I120" s="7"/>
    </row>
    <row r="121" spans="2:9" x14ac:dyDescent="0.25">
      <c r="B121" s="7"/>
      <c r="C121" s="7"/>
      <c r="D121" s="7"/>
      <c r="E121" s="7"/>
      <c r="F121" s="7"/>
      <c r="G121" s="7"/>
      <c r="H121" s="7"/>
      <c r="I121" s="7"/>
    </row>
    <row r="122" spans="2:9" x14ac:dyDescent="0.25">
      <c r="B122" s="7"/>
      <c r="C122" s="7"/>
      <c r="D122" s="7"/>
      <c r="E122" s="7"/>
      <c r="F122" s="7"/>
      <c r="G122" s="7"/>
      <c r="H122" s="7"/>
      <c r="I122" s="7"/>
    </row>
    <row r="123" spans="2:9" x14ac:dyDescent="0.25">
      <c r="B123" s="7"/>
      <c r="C123" s="7"/>
      <c r="D123" s="7"/>
      <c r="E123" s="7"/>
      <c r="F123" s="7"/>
      <c r="G123" s="7"/>
      <c r="H123" s="7"/>
      <c r="I123" s="7"/>
    </row>
    <row r="124" spans="2:9" x14ac:dyDescent="0.25">
      <c r="B124" s="7"/>
      <c r="C124" s="7"/>
      <c r="D124" s="7"/>
      <c r="E124" s="7"/>
      <c r="F124" s="7"/>
      <c r="G124" s="7"/>
      <c r="H124" s="7"/>
      <c r="I124" s="7"/>
    </row>
    <row r="125" spans="2:9" x14ac:dyDescent="0.25">
      <c r="B125" s="7"/>
      <c r="C125" s="7"/>
      <c r="D125" s="7"/>
      <c r="E125" s="7"/>
      <c r="F125" s="7"/>
      <c r="G125" s="7"/>
      <c r="H125" s="7"/>
      <c r="I125" s="7"/>
    </row>
    <row r="126" spans="2:9" x14ac:dyDescent="0.25">
      <c r="B126" s="7"/>
      <c r="C126" s="7"/>
      <c r="D126" s="7"/>
      <c r="E126" s="7"/>
      <c r="F126" s="7"/>
      <c r="G126" s="7"/>
      <c r="H126" s="7"/>
      <c r="I126" s="7"/>
    </row>
    <row r="127" spans="2:9" x14ac:dyDescent="0.25">
      <c r="B127" s="7"/>
      <c r="C127" s="7"/>
      <c r="D127" s="7"/>
      <c r="E127" s="7"/>
      <c r="F127" s="7"/>
      <c r="G127" s="7"/>
      <c r="H127" s="7"/>
      <c r="I127" s="7"/>
    </row>
    <row r="128" spans="2:9" x14ac:dyDescent="0.25">
      <c r="B128" s="7"/>
      <c r="C128" s="7"/>
      <c r="D128" s="7"/>
      <c r="E128" s="7"/>
      <c r="F128" s="7"/>
      <c r="G128" s="7"/>
      <c r="H128" s="7"/>
      <c r="I128" s="7"/>
    </row>
    <row r="129" spans="2:9" x14ac:dyDescent="0.25">
      <c r="B129" s="7"/>
      <c r="C129" s="7"/>
      <c r="D129" s="7"/>
      <c r="E129" s="7"/>
      <c r="F129" s="7"/>
      <c r="G129" s="7"/>
      <c r="H129" s="7"/>
      <c r="I129" s="7"/>
    </row>
    <row r="130" spans="2:9" x14ac:dyDescent="0.25">
      <c r="B130" s="7"/>
      <c r="C130" s="7"/>
      <c r="D130" s="7"/>
      <c r="E130" s="7"/>
      <c r="F130" s="7"/>
      <c r="G130" s="7"/>
      <c r="H130" s="7"/>
      <c r="I130" s="7"/>
    </row>
    <row r="131" spans="2:9" x14ac:dyDescent="0.25">
      <c r="B131" s="7"/>
      <c r="C131" s="7"/>
      <c r="D131" s="7"/>
      <c r="E131" s="7"/>
      <c r="F131" s="7"/>
      <c r="G131" s="7"/>
      <c r="H131" s="7"/>
      <c r="I131" s="7"/>
    </row>
    <row r="132" spans="2:9" x14ac:dyDescent="0.25">
      <c r="B132" s="7"/>
      <c r="C132" s="7"/>
      <c r="D132" s="7"/>
      <c r="E132" s="7"/>
      <c r="F132" s="7"/>
      <c r="G132" s="7"/>
      <c r="H132" s="7"/>
      <c r="I132" s="7"/>
    </row>
    <row r="133" spans="2:9" x14ac:dyDescent="0.25">
      <c r="B133" s="7"/>
      <c r="C133" s="7"/>
      <c r="D133" s="7"/>
      <c r="E133" s="7"/>
      <c r="F133" s="7"/>
      <c r="G133" s="7"/>
      <c r="H133" s="7"/>
      <c r="I133" s="7"/>
    </row>
    <row r="134" spans="2:9" x14ac:dyDescent="0.25">
      <c r="B134" s="7"/>
      <c r="C134" s="7"/>
      <c r="D134" s="7"/>
      <c r="E134" s="7"/>
      <c r="F134" s="7"/>
      <c r="G134" s="7"/>
      <c r="H134" s="7"/>
      <c r="I134" s="7"/>
    </row>
    <row r="135" spans="2:9" x14ac:dyDescent="0.25">
      <c r="B135" s="7"/>
      <c r="C135" s="7"/>
      <c r="D135" s="7"/>
      <c r="E135" s="7"/>
      <c r="F135" s="7"/>
      <c r="G135" s="7"/>
      <c r="H135" s="7"/>
      <c r="I135" s="7"/>
    </row>
    <row r="136" spans="2:9" x14ac:dyDescent="0.25">
      <c r="B136" s="7"/>
      <c r="C136" s="7"/>
      <c r="D136" s="7"/>
      <c r="E136" s="7"/>
      <c r="F136" s="7"/>
      <c r="G136" s="7"/>
      <c r="H136" s="7"/>
      <c r="I136" s="7"/>
    </row>
    <row r="137" spans="2:9" x14ac:dyDescent="0.25">
      <c r="B137" s="7"/>
      <c r="C137" s="7"/>
      <c r="D137" s="7"/>
      <c r="E137" s="7"/>
      <c r="F137" s="7"/>
      <c r="G137" s="7"/>
      <c r="H137" s="7"/>
      <c r="I137" s="7"/>
    </row>
    <row r="138" spans="2:9" x14ac:dyDescent="0.25">
      <c r="B138" s="7"/>
      <c r="C138" s="7"/>
      <c r="D138" s="7"/>
      <c r="E138" s="7"/>
      <c r="F138" s="7"/>
      <c r="G138" s="7"/>
      <c r="H138" s="7"/>
      <c r="I138" s="7"/>
    </row>
    <row r="139" spans="2:9" x14ac:dyDescent="0.25">
      <c r="B139" s="7"/>
      <c r="C139" s="7"/>
      <c r="D139" s="7"/>
      <c r="E139" s="7"/>
      <c r="F139" s="7"/>
      <c r="G139" s="7"/>
      <c r="H139" s="7"/>
      <c r="I139" s="7"/>
    </row>
  </sheetData>
  <sortState ref="B19:I79">
    <sortCondition ref="I19:I79"/>
  </sortState>
  <mergeCells count="3">
    <mergeCell ref="X2:Y2"/>
    <mergeCell ref="A26:L26"/>
    <mergeCell ref="A1:N1"/>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89"/>
  <sheetViews>
    <sheetView workbookViewId="0"/>
  </sheetViews>
  <sheetFormatPr defaultRowHeight="15" x14ac:dyDescent="0.25"/>
  <cols>
    <col min="1" max="1" width="11" style="1" bestFit="1" customWidth="1"/>
    <col min="15" max="15" width="12.5703125" customWidth="1"/>
    <col min="16" max="16" width="14" customWidth="1"/>
    <col min="18" max="18" width="10.5703125" customWidth="1"/>
  </cols>
  <sheetData>
    <row r="1" spans="1:18" ht="15.75" thickBot="1" x14ac:dyDescent="0.3">
      <c r="A1" s="40" t="s">
        <v>1544</v>
      </c>
    </row>
    <row r="2" spans="1:18" ht="30" x14ac:dyDescent="0.25">
      <c r="A2" s="16" t="s">
        <v>217</v>
      </c>
      <c r="B2" s="61"/>
      <c r="C2" s="61" t="s">
        <v>221</v>
      </c>
      <c r="D2" s="61" t="s">
        <v>334</v>
      </c>
      <c r="E2" s="61" t="s">
        <v>222</v>
      </c>
      <c r="F2" s="61" t="s">
        <v>223</v>
      </c>
      <c r="G2" s="61" t="s">
        <v>224</v>
      </c>
      <c r="H2" s="61" t="s">
        <v>226</v>
      </c>
      <c r="I2" s="61" t="s">
        <v>416</v>
      </c>
      <c r="J2" s="61" t="s">
        <v>220</v>
      </c>
      <c r="K2" s="61" t="s">
        <v>334</v>
      </c>
      <c r="L2" s="61" t="s">
        <v>221</v>
      </c>
      <c r="M2" s="62" t="s">
        <v>335</v>
      </c>
      <c r="N2" s="62" t="s">
        <v>336</v>
      </c>
      <c r="O2" s="63" t="s">
        <v>337</v>
      </c>
      <c r="P2" s="63" t="s">
        <v>338</v>
      </c>
      <c r="Q2" s="127" t="s">
        <v>339</v>
      </c>
      <c r="R2" s="183" t="s">
        <v>1346</v>
      </c>
    </row>
    <row r="3" spans="1:18" x14ac:dyDescent="0.25">
      <c r="A3" s="59">
        <v>2275050011</v>
      </c>
      <c r="B3" s="65" t="s">
        <v>341</v>
      </c>
      <c r="C3" s="66">
        <v>2007</v>
      </c>
      <c r="D3" s="66">
        <v>1</v>
      </c>
      <c r="E3" s="66" t="s">
        <v>463</v>
      </c>
      <c r="F3" s="66" t="s">
        <v>382</v>
      </c>
      <c r="G3" s="66" t="s">
        <v>232</v>
      </c>
      <c r="H3" s="66" t="s">
        <v>355</v>
      </c>
      <c r="I3" s="66" t="s">
        <v>418</v>
      </c>
      <c r="J3" s="66">
        <v>1</v>
      </c>
      <c r="K3" s="66">
        <v>1</v>
      </c>
      <c r="L3" s="66">
        <v>2007</v>
      </c>
      <c r="M3" s="67">
        <v>19</v>
      </c>
      <c r="N3" s="67">
        <v>7</v>
      </c>
      <c r="O3" s="88">
        <v>11</v>
      </c>
      <c r="P3" s="88">
        <v>11</v>
      </c>
      <c r="Q3" s="129">
        <f>SUM(O3:P3)/2</f>
        <v>11</v>
      </c>
      <c r="R3" s="403"/>
    </row>
    <row r="4" spans="1:18" x14ac:dyDescent="0.25">
      <c r="A4" s="59">
        <v>2275050011</v>
      </c>
      <c r="B4" s="65" t="s">
        <v>341</v>
      </c>
      <c r="C4" s="66">
        <v>2007</v>
      </c>
      <c r="D4" s="66">
        <v>2</v>
      </c>
      <c r="E4" s="66" t="s">
        <v>544</v>
      </c>
      <c r="F4" s="66" t="s">
        <v>356</v>
      </c>
      <c r="G4" s="66" t="s">
        <v>287</v>
      </c>
      <c r="H4" s="66" t="s">
        <v>355</v>
      </c>
      <c r="I4" s="66" t="s">
        <v>418</v>
      </c>
      <c r="J4" s="66">
        <v>1</v>
      </c>
      <c r="K4" s="66">
        <v>2</v>
      </c>
      <c r="L4" s="66">
        <v>2007</v>
      </c>
      <c r="M4" s="67">
        <v>19</v>
      </c>
      <c r="N4" s="67">
        <v>7</v>
      </c>
      <c r="O4" s="88">
        <v>1</v>
      </c>
      <c r="P4" s="88">
        <v>1</v>
      </c>
      <c r="Q4" s="129">
        <f t="shared" ref="Q4:Q67" si="0">SUM(O4:P4)/2</f>
        <v>1</v>
      </c>
      <c r="R4" s="170"/>
    </row>
    <row r="5" spans="1:18" x14ac:dyDescent="0.25">
      <c r="A5" s="59" t="s">
        <v>340</v>
      </c>
      <c r="B5" s="65" t="s">
        <v>341</v>
      </c>
      <c r="C5" s="66">
        <v>2007</v>
      </c>
      <c r="D5" s="66">
        <v>3</v>
      </c>
      <c r="E5" s="66" t="s">
        <v>508</v>
      </c>
      <c r="F5" s="66" t="s">
        <v>509</v>
      </c>
      <c r="G5" s="66" t="s">
        <v>232</v>
      </c>
      <c r="H5" s="66" t="s">
        <v>290</v>
      </c>
      <c r="I5" s="66" t="s">
        <v>418</v>
      </c>
      <c r="J5" s="66">
        <v>1</v>
      </c>
      <c r="K5" s="66">
        <v>3</v>
      </c>
      <c r="L5" s="66">
        <v>2007</v>
      </c>
      <c r="M5" s="67">
        <v>19</v>
      </c>
      <c r="N5" s="67">
        <v>7</v>
      </c>
      <c r="O5" s="88">
        <v>1098</v>
      </c>
      <c r="P5" s="88">
        <v>1098</v>
      </c>
      <c r="Q5" s="129">
        <f t="shared" si="0"/>
        <v>1098</v>
      </c>
      <c r="R5" s="170"/>
    </row>
    <row r="6" spans="1:18" x14ac:dyDescent="0.25">
      <c r="A6" s="59" t="s">
        <v>340</v>
      </c>
      <c r="B6" s="65" t="s">
        <v>341</v>
      </c>
      <c r="C6" s="66">
        <v>2007</v>
      </c>
      <c r="D6" s="66">
        <v>4</v>
      </c>
      <c r="E6" s="66" t="s">
        <v>459</v>
      </c>
      <c r="F6" s="66" t="s">
        <v>395</v>
      </c>
      <c r="G6" s="66" t="s">
        <v>232</v>
      </c>
      <c r="H6" s="66" t="s">
        <v>397</v>
      </c>
      <c r="I6" s="66" t="s">
        <v>418</v>
      </c>
      <c r="J6" s="66">
        <v>1</v>
      </c>
      <c r="K6" s="66">
        <v>4</v>
      </c>
      <c r="L6" s="66">
        <v>2007</v>
      </c>
      <c r="M6" s="67">
        <v>19</v>
      </c>
      <c r="N6" s="67">
        <v>7</v>
      </c>
      <c r="O6" s="88">
        <v>1170</v>
      </c>
      <c r="P6" s="88">
        <v>1170</v>
      </c>
      <c r="Q6" s="129">
        <f t="shared" si="0"/>
        <v>1170</v>
      </c>
      <c r="R6" s="170"/>
    </row>
    <row r="7" spans="1:18" x14ac:dyDescent="0.25">
      <c r="A7" s="59" t="s">
        <v>340</v>
      </c>
      <c r="B7" s="65" t="s">
        <v>341</v>
      </c>
      <c r="C7" s="66">
        <v>2007</v>
      </c>
      <c r="D7" s="66">
        <v>5</v>
      </c>
      <c r="E7" s="66" t="s">
        <v>459</v>
      </c>
      <c r="F7" s="66" t="s">
        <v>395</v>
      </c>
      <c r="G7" s="66" t="s">
        <v>287</v>
      </c>
      <c r="H7" s="66" t="s">
        <v>397</v>
      </c>
      <c r="I7" s="66" t="s">
        <v>418</v>
      </c>
      <c r="J7" s="66">
        <v>1</v>
      </c>
      <c r="K7" s="66">
        <v>5</v>
      </c>
      <c r="L7" s="66">
        <v>2007</v>
      </c>
      <c r="M7" s="67">
        <v>19</v>
      </c>
      <c r="N7" s="67">
        <v>7</v>
      </c>
      <c r="O7" s="88">
        <v>5</v>
      </c>
      <c r="P7" s="88">
        <v>5</v>
      </c>
      <c r="Q7" s="129">
        <f t="shared" si="0"/>
        <v>5</v>
      </c>
      <c r="R7" s="170"/>
    </row>
    <row r="8" spans="1:18" x14ac:dyDescent="0.25">
      <c r="A8" s="59" t="s">
        <v>340</v>
      </c>
      <c r="B8" s="65" t="s">
        <v>341</v>
      </c>
      <c r="C8" s="66">
        <v>2007</v>
      </c>
      <c r="D8" s="66">
        <v>6</v>
      </c>
      <c r="E8" s="66" t="s">
        <v>545</v>
      </c>
      <c r="F8" s="66" t="s">
        <v>546</v>
      </c>
      <c r="G8" s="66" t="s">
        <v>287</v>
      </c>
      <c r="H8" s="66" t="s">
        <v>252</v>
      </c>
      <c r="I8" s="66" t="s">
        <v>418</v>
      </c>
      <c r="J8" s="66">
        <v>1</v>
      </c>
      <c r="K8" s="66">
        <v>6</v>
      </c>
      <c r="L8" s="66">
        <v>2007</v>
      </c>
      <c r="M8" s="67">
        <v>19</v>
      </c>
      <c r="N8" s="67">
        <v>7</v>
      </c>
      <c r="O8" s="88">
        <v>773</v>
      </c>
      <c r="P8" s="88">
        <v>773</v>
      </c>
      <c r="Q8" s="129">
        <f t="shared" si="0"/>
        <v>773</v>
      </c>
      <c r="R8" s="170"/>
    </row>
    <row r="9" spans="1:18" x14ac:dyDescent="0.25">
      <c r="A9" s="59" t="s">
        <v>340</v>
      </c>
      <c r="B9" s="65" t="s">
        <v>341</v>
      </c>
      <c r="C9" s="66">
        <v>2007</v>
      </c>
      <c r="D9" s="66">
        <v>7</v>
      </c>
      <c r="E9" s="66" t="s">
        <v>450</v>
      </c>
      <c r="F9" s="66" t="s">
        <v>451</v>
      </c>
      <c r="G9" s="66" t="s">
        <v>232</v>
      </c>
      <c r="H9" s="66" t="s">
        <v>312</v>
      </c>
      <c r="I9" s="66" t="s">
        <v>418</v>
      </c>
      <c r="J9" s="66">
        <v>1</v>
      </c>
      <c r="K9" s="66">
        <v>7</v>
      </c>
      <c r="L9" s="66">
        <v>2007</v>
      </c>
      <c r="M9" s="67">
        <v>19</v>
      </c>
      <c r="N9" s="67">
        <v>7</v>
      </c>
      <c r="O9" s="88">
        <v>56</v>
      </c>
      <c r="P9" s="88">
        <v>56</v>
      </c>
      <c r="Q9" s="129">
        <f t="shared" si="0"/>
        <v>56</v>
      </c>
      <c r="R9" s="170"/>
    </row>
    <row r="10" spans="1:18" x14ac:dyDescent="0.25">
      <c r="A10" s="59" t="s">
        <v>340</v>
      </c>
      <c r="B10" s="65" t="s">
        <v>341</v>
      </c>
      <c r="C10" s="66">
        <v>2007</v>
      </c>
      <c r="D10" s="66">
        <v>8</v>
      </c>
      <c r="E10" s="66" t="s">
        <v>349</v>
      </c>
      <c r="F10" s="66" t="s">
        <v>350</v>
      </c>
      <c r="G10" s="66" t="s">
        <v>232</v>
      </c>
      <c r="H10" s="66" t="s">
        <v>252</v>
      </c>
      <c r="I10" s="66" t="s">
        <v>418</v>
      </c>
      <c r="J10" s="66">
        <v>1</v>
      </c>
      <c r="K10" s="66">
        <v>8</v>
      </c>
      <c r="L10" s="66">
        <v>2007</v>
      </c>
      <c r="M10" s="67">
        <v>19</v>
      </c>
      <c r="N10" s="67">
        <v>7</v>
      </c>
      <c r="O10" s="88">
        <v>213</v>
      </c>
      <c r="P10" s="88">
        <v>213</v>
      </c>
      <c r="Q10" s="129">
        <f t="shared" si="0"/>
        <v>213</v>
      </c>
      <c r="R10" s="170"/>
    </row>
    <row r="11" spans="1:18" x14ac:dyDescent="0.25">
      <c r="A11" s="59" t="s">
        <v>340</v>
      </c>
      <c r="B11" s="65" t="s">
        <v>341</v>
      </c>
      <c r="C11" s="66">
        <v>2007</v>
      </c>
      <c r="D11" s="66">
        <v>9</v>
      </c>
      <c r="E11" s="66" t="s">
        <v>419</v>
      </c>
      <c r="F11" s="66" t="s">
        <v>420</v>
      </c>
      <c r="G11" s="66" t="s">
        <v>232</v>
      </c>
      <c r="H11" s="66" t="s">
        <v>252</v>
      </c>
      <c r="I11" s="66" t="s">
        <v>418</v>
      </c>
      <c r="J11" s="66">
        <v>1</v>
      </c>
      <c r="K11" s="66">
        <v>9</v>
      </c>
      <c r="L11" s="66">
        <v>2007</v>
      </c>
      <c r="M11" s="67">
        <v>19</v>
      </c>
      <c r="N11" s="67">
        <v>7</v>
      </c>
      <c r="O11" s="88">
        <v>51</v>
      </c>
      <c r="P11" s="88">
        <v>51</v>
      </c>
      <c r="Q11" s="129">
        <f t="shared" si="0"/>
        <v>51</v>
      </c>
      <c r="R11" s="170"/>
    </row>
    <row r="12" spans="1:18" x14ac:dyDescent="0.25">
      <c r="A12" s="59" t="s">
        <v>340</v>
      </c>
      <c r="B12" s="65" t="s">
        <v>341</v>
      </c>
      <c r="C12" s="66">
        <v>2007</v>
      </c>
      <c r="D12" s="66">
        <v>10</v>
      </c>
      <c r="E12" s="66" t="s">
        <v>421</v>
      </c>
      <c r="F12" s="66" t="s">
        <v>311</v>
      </c>
      <c r="G12" s="66" t="s">
        <v>232</v>
      </c>
      <c r="H12" s="66" t="s">
        <v>312</v>
      </c>
      <c r="I12" s="66" t="s">
        <v>418</v>
      </c>
      <c r="J12" s="66">
        <v>1</v>
      </c>
      <c r="K12" s="66">
        <v>10</v>
      </c>
      <c r="L12" s="66">
        <v>2007</v>
      </c>
      <c r="M12" s="67">
        <v>19</v>
      </c>
      <c r="N12" s="67">
        <v>7</v>
      </c>
      <c r="O12" s="88">
        <v>1</v>
      </c>
      <c r="P12" s="88">
        <v>1</v>
      </c>
      <c r="Q12" s="129">
        <f t="shared" si="0"/>
        <v>1</v>
      </c>
      <c r="R12" s="170"/>
    </row>
    <row r="13" spans="1:18" x14ac:dyDescent="0.25">
      <c r="A13" s="59" t="s">
        <v>340</v>
      </c>
      <c r="B13" s="65" t="s">
        <v>341</v>
      </c>
      <c r="C13" s="66">
        <v>2007</v>
      </c>
      <c r="D13" s="66">
        <v>11</v>
      </c>
      <c r="E13" s="66" t="s">
        <v>516</v>
      </c>
      <c r="F13" s="66" t="s">
        <v>314</v>
      </c>
      <c r="G13" s="66" t="s">
        <v>348</v>
      </c>
      <c r="H13" s="66" t="s">
        <v>312</v>
      </c>
      <c r="I13" s="66" t="s">
        <v>418</v>
      </c>
      <c r="J13" s="66">
        <v>1</v>
      </c>
      <c r="K13" s="66">
        <v>11</v>
      </c>
      <c r="L13" s="66">
        <v>2007</v>
      </c>
      <c r="M13" s="67">
        <v>19</v>
      </c>
      <c r="N13" s="67">
        <v>7</v>
      </c>
      <c r="O13" s="88">
        <v>1</v>
      </c>
      <c r="P13" s="88">
        <v>1</v>
      </c>
      <c r="Q13" s="129">
        <f t="shared" si="0"/>
        <v>1</v>
      </c>
      <c r="R13" s="170"/>
    </row>
    <row r="14" spans="1:18" x14ac:dyDescent="0.25">
      <c r="A14" s="59" t="s">
        <v>340</v>
      </c>
      <c r="B14" s="65" t="s">
        <v>341</v>
      </c>
      <c r="C14" s="66">
        <v>2007</v>
      </c>
      <c r="D14" s="66">
        <v>12</v>
      </c>
      <c r="E14" s="66" t="s">
        <v>517</v>
      </c>
      <c r="F14" s="66" t="s">
        <v>314</v>
      </c>
      <c r="G14" s="66" t="s">
        <v>232</v>
      </c>
      <c r="H14" s="66" t="s">
        <v>312</v>
      </c>
      <c r="I14" s="66" t="s">
        <v>418</v>
      </c>
      <c r="J14" s="66">
        <v>1</v>
      </c>
      <c r="K14" s="66">
        <v>12</v>
      </c>
      <c r="L14" s="66">
        <v>2007</v>
      </c>
      <c r="M14" s="67">
        <v>19</v>
      </c>
      <c r="N14" s="67">
        <v>7</v>
      </c>
      <c r="O14" s="88">
        <v>1</v>
      </c>
      <c r="P14" s="88">
        <v>1</v>
      </c>
      <c r="Q14" s="129">
        <f t="shared" si="0"/>
        <v>1</v>
      </c>
      <c r="R14" s="170"/>
    </row>
    <row r="15" spans="1:18" x14ac:dyDescent="0.25">
      <c r="A15" s="59" t="s">
        <v>340</v>
      </c>
      <c r="B15" s="65" t="s">
        <v>341</v>
      </c>
      <c r="C15" s="66">
        <v>2007</v>
      </c>
      <c r="D15" s="66">
        <v>13</v>
      </c>
      <c r="E15" s="66" t="s">
        <v>547</v>
      </c>
      <c r="F15" s="66" t="s">
        <v>548</v>
      </c>
      <c r="G15" s="66" t="s">
        <v>232</v>
      </c>
      <c r="H15" s="66" t="s">
        <v>290</v>
      </c>
      <c r="I15" s="66" t="s">
        <v>418</v>
      </c>
      <c r="J15" s="66">
        <v>1</v>
      </c>
      <c r="K15" s="66">
        <v>13</v>
      </c>
      <c r="L15" s="66">
        <v>2007</v>
      </c>
      <c r="M15" s="67">
        <v>19</v>
      </c>
      <c r="N15" s="67">
        <v>7</v>
      </c>
      <c r="O15" s="88">
        <v>40</v>
      </c>
      <c r="P15" s="88">
        <v>40</v>
      </c>
      <c r="Q15" s="129">
        <f t="shared" si="0"/>
        <v>40</v>
      </c>
      <c r="R15" s="170"/>
    </row>
    <row r="16" spans="1:18" x14ac:dyDescent="0.25">
      <c r="A16" s="59">
        <v>2275050011</v>
      </c>
      <c r="B16" s="65" t="s">
        <v>341</v>
      </c>
      <c r="C16" s="66">
        <v>2007</v>
      </c>
      <c r="D16" s="66">
        <v>14</v>
      </c>
      <c r="E16" s="66" t="s">
        <v>353</v>
      </c>
      <c r="F16" s="66" t="s">
        <v>354</v>
      </c>
      <c r="G16" s="66" t="s">
        <v>232</v>
      </c>
      <c r="H16" s="66" t="s">
        <v>355</v>
      </c>
      <c r="I16" s="66" t="s">
        <v>418</v>
      </c>
      <c r="J16" s="66">
        <v>1</v>
      </c>
      <c r="K16" s="66">
        <v>14</v>
      </c>
      <c r="L16" s="66">
        <v>2007</v>
      </c>
      <c r="M16" s="67">
        <v>19</v>
      </c>
      <c r="N16" s="67">
        <v>7</v>
      </c>
      <c r="O16" s="88">
        <v>5312</v>
      </c>
      <c r="P16" s="88">
        <v>5312</v>
      </c>
      <c r="Q16" s="129">
        <f t="shared" si="0"/>
        <v>5312</v>
      </c>
      <c r="R16" s="170"/>
    </row>
    <row r="17" spans="1:18" x14ac:dyDescent="0.25">
      <c r="A17" s="59">
        <v>2275050011</v>
      </c>
      <c r="B17" s="65" t="s">
        <v>341</v>
      </c>
      <c r="C17" s="66">
        <v>2007</v>
      </c>
      <c r="D17" s="66">
        <v>15</v>
      </c>
      <c r="E17" s="66" t="s">
        <v>353</v>
      </c>
      <c r="F17" s="66" t="s">
        <v>354</v>
      </c>
      <c r="G17" s="66" t="s">
        <v>287</v>
      </c>
      <c r="H17" s="66" t="s">
        <v>355</v>
      </c>
      <c r="I17" s="66" t="s">
        <v>418</v>
      </c>
      <c r="J17" s="66">
        <v>1</v>
      </c>
      <c r="K17" s="66">
        <v>15</v>
      </c>
      <c r="L17" s="66">
        <v>2007</v>
      </c>
      <c r="M17" s="67">
        <v>19</v>
      </c>
      <c r="N17" s="67">
        <v>7</v>
      </c>
      <c r="O17" s="88">
        <v>7</v>
      </c>
      <c r="P17" s="88">
        <v>7</v>
      </c>
      <c r="Q17" s="129">
        <f t="shared" si="0"/>
        <v>7</v>
      </c>
      <c r="R17" s="170"/>
    </row>
    <row r="18" spans="1:18" x14ac:dyDescent="0.25">
      <c r="A18" s="59">
        <v>2275050011</v>
      </c>
      <c r="B18" s="65" t="s">
        <v>341</v>
      </c>
      <c r="C18" s="66">
        <v>2007</v>
      </c>
      <c r="D18" s="66">
        <v>16</v>
      </c>
      <c r="E18" s="66" t="s">
        <v>353</v>
      </c>
      <c r="F18" s="66" t="s">
        <v>354</v>
      </c>
      <c r="G18" s="66" t="s">
        <v>348</v>
      </c>
      <c r="H18" s="66" t="s">
        <v>355</v>
      </c>
      <c r="I18" s="66" t="s">
        <v>418</v>
      </c>
      <c r="J18" s="66">
        <v>1</v>
      </c>
      <c r="K18" s="66">
        <v>16</v>
      </c>
      <c r="L18" s="66">
        <v>2007</v>
      </c>
      <c r="M18" s="67">
        <v>19</v>
      </c>
      <c r="N18" s="67">
        <v>7</v>
      </c>
      <c r="O18" s="88">
        <v>446</v>
      </c>
      <c r="P18" s="88">
        <v>446</v>
      </c>
      <c r="Q18" s="129">
        <f t="shared" si="0"/>
        <v>446</v>
      </c>
      <c r="R18" s="170"/>
    </row>
    <row r="19" spans="1:18" x14ac:dyDescent="0.25">
      <c r="A19" s="59">
        <v>2275050011</v>
      </c>
      <c r="B19" s="65" t="s">
        <v>341</v>
      </c>
      <c r="C19" s="66">
        <v>2007</v>
      </c>
      <c r="D19" s="66">
        <v>17</v>
      </c>
      <c r="E19" s="66" t="s">
        <v>385</v>
      </c>
      <c r="F19" s="66" t="s">
        <v>379</v>
      </c>
      <c r="G19" s="66" t="s">
        <v>232</v>
      </c>
      <c r="H19" s="66" t="s">
        <v>355</v>
      </c>
      <c r="I19" s="66" t="s">
        <v>418</v>
      </c>
      <c r="J19" s="66">
        <v>1</v>
      </c>
      <c r="K19" s="66">
        <v>17</v>
      </c>
      <c r="L19" s="66">
        <v>2007</v>
      </c>
      <c r="M19" s="67">
        <v>19</v>
      </c>
      <c r="N19" s="67">
        <v>7</v>
      </c>
      <c r="O19" s="88">
        <v>7142</v>
      </c>
      <c r="P19" s="88">
        <v>7142</v>
      </c>
      <c r="Q19" s="129">
        <f t="shared" si="0"/>
        <v>7142</v>
      </c>
      <c r="R19" s="170"/>
    </row>
    <row r="20" spans="1:18" x14ac:dyDescent="0.25">
      <c r="A20" s="59">
        <v>2275050011</v>
      </c>
      <c r="B20" s="65" t="s">
        <v>341</v>
      </c>
      <c r="C20" s="66">
        <v>2007</v>
      </c>
      <c r="D20" s="66">
        <v>18</v>
      </c>
      <c r="E20" s="66" t="s">
        <v>385</v>
      </c>
      <c r="F20" s="66" t="s">
        <v>379</v>
      </c>
      <c r="G20" s="66" t="s">
        <v>287</v>
      </c>
      <c r="H20" s="66" t="s">
        <v>355</v>
      </c>
      <c r="I20" s="66" t="s">
        <v>418</v>
      </c>
      <c r="J20" s="66">
        <v>1</v>
      </c>
      <c r="K20" s="66">
        <v>18</v>
      </c>
      <c r="L20" s="66">
        <v>2007</v>
      </c>
      <c r="M20" s="67">
        <v>19</v>
      </c>
      <c r="N20" s="67">
        <v>7</v>
      </c>
      <c r="O20" s="88">
        <v>191</v>
      </c>
      <c r="P20" s="88">
        <v>191</v>
      </c>
      <c r="Q20" s="129">
        <f t="shared" si="0"/>
        <v>191</v>
      </c>
      <c r="R20" s="170"/>
    </row>
    <row r="21" spans="1:18" x14ac:dyDescent="0.25">
      <c r="A21" s="59">
        <v>2275050011</v>
      </c>
      <c r="B21" s="65" t="s">
        <v>341</v>
      </c>
      <c r="C21" s="66">
        <v>2007</v>
      </c>
      <c r="D21" s="66">
        <v>19</v>
      </c>
      <c r="E21" s="66" t="s">
        <v>385</v>
      </c>
      <c r="F21" s="66" t="s">
        <v>379</v>
      </c>
      <c r="G21" s="66" t="s">
        <v>442</v>
      </c>
      <c r="H21" s="66" t="s">
        <v>355</v>
      </c>
      <c r="I21" s="66" t="s">
        <v>418</v>
      </c>
      <c r="J21" s="66">
        <v>1</v>
      </c>
      <c r="K21" s="66">
        <v>19</v>
      </c>
      <c r="L21" s="66">
        <v>2007</v>
      </c>
      <c r="M21" s="67">
        <v>19</v>
      </c>
      <c r="N21" s="67">
        <v>7</v>
      </c>
      <c r="O21" s="88">
        <v>36</v>
      </c>
      <c r="P21" s="88">
        <v>36</v>
      </c>
      <c r="Q21" s="129">
        <f t="shared" si="0"/>
        <v>36</v>
      </c>
      <c r="R21" s="170"/>
    </row>
    <row r="22" spans="1:18" x14ac:dyDescent="0.25">
      <c r="A22" s="59">
        <v>2275050011</v>
      </c>
      <c r="B22" s="65" t="s">
        <v>341</v>
      </c>
      <c r="C22" s="66">
        <v>2007</v>
      </c>
      <c r="D22" s="66">
        <v>20</v>
      </c>
      <c r="E22" s="66" t="s">
        <v>12</v>
      </c>
      <c r="F22" s="66" t="s">
        <v>356</v>
      </c>
      <c r="G22" s="66" t="s">
        <v>232</v>
      </c>
      <c r="H22" s="66" t="s">
        <v>355</v>
      </c>
      <c r="I22" s="66" t="s">
        <v>418</v>
      </c>
      <c r="J22" s="66">
        <v>1</v>
      </c>
      <c r="K22" s="66">
        <v>20</v>
      </c>
      <c r="L22" s="66">
        <v>2007</v>
      </c>
      <c r="M22" s="67">
        <v>19</v>
      </c>
      <c r="N22" s="67">
        <v>7</v>
      </c>
      <c r="O22" s="88">
        <v>148</v>
      </c>
      <c r="P22" s="88">
        <v>148</v>
      </c>
      <c r="Q22" s="129">
        <f t="shared" si="0"/>
        <v>148</v>
      </c>
      <c r="R22" s="170"/>
    </row>
    <row r="23" spans="1:18" x14ac:dyDescent="0.25">
      <c r="A23" s="59">
        <v>2275050011</v>
      </c>
      <c r="B23" s="65" t="s">
        <v>341</v>
      </c>
      <c r="C23" s="66">
        <v>2007</v>
      </c>
      <c r="D23" s="66">
        <v>21</v>
      </c>
      <c r="E23" s="66" t="s">
        <v>12</v>
      </c>
      <c r="F23" s="66" t="s">
        <v>356</v>
      </c>
      <c r="G23" s="66" t="s">
        <v>287</v>
      </c>
      <c r="H23" s="66" t="s">
        <v>355</v>
      </c>
      <c r="I23" s="66" t="s">
        <v>418</v>
      </c>
      <c r="J23" s="66">
        <v>1</v>
      </c>
      <c r="K23" s="66">
        <v>21</v>
      </c>
      <c r="L23" s="66">
        <v>2007</v>
      </c>
      <c r="M23" s="67">
        <v>19</v>
      </c>
      <c r="N23" s="67">
        <v>7</v>
      </c>
      <c r="O23" s="88">
        <v>12</v>
      </c>
      <c r="P23" s="88">
        <v>12</v>
      </c>
      <c r="Q23" s="129">
        <f t="shared" si="0"/>
        <v>12</v>
      </c>
      <c r="R23" s="170"/>
    </row>
    <row r="24" spans="1:18" x14ac:dyDescent="0.25">
      <c r="A24" s="59">
        <v>2275050011</v>
      </c>
      <c r="B24" s="65" t="s">
        <v>341</v>
      </c>
      <c r="C24" s="66">
        <v>2007</v>
      </c>
      <c r="D24" s="66">
        <v>22</v>
      </c>
      <c r="E24" s="66" t="s">
        <v>13</v>
      </c>
      <c r="F24" s="66" t="s">
        <v>356</v>
      </c>
      <c r="G24" s="66" t="s">
        <v>232</v>
      </c>
      <c r="H24" s="66" t="s">
        <v>355</v>
      </c>
      <c r="I24" s="66" t="s">
        <v>418</v>
      </c>
      <c r="J24" s="66">
        <v>1</v>
      </c>
      <c r="K24" s="66">
        <v>22</v>
      </c>
      <c r="L24" s="66">
        <v>2007</v>
      </c>
      <c r="M24" s="67">
        <v>19</v>
      </c>
      <c r="N24" s="67">
        <v>7</v>
      </c>
      <c r="O24" s="88">
        <v>7</v>
      </c>
      <c r="P24" s="88">
        <v>7</v>
      </c>
      <c r="Q24" s="129">
        <f t="shared" si="0"/>
        <v>7</v>
      </c>
      <c r="R24" s="170"/>
    </row>
    <row r="25" spans="1:18" x14ac:dyDescent="0.25">
      <c r="A25" s="59" t="s">
        <v>340</v>
      </c>
      <c r="B25" s="65" t="s">
        <v>341</v>
      </c>
      <c r="C25" s="66">
        <v>2007</v>
      </c>
      <c r="D25" s="66">
        <v>23</v>
      </c>
      <c r="E25" s="66" t="s">
        <v>465</v>
      </c>
      <c r="F25" s="66" t="s">
        <v>466</v>
      </c>
      <c r="G25" s="66" t="s">
        <v>232</v>
      </c>
      <c r="H25" s="66" t="s">
        <v>290</v>
      </c>
      <c r="I25" s="66" t="s">
        <v>418</v>
      </c>
      <c r="J25" s="66">
        <v>1</v>
      </c>
      <c r="K25" s="66">
        <v>23</v>
      </c>
      <c r="L25" s="66">
        <v>2007</v>
      </c>
      <c r="M25" s="67">
        <v>19</v>
      </c>
      <c r="N25" s="67">
        <v>7</v>
      </c>
      <c r="O25" s="88">
        <v>7</v>
      </c>
      <c r="P25" s="88">
        <v>7</v>
      </c>
      <c r="Q25" s="129">
        <f t="shared" si="0"/>
        <v>7</v>
      </c>
      <c r="R25" s="170"/>
    </row>
    <row r="26" spans="1:18" x14ac:dyDescent="0.25">
      <c r="A26" s="59">
        <v>2275050011</v>
      </c>
      <c r="B26" s="65" t="s">
        <v>341</v>
      </c>
      <c r="C26" s="66">
        <v>2007</v>
      </c>
      <c r="D26" s="66">
        <v>24</v>
      </c>
      <c r="E26" s="66" t="s">
        <v>467</v>
      </c>
      <c r="F26" s="66" t="s">
        <v>382</v>
      </c>
      <c r="G26" s="66" t="s">
        <v>232</v>
      </c>
      <c r="H26" s="66" t="s">
        <v>355</v>
      </c>
      <c r="I26" s="66" t="s">
        <v>418</v>
      </c>
      <c r="J26" s="66">
        <v>1</v>
      </c>
      <c r="K26" s="66">
        <v>24</v>
      </c>
      <c r="L26" s="66">
        <v>2007</v>
      </c>
      <c r="M26" s="67">
        <v>19</v>
      </c>
      <c r="N26" s="67">
        <v>7</v>
      </c>
      <c r="O26" s="88">
        <v>2</v>
      </c>
      <c r="P26" s="88">
        <v>2</v>
      </c>
      <c r="Q26" s="129">
        <f t="shared" si="0"/>
        <v>2</v>
      </c>
      <c r="R26" s="170"/>
    </row>
    <row r="27" spans="1:18" x14ac:dyDescent="0.25">
      <c r="A27" s="59">
        <v>2275050011</v>
      </c>
      <c r="B27" s="65" t="s">
        <v>341</v>
      </c>
      <c r="C27" s="66">
        <v>2007</v>
      </c>
      <c r="D27" s="66">
        <v>25</v>
      </c>
      <c r="E27" s="66" t="s">
        <v>467</v>
      </c>
      <c r="F27" s="66" t="s">
        <v>382</v>
      </c>
      <c r="G27" s="66" t="s">
        <v>287</v>
      </c>
      <c r="H27" s="66" t="s">
        <v>355</v>
      </c>
      <c r="I27" s="66" t="s">
        <v>418</v>
      </c>
      <c r="J27" s="66">
        <v>1</v>
      </c>
      <c r="K27" s="66">
        <v>25</v>
      </c>
      <c r="L27" s="66">
        <v>2007</v>
      </c>
      <c r="M27" s="67">
        <v>19</v>
      </c>
      <c r="N27" s="67">
        <v>7</v>
      </c>
      <c r="O27" s="88">
        <v>31</v>
      </c>
      <c r="P27" s="88">
        <v>31</v>
      </c>
      <c r="Q27" s="129">
        <f t="shared" si="0"/>
        <v>31</v>
      </c>
      <c r="R27" s="170"/>
    </row>
    <row r="28" spans="1:18" x14ac:dyDescent="0.25">
      <c r="A28" s="59">
        <v>2275050011</v>
      </c>
      <c r="B28" s="65" t="s">
        <v>341</v>
      </c>
      <c r="C28" s="66">
        <v>2007</v>
      </c>
      <c r="D28" s="66">
        <v>26</v>
      </c>
      <c r="E28" s="66" t="s">
        <v>467</v>
      </c>
      <c r="F28" s="66" t="s">
        <v>382</v>
      </c>
      <c r="G28" s="66" t="s">
        <v>348</v>
      </c>
      <c r="H28" s="66" t="s">
        <v>355</v>
      </c>
      <c r="I28" s="66" t="s">
        <v>418</v>
      </c>
      <c r="J28" s="66">
        <v>1</v>
      </c>
      <c r="K28" s="66">
        <v>26</v>
      </c>
      <c r="L28" s="66">
        <v>2007</v>
      </c>
      <c r="M28" s="67">
        <v>19</v>
      </c>
      <c r="N28" s="67">
        <v>7</v>
      </c>
      <c r="O28" s="88">
        <v>5</v>
      </c>
      <c r="P28" s="88">
        <v>5</v>
      </c>
      <c r="Q28" s="129">
        <f t="shared" si="0"/>
        <v>5</v>
      </c>
      <c r="R28" s="170"/>
    </row>
    <row r="29" spans="1:18" x14ac:dyDescent="0.25">
      <c r="A29" s="59">
        <v>2275050011</v>
      </c>
      <c r="B29" s="65" t="s">
        <v>341</v>
      </c>
      <c r="C29" s="66">
        <v>2007</v>
      </c>
      <c r="D29" s="66">
        <v>27</v>
      </c>
      <c r="E29" s="66" t="s">
        <v>14</v>
      </c>
      <c r="F29" s="66" t="s">
        <v>382</v>
      </c>
      <c r="G29" s="66" t="s">
        <v>232</v>
      </c>
      <c r="H29" s="66" t="s">
        <v>355</v>
      </c>
      <c r="I29" s="66" t="s">
        <v>418</v>
      </c>
      <c r="J29" s="66">
        <v>1</v>
      </c>
      <c r="K29" s="66">
        <v>27</v>
      </c>
      <c r="L29" s="66">
        <v>2007</v>
      </c>
      <c r="M29" s="67">
        <v>19</v>
      </c>
      <c r="N29" s="67">
        <v>7</v>
      </c>
      <c r="O29" s="88">
        <v>17</v>
      </c>
      <c r="P29" s="88">
        <v>17</v>
      </c>
      <c r="Q29" s="129">
        <f t="shared" si="0"/>
        <v>17</v>
      </c>
      <c r="R29" s="170"/>
    </row>
    <row r="30" spans="1:18" x14ac:dyDescent="0.25">
      <c r="A30" s="59">
        <v>2275050011</v>
      </c>
      <c r="B30" s="65" t="s">
        <v>341</v>
      </c>
      <c r="C30" s="66">
        <v>2007</v>
      </c>
      <c r="D30" s="66">
        <v>28</v>
      </c>
      <c r="E30" s="66" t="s">
        <v>15</v>
      </c>
      <c r="F30" s="66" t="s">
        <v>382</v>
      </c>
      <c r="G30" s="66" t="s">
        <v>232</v>
      </c>
      <c r="H30" s="66" t="s">
        <v>355</v>
      </c>
      <c r="I30" s="66" t="s">
        <v>418</v>
      </c>
      <c r="J30" s="66">
        <v>1</v>
      </c>
      <c r="K30" s="66">
        <v>28</v>
      </c>
      <c r="L30" s="66">
        <v>2007</v>
      </c>
      <c r="M30" s="67">
        <v>19</v>
      </c>
      <c r="N30" s="67">
        <v>7</v>
      </c>
      <c r="O30" s="88">
        <v>15</v>
      </c>
      <c r="P30" s="88">
        <v>15</v>
      </c>
      <c r="Q30" s="129">
        <f t="shared" si="0"/>
        <v>15</v>
      </c>
      <c r="R30" s="170"/>
    </row>
    <row r="31" spans="1:18" x14ac:dyDescent="0.25">
      <c r="A31" s="59">
        <v>2275050011</v>
      </c>
      <c r="B31" s="65" t="s">
        <v>341</v>
      </c>
      <c r="C31" s="66">
        <v>2007</v>
      </c>
      <c r="D31" s="66">
        <v>29</v>
      </c>
      <c r="E31" s="66" t="s">
        <v>15</v>
      </c>
      <c r="F31" s="66" t="s">
        <v>382</v>
      </c>
      <c r="G31" s="66" t="s">
        <v>287</v>
      </c>
      <c r="H31" s="66" t="s">
        <v>355</v>
      </c>
      <c r="I31" s="66" t="s">
        <v>418</v>
      </c>
      <c r="J31" s="66">
        <v>1</v>
      </c>
      <c r="K31" s="66">
        <v>29</v>
      </c>
      <c r="L31" s="66">
        <v>2007</v>
      </c>
      <c r="M31" s="67">
        <v>19</v>
      </c>
      <c r="N31" s="67">
        <v>7</v>
      </c>
      <c r="O31" s="88">
        <v>21</v>
      </c>
      <c r="P31" s="88">
        <v>21</v>
      </c>
      <c r="Q31" s="129">
        <f t="shared" si="0"/>
        <v>21</v>
      </c>
      <c r="R31" s="170"/>
    </row>
    <row r="32" spans="1:18" x14ac:dyDescent="0.25">
      <c r="A32" s="59">
        <v>2275050011</v>
      </c>
      <c r="B32" s="65" t="s">
        <v>341</v>
      </c>
      <c r="C32" s="66">
        <v>2007</v>
      </c>
      <c r="D32" s="66">
        <v>30</v>
      </c>
      <c r="E32" s="66" t="s">
        <v>16</v>
      </c>
      <c r="F32" s="66" t="s">
        <v>382</v>
      </c>
      <c r="G32" s="66" t="s">
        <v>232</v>
      </c>
      <c r="H32" s="66" t="s">
        <v>355</v>
      </c>
      <c r="I32" s="66" t="s">
        <v>418</v>
      </c>
      <c r="J32" s="66">
        <v>1</v>
      </c>
      <c r="K32" s="66">
        <v>30</v>
      </c>
      <c r="L32" s="66">
        <v>2007</v>
      </c>
      <c r="M32" s="67">
        <v>19</v>
      </c>
      <c r="N32" s="67">
        <v>7</v>
      </c>
      <c r="O32" s="88">
        <v>2</v>
      </c>
      <c r="P32" s="88">
        <v>2</v>
      </c>
      <c r="Q32" s="129">
        <f t="shared" si="0"/>
        <v>2</v>
      </c>
      <c r="R32" s="170"/>
    </row>
    <row r="33" spans="1:18" x14ac:dyDescent="0.25">
      <c r="A33" s="59">
        <v>2275050011</v>
      </c>
      <c r="B33" s="65" t="s">
        <v>341</v>
      </c>
      <c r="C33" s="66">
        <v>2007</v>
      </c>
      <c r="D33" s="66">
        <v>31</v>
      </c>
      <c r="E33" s="66" t="s">
        <v>17</v>
      </c>
      <c r="F33" s="66" t="s">
        <v>382</v>
      </c>
      <c r="G33" s="66" t="s">
        <v>232</v>
      </c>
      <c r="H33" s="66" t="s">
        <v>355</v>
      </c>
      <c r="I33" s="66" t="s">
        <v>418</v>
      </c>
      <c r="J33" s="66">
        <v>1</v>
      </c>
      <c r="K33" s="66">
        <v>31</v>
      </c>
      <c r="L33" s="66">
        <v>2007</v>
      </c>
      <c r="M33" s="67">
        <v>19</v>
      </c>
      <c r="N33" s="67">
        <v>7</v>
      </c>
      <c r="O33" s="88">
        <v>14</v>
      </c>
      <c r="P33" s="88">
        <v>14</v>
      </c>
      <c r="Q33" s="129">
        <f t="shared" si="0"/>
        <v>14</v>
      </c>
      <c r="R33" s="170"/>
    </row>
    <row r="34" spans="1:18" x14ac:dyDescent="0.25">
      <c r="A34" s="59">
        <v>2275050011</v>
      </c>
      <c r="B34" s="65" t="s">
        <v>341</v>
      </c>
      <c r="C34" s="66">
        <v>2007</v>
      </c>
      <c r="D34" s="66">
        <v>32</v>
      </c>
      <c r="E34" s="66" t="s">
        <v>469</v>
      </c>
      <c r="F34" s="66" t="s">
        <v>382</v>
      </c>
      <c r="G34" s="66" t="s">
        <v>232</v>
      </c>
      <c r="H34" s="66" t="s">
        <v>355</v>
      </c>
      <c r="I34" s="66" t="s">
        <v>418</v>
      </c>
      <c r="J34" s="66">
        <v>1</v>
      </c>
      <c r="K34" s="66">
        <v>32</v>
      </c>
      <c r="L34" s="66">
        <v>2007</v>
      </c>
      <c r="M34" s="67">
        <v>19</v>
      </c>
      <c r="N34" s="67">
        <v>7</v>
      </c>
      <c r="O34" s="88">
        <v>16</v>
      </c>
      <c r="P34" s="88">
        <v>16</v>
      </c>
      <c r="Q34" s="129">
        <f t="shared" si="0"/>
        <v>16</v>
      </c>
      <c r="R34" s="170"/>
    </row>
    <row r="35" spans="1:18" x14ac:dyDescent="0.25">
      <c r="A35" s="59" t="s">
        <v>340</v>
      </c>
      <c r="B35" s="65" t="s">
        <v>341</v>
      </c>
      <c r="C35" s="66">
        <v>2007</v>
      </c>
      <c r="D35" s="66">
        <v>33</v>
      </c>
      <c r="E35" s="66" t="s">
        <v>470</v>
      </c>
      <c r="F35" s="66" t="s">
        <v>471</v>
      </c>
      <c r="G35" s="66" t="s">
        <v>232</v>
      </c>
      <c r="H35" s="66" t="s">
        <v>290</v>
      </c>
      <c r="I35" s="66" t="s">
        <v>418</v>
      </c>
      <c r="J35" s="66">
        <v>1</v>
      </c>
      <c r="K35" s="66">
        <v>33</v>
      </c>
      <c r="L35" s="66">
        <v>2007</v>
      </c>
      <c r="M35" s="67">
        <v>19</v>
      </c>
      <c r="N35" s="67">
        <v>7</v>
      </c>
      <c r="O35" s="88">
        <v>5</v>
      </c>
      <c r="P35" s="88">
        <v>5</v>
      </c>
      <c r="Q35" s="129">
        <f t="shared" si="0"/>
        <v>5</v>
      </c>
      <c r="R35" s="170"/>
    </row>
    <row r="36" spans="1:18" x14ac:dyDescent="0.25">
      <c r="A36" s="59" t="s">
        <v>340</v>
      </c>
      <c r="B36" s="65" t="s">
        <v>341</v>
      </c>
      <c r="C36" s="66">
        <v>2007</v>
      </c>
      <c r="D36" s="66">
        <v>34</v>
      </c>
      <c r="E36" s="66" t="s">
        <v>319</v>
      </c>
      <c r="F36" s="66" t="s">
        <v>472</v>
      </c>
      <c r="G36" s="66" t="s">
        <v>232</v>
      </c>
      <c r="H36" s="66" t="s">
        <v>290</v>
      </c>
      <c r="I36" s="66" t="s">
        <v>418</v>
      </c>
      <c r="J36" s="66">
        <v>1</v>
      </c>
      <c r="K36" s="66">
        <v>34</v>
      </c>
      <c r="L36" s="66">
        <v>2007</v>
      </c>
      <c r="M36" s="67">
        <v>19</v>
      </c>
      <c r="N36" s="67">
        <v>7</v>
      </c>
      <c r="O36" s="88">
        <v>25</v>
      </c>
      <c r="P36" s="88">
        <v>25</v>
      </c>
      <c r="Q36" s="129">
        <f t="shared" si="0"/>
        <v>25</v>
      </c>
      <c r="R36" s="170"/>
    </row>
    <row r="37" spans="1:18" x14ac:dyDescent="0.25">
      <c r="A37" s="59" t="s">
        <v>340</v>
      </c>
      <c r="B37" s="65" t="s">
        <v>341</v>
      </c>
      <c r="C37" s="66">
        <v>2007</v>
      </c>
      <c r="D37" s="66">
        <v>35</v>
      </c>
      <c r="E37" s="66" t="s">
        <v>358</v>
      </c>
      <c r="F37" s="66" t="s">
        <v>521</v>
      </c>
      <c r="G37" s="66" t="s">
        <v>232</v>
      </c>
      <c r="H37" s="66" t="s">
        <v>312</v>
      </c>
      <c r="I37" s="66" t="s">
        <v>418</v>
      </c>
      <c r="J37" s="66">
        <v>1</v>
      </c>
      <c r="K37" s="66">
        <v>35</v>
      </c>
      <c r="L37" s="66">
        <v>2007</v>
      </c>
      <c r="M37" s="67">
        <v>19</v>
      </c>
      <c r="N37" s="67">
        <v>7</v>
      </c>
      <c r="O37" s="88">
        <v>185</v>
      </c>
      <c r="P37" s="88">
        <v>185</v>
      </c>
      <c r="Q37" s="129">
        <f t="shared" si="0"/>
        <v>185</v>
      </c>
      <c r="R37" s="170"/>
    </row>
    <row r="38" spans="1:18" x14ac:dyDescent="0.25">
      <c r="A38" s="59">
        <v>2275050011</v>
      </c>
      <c r="B38" s="65" t="s">
        <v>341</v>
      </c>
      <c r="C38" s="66">
        <v>2007</v>
      </c>
      <c r="D38" s="66">
        <v>36</v>
      </c>
      <c r="E38" s="66" t="s">
        <v>21</v>
      </c>
      <c r="F38" s="66" t="s">
        <v>356</v>
      </c>
      <c r="G38" s="66" t="s">
        <v>232</v>
      </c>
      <c r="H38" s="66" t="s">
        <v>355</v>
      </c>
      <c r="I38" s="66" t="s">
        <v>418</v>
      </c>
      <c r="J38" s="66">
        <v>1</v>
      </c>
      <c r="K38" s="66">
        <v>36</v>
      </c>
      <c r="L38" s="66">
        <v>2007</v>
      </c>
      <c r="M38" s="67">
        <v>19</v>
      </c>
      <c r="N38" s="67">
        <v>7</v>
      </c>
      <c r="O38" s="88">
        <v>8</v>
      </c>
      <c r="P38" s="88">
        <v>8</v>
      </c>
      <c r="Q38" s="129">
        <f t="shared" si="0"/>
        <v>8</v>
      </c>
      <c r="R38" s="170"/>
    </row>
    <row r="39" spans="1:18" x14ac:dyDescent="0.25">
      <c r="A39" s="59">
        <v>2275050011</v>
      </c>
      <c r="B39" s="65" t="s">
        <v>341</v>
      </c>
      <c r="C39" s="66">
        <v>2007</v>
      </c>
      <c r="D39" s="66">
        <v>37</v>
      </c>
      <c r="E39" s="66" t="s">
        <v>19</v>
      </c>
      <c r="F39" s="66" t="s">
        <v>382</v>
      </c>
      <c r="G39" s="66" t="s">
        <v>232</v>
      </c>
      <c r="H39" s="66" t="s">
        <v>355</v>
      </c>
      <c r="I39" s="66" t="s">
        <v>418</v>
      </c>
      <c r="J39" s="66">
        <v>1</v>
      </c>
      <c r="K39" s="66">
        <v>37</v>
      </c>
      <c r="L39" s="66">
        <v>2007</v>
      </c>
      <c r="M39" s="67">
        <v>19</v>
      </c>
      <c r="N39" s="67">
        <v>7</v>
      </c>
      <c r="O39" s="88">
        <v>86</v>
      </c>
      <c r="P39" s="88">
        <v>86</v>
      </c>
      <c r="Q39" s="129">
        <f t="shared" si="0"/>
        <v>86</v>
      </c>
      <c r="R39" s="170"/>
    </row>
    <row r="40" spans="1:18" x14ac:dyDescent="0.25">
      <c r="A40" s="59" t="s">
        <v>340</v>
      </c>
      <c r="B40" s="65" t="s">
        <v>341</v>
      </c>
      <c r="C40" s="66">
        <v>2007</v>
      </c>
      <c r="D40" s="66">
        <v>38</v>
      </c>
      <c r="E40" s="66" t="s">
        <v>503</v>
      </c>
      <c r="F40" s="66" t="s">
        <v>504</v>
      </c>
      <c r="G40" s="66" t="s">
        <v>232</v>
      </c>
      <c r="H40" s="66" t="s">
        <v>312</v>
      </c>
      <c r="I40" s="66" t="s">
        <v>418</v>
      </c>
      <c r="J40" s="66">
        <v>1</v>
      </c>
      <c r="K40" s="66">
        <v>38</v>
      </c>
      <c r="L40" s="66">
        <v>2007</v>
      </c>
      <c r="M40" s="67">
        <v>19</v>
      </c>
      <c r="N40" s="67">
        <v>7</v>
      </c>
      <c r="O40" s="88">
        <v>14</v>
      </c>
      <c r="P40" s="88">
        <v>14</v>
      </c>
      <c r="Q40" s="129">
        <f t="shared" si="0"/>
        <v>14</v>
      </c>
      <c r="R40" s="170"/>
    </row>
    <row r="41" spans="1:18" x14ac:dyDescent="0.25">
      <c r="A41" s="59" t="s">
        <v>340</v>
      </c>
      <c r="B41" s="65" t="s">
        <v>341</v>
      </c>
      <c r="C41" s="66">
        <v>2007</v>
      </c>
      <c r="D41" s="66">
        <v>39</v>
      </c>
      <c r="E41" s="66" t="s">
        <v>360</v>
      </c>
      <c r="F41" s="66" t="s">
        <v>326</v>
      </c>
      <c r="G41" s="66" t="s">
        <v>232</v>
      </c>
      <c r="H41" s="66" t="s">
        <v>312</v>
      </c>
      <c r="I41" s="66" t="s">
        <v>418</v>
      </c>
      <c r="J41" s="66">
        <v>1</v>
      </c>
      <c r="K41" s="66">
        <v>39</v>
      </c>
      <c r="L41" s="66">
        <v>2007</v>
      </c>
      <c r="M41" s="67">
        <v>19</v>
      </c>
      <c r="N41" s="67">
        <v>7</v>
      </c>
      <c r="O41" s="88">
        <v>1</v>
      </c>
      <c r="P41" s="88">
        <v>1</v>
      </c>
      <c r="Q41" s="129">
        <f t="shared" si="0"/>
        <v>1</v>
      </c>
      <c r="R41" s="170"/>
    </row>
    <row r="42" spans="1:18" x14ac:dyDescent="0.25">
      <c r="A42" s="59" t="s">
        <v>340</v>
      </c>
      <c r="B42" s="65" t="s">
        <v>341</v>
      </c>
      <c r="C42" s="66">
        <v>2007</v>
      </c>
      <c r="D42" s="66">
        <v>40</v>
      </c>
      <c r="E42" s="66" t="s">
        <v>360</v>
      </c>
      <c r="F42" s="66" t="s">
        <v>326</v>
      </c>
      <c r="G42" s="66" t="s">
        <v>287</v>
      </c>
      <c r="H42" s="66" t="s">
        <v>312</v>
      </c>
      <c r="I42" s="66" t="s">
        <v>418</v>
      </c>
      <c r="J42" s="66">
        <v>1</v>
      </c>
      <c r="K42" s="66">
        <v>40</v>
      </c>
      <c r="L42" s="66">
        <v>2007</v>
      </c>
      <c r="M42" s="67">
        <v>19</v>
      </c>
      <c r="N42" s="67">
        <v>7</v>
      </c>
      <c r="O42" s="88">
        <v>39</v>
      </c>
      <c r="P42" s="88">
        <v>39</v>
      </c>
      <c r="Q42" s="129">
        <f t="shared" si="0"/>
        <v>39</v>
      </c>
      <c r="R42" s="170"/>
    </row>
    <row r="43" spans="1:18" x14ac:dyDescent="0.25">
      <c r="A43" s="59" t="s">
        <v>340</v>
      </c>
      <c r="B43" s="65" t="s">
        <v>341</v>
      </c>
      <c r="C43" s="66">
        <v>2007</v>
      </c>
      <c r="D43" s="66">
        <v>41</v>
      </c>
      <c r="E43" s="66" t="s">
        <v>549</v>
      </c>
      <c r="F43" s="66" t="s">
        <v>326</v>
      </c>
      <c r="G43" s="66" t="s">
        <v>232</v>
      </c>
      <c r="H43" s="66" t="s">
        <v>312</v>
      </c>
      <c r="I43" s="66" t="s">
        <v>418</v>
      </c>
      <c r="J43" s="66">
        <v>1</v>
      </c>
      <c r="K43" s="66">
        <v>41</v>
      </c>
      <c r="L43" s="66">
        <v>2007</v>
      </c>
      <c r="M43" s="67">
        <v>19</v>
      </c>
      <c r="N43" s="67">
        <v>7</v>
      </c>
      <c r="O43" s="88">
        <v>119</v>
      </c>
      <c r="P43" s="88">
        <v>119</v>
      </c>
      <c r="Q43" s="129">
        <f t="shared" si="0"/>
        <v>119</v>
      </c>
      <c r="R43" s="170"/>
    </row>
    <row r="44" spans="1:18" x14ac:dyDescent="0.25">
      <c r="A44" s="59" t="s">
        <v>340</v>
      </c>
      <c r="B44" s="65" t="s">
        <v>341</v>
      </c>
      <c r="C44" s="66">
        <v>2007</v>
      </c>
      <c r="D44" s="66">
        <v>42</v>
      </c>
      <c r="E44" s="66" t="s">
        <v>524</v>
      </c>
      <c r="F44" s="66" t="s">
        <v>324</v>
      </c>
      <c r="G44" s="66" t="s">
        <v>232</v>
      </c>
      <c r="H44" s="66" t="s">
        <v>312</v>
      </c>
      <c r="I44" s="66" t="s">
        <v>418</v>
      </c>
      <c r="J44" s="66">
        <v>1</v>
      </c>
      <c r="K44" s="66">
        <v>42</v>
      </c>
      <c r="L44" s="66">
        <v>2007</v>
      </c>
      <c r="M44" s="67">
        <v>19</v>
      </c>
      <c r="N44" s="67">
        <v>7</v>
      </c>
      <c r="O44" s="88">
        <v>17</v>
      </c>
      <c r="P44" s="88">
        <v>17</v>
      </c>
      <c r="Q44" s="129">
        <f t="shared" si="0"/>
        <v>17</v>
      </c>
      <c r="R44" s="170"/>
    </row>
    <row r="45" spans="1:18" x14ac:dyDescent="0.25">
      <c r="A45" s="59" t="s">
        <v>340</v>
      </c>
      <c r="B45" s="65" t="s">
        <v>341</v>
      </c>
      <c r="C45" s="66">
        <v>2007</v>
      </c>
      <c r="D45" s="66">
        <v>43</v>
      </c>
      <c r="E45" s="66" t="s">
        <v>524</v>
      </c>
      <c r="F45" s="66" t="s">
        <v>324</v>
      </c>
      <c r="G45" s="66" t="s">
        <v>287</v>
      </c>
      <c r="H45" s="66" t="s">
        <v>312</v>
      </c>
      <c r="I45" s="66" t="s">
        <v>418</v>
      </c>
      <c r="J45" s="66">
        <v>1</v>
      </c>
      <c r="K45" s="66">
        <v>43</v>
      </c>
      <c r="L45" s="66">
        <v>2007</v>
      </c>
      <c r="M45" s="67">
        <v>19</v>
      </c>
      <c r="N45" s="67">
        <v>7</v>
      </c>
      <c r="O45" s="88">
        <v>301</v>
      </c>
      <c r="P45" s="88">
        <v>301</v>
      </c>
      <c r="Q45" s="129">
        <f t="shared" si="0"/>
        <v>301</v>
      </c>
      <c r="R45" s="170"/>
    </row>
    <row r="46" spans="1:18" x14ac:dyDescent="0.25">
      <c r="A46" s="59" t="s">
        <v>340</v>
      </c>
      <c r="B46" s="65" t="s">
        <v>341</v>
      </c>
      <c r="C46" s="66">
        <v>2007</v>
      </c>
      <c r="D46" s="66">
        <v>44</v>
      </c>
      <c r="E46" s="66" t="s">
        <v>525</v>
      </c>
      <c r="F46" s="66" t="s">
        <v>324</v>
      </c>
      <c r="G46" s="66" t="s">
        <v>232</v>
      </c>
      <c r="H46" s="66" t="s">
        <v>312</v>
      </c>
      <c r="I46" s="66" t="s">
        <v>418</v>
      </c>
      <c r="J46" s="66">
        <v>1</v>
      </c>
      <c r="K46" s="66">
        <v>44</v>
      </c>
      <c r="L46" s="66">
        <v>2007</v>
      </c>
      <c r="M46" s="67">
        <v>19</v>
      </c>
      <c r="N46" s="67">
        <v>7</v>
      </c>
      <c r="O46" s="88">
        <v>198</v>
      </c>
      <c r="P46" s="88">
        <v>198</v>
      </c>
      <c r="Q46" s="129">
        <f t="shared" si="0"/>
        <v>198</v>
      </c>
      <c r="R46" s="170"/>
    </row>
    <row r="47" spans="1:18" x14ac:dyDescent="0.25">
      <c r="A47" s="59" t="s">
        <v>340</v>
      </c>
      <c r="B47" s="65" t="s">
        <v>341</v>
      </c>
      <c r="C47" s="66">
        <v>2007</v>
      </c>
      <c r="D47" s="66">
        <v>45</v>
      </c>
      <c r="E47" s="66" t="s">
        <v>525</v>
      </c>
      <c r="F47" s="66" t="s">
        <v>324</v>
      </c>
      <c r="G47" s="66" t="s">
        <v>442</v>
      </c>
      <c r="H47" s="66" t="s">
        <v>312</v>
      </c>
      <c r="I47" s="66" t="s">
        <v>418</v>
      </c>
      <c r="J47" s="66">
        <v>1</v>
      </c>
      <c r="K47" s="66">
        <v>45</v>
      </c>
      <c r="L47" s="66">
        <v>2007</v>
      </c>
      <c r="M47" s="67">
        <v>19</v>
      </c>
      <c r="N47" s="67">
        <v>7</v>
      </c>
      <c r="O47" s="88">
        <v>2</v>
      </c>
      <c r="P47" s="88">
        <v>2</v>
      </c>
      <c r="Q47" s="129">
        <f t="shared" si="0"/>
        <v>2</v>
      </c>
      <c r="R47" s="170"/>
    </row>
    <row r="48" spans="1:18" x14ac:dyDescent="0.25">
      <c r="A48" s="59" t="s">
        <v>340</v>
      </c>
      <c r="B48" s="65" t="s">
        <v>341</v>
      </c>
      <c r="C48" s="66">
        <v>2007</v>
      </c>
      <c r="D48" s="66">
        <v>46</v>
      </c>
      <c r="E48" s="66" t="s">
        <v>426</v>
      </c>
      <c r="F48" s="66" t="s">
        <v>427</v>
      </c>
      <c r="G48" s="66" t="s">
        <v>287</v>
      </c>
      <c r="H48" s="66" t="s">
        <v>312</v>
      </c>
      <c r="I48" s="66" t="s">
        <v>418</v>
      </c>
      <c r="J48" s="66">
        <v>1</v>
      </c>
      <c r="K48" s="66">
        <v>46</v>
      </c>
      <c r="L48" s="66">
        <v>2007</v>
      </c>
      <c r="M48" s="67">
        <v>19</v>
      </c>
      <c r="N48" s="67">
        <v>7</v>
      </c>
      <c r="O48" s="88">
        <v>3</v>
      </c>
      <c r="P48" s="88">
        <v>3</v>
      </c>
      <c r="Q48" s="129">
        <f t="shared" si="0"/>
        <v>3</v>
      </c>
      <c r="R48" s="170"/>
    </row>
    <row r="49" spans="1:18" x14ac:dyDescent="0.25">
      <c r="A49" s="59" t="s">
        <v>340</v>
      </c>
      <c r="B49" s="65" t="s">
        <v>341</v>
      </c>
      <c r="C49" s="66">
        <v>2007</v>
      </c>
      <c r="D49" s="66">
        <v>47</v>
      </c>
      <c r="E49" s="66" t="s">
        <v>426</v>
      </c>
      <c r="F49" s="66" t="s">
        <v>427</v>
      </c>
      <c r="G49" s="66" t="s">
        <v>348</v>
      </c>
      <c r="H49" s="66" t="s">
        <v>312</v>
      </c>
      <c r="I49" s="66" t="s">
        <v>418</v>
      </c>
      <c r="J49" s="66">
        <v>1</v>
      </c>
      <c r="K49" s="66">
        <v>47</v>
      </c>
      <c r="L49" s="66">
        <v>2007</v>
      </c>
      <c r="M49" s="67">
        <v>19</v>
      </c>
      <c r="N49" s="67">
        <v>7</v>
      </c>
      <c r="O49" s="88">
        <v>1</v>
      </c>
      <c r="P49" s="88">
        <v>1</v>
      </c>
      <c r="Q49" s="129">
        <f t="shared" si="0"/>
        <v>1</v>
      </c>
      <c r="R49" s="170"/>
    </row>
    <row r="50" spans="1:18" x14ac:dyDescent="0.25">
      <c r="A50" s="59">
        <v>2275050011</v>
      </c>
      <c r="B50" s="65" t="s">
        <v>341</v>
      </c>
      <c r="C50" s="66">
        <v>2007</v>
      </c>
      <c r="D50" s="66">
        <v>48</v>
      </c>
      <c r="E50" s="66" t="s">
        <v>550</v>
      </c>
      <c r="F50" s="66" t="s">
        <v>356</v>
      </c>
      <c r="G50" s="66" t="s">
        <v>232</v>
      </c>
      <c r="H50" s="66" t="s">
        <v>355</v>
      </c>
      <c r="I50" s="66" t="s">
        <v>418</v>
      </c>
      <c r="J50" s="66">
        <v>1</v>
      </c>
      <c r="K50" s="66">
        <v>48</v>
      </c>
      <c r="L50" s="66">
        <v>2007</v>
      </c>
      <c r="M50" s="67">
        <v>19</v>
      </c>
      <c r="N50" s="67">
        <v>7</v>
      </c>
      <c r="O50" s="88">
        <v>2</v>
      </c>
      <c r="P50" s="88">
        <v>2</v>
      </c>
      <c r="Q50" s="129">
        <f t="shared" si="0"/>
        <v>2</v>
      </c>
      <c r="R50" s="170"/>
    </row>
    <row r="51" spans="1:18" x14ac:dyDescent="0.25">
      <c r="A51" s="59">
        <v>2275050011</v>
      </c>
      <c r="B51" s="65" t="s">
        <v>341</v>
      </c>
      <c r="C51" s="66">
        <v>2007</v>
      </c>
      <c r="D51" s="66">
        <v>49</v>
      </c>
      <c r="E51" s="66" t="s">
        <v>447</v>
      </c>
      <c r="F51" s="66" t="s">
        <v>382</v>
      </c>
      <c r="G51" s="66" t="s">
        <v>232</v>
      </c>
      <c r="H51" s="66" t="s">
        <v>355</v>
      </c>
      <c r="I51" s="66" t="s">
        <v>418</v>
      </c>
      <c r="J51" s="66">
        <v>1</v>
      </c>
      <c r="K51" s="66">
        <v>49</v>
      </c>
      <c r="L51" s="66">
        <v>2007</v>
      </c>
      <c r="M51" s="67">
        <v>19</v>
      </c>
      <c r="N51" s="67">
        <v>7</v>
      </c>
      <c r="O51" s="88">
        <v>1</v>
      </c>
      <c r="P51" s="88">
        <v>1</v>
      </c>
      <c r="Q51" s="129">
        <f t="shared" si="0"/>
        <v>1</v>
      </c>
      <c r="R51" s="170"/>
    </row>
    <row r="52" spans="1:18" x14ac:dyDescent="0.25">
      <c r="A52" s="59">
        <v>2275050011</v>
      </c>
      <c r="B52" s="65" t="s">
        <v>341</v>
      </c>
      <c r="C52" s="66">
        <v>2007</v>
      </c>
      <c r="D52" s="66">
        <v>50</v>
      </c>
      <c r="E52" s="66" t="s">
        <v>551</v>
      </c>
      <c r="F52" s="66" t="s">
        <v>379</v>
      </c>
      <c r="G52" s="66" t="s">
        <v>232</v>
      </c>
      <c r="H52" s="66" t="s">
        <v>355</v>
      </c>
      <c r="I52" s="66" t="s">
        <v>418</v>
      </c>
      <c r="J52" s="66">
        <v>1</v>
      </c>
      <c r="K52" s="66">
        <v>50</v>
      </c>
      <c r="L52" s="66">
        <v>2007</v>
      </c>
      <c r="M52" s="67">
        <v>19</v>
      </c>
      <c r="N52" s="67">
        <v>7</v>
      </c>
      <c r="O52" s="88">
        <v>1</v>
      </c>
      <c r="P52" s="88">
        <v>1</v>
      </c>
      <c r="Q52" s="129">
        <f t="shared" si="0"/>
        <v>1</v>
      </c>
      <c r="R52" s="170"/>
    </row>
    <row r="53" spans="1:18" x14ac:dyDescent="0.25">
      <c r="A53" s="59" t="s">
        <v>340</v>
      </c>
      <c r="B53" s="65" t="s">
        <v>341</v>
      </c>
      <c r="C53" s="66">
        <v>2007</v>
      </c>
      <c r="D53" s="66">
        <v>51</v>
      </c>
      <c r="E53" s="66" t="s">
        <v>473</v>
      </c>
      <c r="F53" s="66" t="s">
        <v>471</v>
      </c>
      <c r="G53" s="66" t="s">
        <v>232</v>
      </c>
      <c r="H53" s="66" t="s">
        <v>290</v>
      </c>
      <c r="I53" s="66" t="s">
        <v>418</v>
      </c>
      <c r="J53" s="66">
        <v>1</v>
      </c>
      <c r="K53" s="66">
        <v>51</v>
      </c>
      <c r="L53" s="66">
        <v>2007</v>
      </c>
      <c r="M53" s="67">
        <v>19</v>
      </c>
      <c r="N53" s="67">
        <v>7</v>
      </c>
      <c r="O53" s="88">
        <v>7</v>
      </c>
      <c r="P53" s="88">
        <v>7</v>
      </c>
      <c r="Q53" s="129">
        <f t="shared" si="0"/>
        <v>7</v>
      </c>
      <c r="R53" s="170"/>
    </row>
    <row r="54" spans="1:18" x14ac:dyDescent="0.25">
      <c r="A54" s="59" t="s">
        <v>340</v>
      </c>
      <c r="B54" s="65" t="s">
        <v>341</v>
      </c>
      <c r="C54" s="66">
        <v>2007</v>
      </c>
      <c r="D54" s="66">
        <v>52</v>
      </c>
      <c r="E54" s="66" t="s">
        <v>364</v>
      </c>
      <c r="F54" s="66" t="s">
        <v>365</v>
      </c>
      <c r="G54" s="66" t="s">
        <v>232</v>
      </c>
      <c r="H54" s="66" t="s">
        <v>290</v>
      </c>
      <c r="I54" s="66" t="s">
        <v>418</v>
      </c>
      <c r="J54" s="66">
        <v>1</v>
      </c>
      <c r="K54" s="66">
        <v>52</v>
      </c>
      <c r="L54" s="66">
        <v>2007</v>
      </c>
      <c r="M54" s="67">
        <v>19</v>
      </c>
      <c r="N54" s="67">
        <v>7</v>
      </c>
      <c r="O54" s="88">
        <v>1</v>
      </c>
      <c r="P54" s="88">
        <v>1</v>
      </c>
      <c r="Q54" s="129">
        <f t="shared" si="0"/>
        <v>1</v>
      </c>
      <c r="R54" s="170"/>
    </row>
    <row r="55" spans="1:18" x14ac:dyDescent="0.25">
      <c r="A55" s="59" t="s">
        <v>340</v>
      </c>
      <c r="B55" s="65" t="s">
        <v>341</v>
      </c>
      <c r="C55" s="66">
        <v>2007</v>
      </c>
      <c r="D55" s="66">
        <v>53</v>
      </c>
      <c r="E55" s="66" t="s">
        <v>438</v>
      </c>
      <c r="F55" s="66" t="s">
        <v>439</v>
      </c>
      <c r="G55" s="66" t="s">
        <v>232</v>
      </c>
      <c r="H55" s="66" t="s">
        <v>252</v>
      </c>
      <c r="I55" s="66" t="s">
        <v>418</v>
      </c>
      <c r="J55" s="66">
        <v>1</v>
      </c>
      <c r="K55" s="66">
        <v>53</v>
      </c>
      <c r="L55" s="66">
        <v>2007</v>
      </c>
      <c r="M55" s="67">
        <v>19</v>
      </c>
      <c r="N55" s="67">
        <v>7</v>
      </c>
      <c r="O55" s="88">
        <v>13</v>
      </c>
      <c r="P55" s="88">
        <v>13</v>
      </c>
      <c r="Q55" s="129">
        <f t="shared" si="0"/>
        <v>13</v>
      </c>
      <c r="R55" s="170"/>
    </row>
    <row r="56" spans="1:18" x14ac:dyDescent="0.25">
      <c r="A56" s="59" t="s">
        <v>340</v>
      </c>
      <c r="B56" s="65" t="s">
        <v>341</v>
      </c>
      <c r="C56" s="66">
        <v>2007</v>
      </c>
      <c r="D56" s="66">
        <v>54</v>
      </c>
      <c r="E56" s="66" t="s">
        <v>455</v>
      </c>
      <c r="F56" s="66" t="s">
        <v>456</v>
      </c>
      <c r="G56" s="66" t="s">
        <v>287</v>
      </c>
      <c r="H56" s="66" t="s">
        <v>290</v>
      </c>
      <c r="I56" s="66" t="s">
        <v>418</v>
      </c>
      <c r="J56" s="66">
        <v>1</v>
      </c>
      <c r="K56" s="66">
        <v>54</v>
      </c>
      <c r="L56" s="66">
        <v>2007</v>
      </c>
      <c r="M56" s="67">
        <v>19</v>
      </c>
      <c r="N56" s="67">
        <v>7</v>
      </c>
      <c r="O56" s="88">
        <v>3</v>
      </c>
      <c r="P56" s="88">
        <v>3</v>
      </c>
      <c r="Q56" s="129">
        <f t="shared" si="0"/>
        <v>3</v>
      </c>
      <c r="R56" s="170"/>
    </row>
    <row r="57" spans="1:18" x14ac:dyDescent="0.25">
      <c r="A57" s="59" t="s">
        <v>340</v>
      </c>
      <c r="B57" s="65" t="s">
        <v>341</v>
      </c>
      <c r="C57" s="66">
        <v>2007</v>
      </c>
      <c r="D57" s="66">
        <v>55</v>
      </c>
      <c r="E57" s="66" t="s">
        <v>552</v>
      </c>
      <c r="F57" s="66" t="s">
        <v>372</v>
      </c>
      <c r="G57" s="66" t="s">
        <v>232</v>
      </c>
      <c r="H57" s="66" t="s">
        <v>312</v>
      </c>
      <c r="I57" s="66" t="s">
        <v>418</v>
      </c>
      <c r="J57" s="66">
        <v>1</v>
      </c>
      <c r="K57" s="66">
        <v>55</v>
      </c>
      <c r="L57" s="66">
        <v>2007</v>
      </c>
      <c r="M57" s="67">
        <v>19</v>
      </c>
      <c r="N57" s="67">
        <v>7</v>
      </c>
      <c r="O57" s="88">
        <v>270</v>
      </c>
      <c r="P57" s="88">
        <v>270</v>
      </c>
      <c r="Q57" s="129">
        <f t="shared" si="0"/>
        <v>270</v>
      </c>
      <c r="R57" s="170"/>
    </row>
    <row r="58" spans="1:18" x14ac:dyDescent="0.25">
      <c r="A58" s="59" t="s">
        <v>340</v>
      </c>
      <c r="B58" s="65" t="s">
        <v>341</v>
      </c>
      <c r="C58" s="66">
        <v>2007</v>
      </c>
      <c r="D58" s="66">
        <v>56</v>
      </c>
      <c r="E58" s="66" t="s">
        <v>553</v>
      </c>
      <c r="F58" s="66" t="s">
        <v>372</v>
      </c>
      <c r="G58" s="66" t="s">
        <v>232</v>
      </c>
      <c r="H58" s="66" t="s">
        <v>312</v>
      </c>
      <c r="I58" s="66" t="s">
        <v>418</v>
      </c>
      <c r="J58" s="66">
        <v>1</v>
      </c>
      <c r="K58" s="66">
        <v>56</v>
      </c>
      <c r="L58" s="66">
        <v>2007</v>
      </c>
      <c r="M58" s="67">
        <v>19</v>
      </c>
      <c r="N58" s="67">
        <v>7</v>
      </c>
      <c r="O58" s="88">
        <v>36</v>
      </c>
      <c r="P58" s="88">
        <v>36</v>
      </c>
      <c r="Q58" s="129">
        <f t="shared" si="0"/>
        <v>36</v>
      </c>
      <c r="R58" s="170"/>
    </row>
    <row r="59" spans="1:18" x14ac:dyDescent="0.25">
      <c r="A59" s="59" t="s">
        <v>340</v>
      </c>
      <c r="B59" s="65" t="s">
        <v>341</v>
      </c>
      <c r="C59" s="66">
        <v>2007</v>
      </c>
      <c r="D59" s="66">
        <v>57</v>
      </c>
      <c r="E59" s="66" t="s">
        <v>554</v>
      </c>
      <c r="F59" s="66" t="s">
        <v>331</v>
      </c>
      <c r="G59" s="66" t="s">
        <v>232</v>
      </c>
      <c r="H59" s="66" t="s">
        <v>252</v>
      </c>
      <c r="I59" s="66" t="s">
        <v>418</v>
      </c>
      <c r="J59" s="66">
        <v>1</v>
      </c>
      <c r="K59" s="66">
        <v>57</v>
      </c>
      <c r="L59" s="66">
        <v>2007</v>
      </c>
      <c r="M59" s="67">
        <v>19</v>
      </c>
      <c r="N59" s="67">
        <v>7</v>
      </c>
      <c r="O59" s="88">
        <v>100</v>
      </c>
      <c r="P59" s="88">
        <v>100</v>
      </c>
      <c r="Q59" s="129">
        <f t="shared" si="0"/>
        <v>100</v>
      </c>
      <c r="R59" s="170"/>
    </row>
    <row r="60" spans="1:18" x14ac:dyDescent="0.25">
      <c r="A60" s="59" t="s">
        <v>340</v>
      </c>
      <c r="B60" s="65" t="s">
        <v>341</v>
      </c>
      <c r="C60" s="66">
        <v>2007</v>
      </c>
      <c r="D60" s="66">
        <v>58</v>
      </c>
      <c r="E60" s="66" t="s">
        <v>369</v>
      </c>
      <c r="F60" s="66" t="s">
        <v>555</v>
      </c>
      <c r="G60" s="66" t="s">
        <v>232</v>
      </c>
      <c r="H60" s="66" t="s">
        <v>312</v>
      </c>
      <c r="I60" s="66" t="s">
        <v>418</v>
      </c>
      <c r="J60" s="66">
        <v>1</v>
      </c>
      <c r="K60" s="66">
        <v>58</v>
      </c>
      <c r="L60" s="66">
        <v>2007</v>
      </c>
      <c r="M60" s="67">
        <v>19</v>
      </c>
      <c r="N60" s="67">
        <v>7</v>
      </c>
      <c r="O60" s="88">
        <v>242</v>
      </c>
      <c r="P60" s="88">
        <v>242</v>
      </c>
      <c r="Q60" s="129">
        <f t="shared" si="0"/>
        <v>242</v>
      </c>
      <c r="R60" s="170"/>
    </row>
    <row r="61" spans="1:18" x14ac:dyDescent="0.25">
      <c r="A61" s="59" t="s">
        <v>340</v>
      </c>
      <c r="B61" s="65" t="s">
        <v>341</v>
      </c>
      <c r="C61" s="66">
        <v>2007</v>
      </c>
      <c r="D61" s="66">
        <v>59</v>
      </c>
      <c r="E61" s="66" t="s">
        <v>330</v>
      </c>
      <c r="F61" s="66" t="s">
        <v>331</v>
      </c>
      <c r="G61" s="66" t="s">
        <v>232</v>
      </c>
      <c r="H61" s="66" t="s">
        <v>312</v>
      </c>
      <c r="I61" s="66" t="s">
        <v>418</v>
      </c>
      <c r="J61" s="66">
        <v>1</v>
      </c>
      <c r="K61" s="66">
        <v>59</v>
      </c>
      <c r="L61" s="66">
        <v>2007</v>
      </c>
      <c r="M61" s="67">
        <v>19</v>
      </c>
      <c r="N61" s="67">
        <v>7</v>
      </c>
      <c r="O61" s="88">
        <v>317</v>
      </c>
      <c r="P61" s="88">
        <v>318</v>
      </c>
      <c r="Q61" s="129">
        <f t="shared" si="0"/>
        <v>317.5</v>
      </c>
      <c r="R61" s="170"/>
    </row>
    <row r="62" spans="1:18" x14ac:dyDescent="0.25">
      <c r="A62" s="59" t="s">
        <v>340</v>
      </c>
      <c r="B62" s="65" t="s">
        <v>341</v>
      </c>
      <c r="C62" s="66">
        <v>2007</v>
      </c>
      <c r="D62" s="66">
        <v>60</v>
      </c>
      <c r="E62" s="66" t="s">
        <v>330</v>
      </c>
      <c r="F62" s="66" t="s">
        <v>331</v>
      </c>
      <c r="G62" s="66" t="s">
        <v>287</v>
      </c>
      <c r="H62" s="66" t="s">
        <v>312</v>
      </c>
      <c r="I62" s="66" t="s">
        <v>418</v>
      </c>
      <c r="J62" s="66">
        <v>1</v>
      </c>
      <c r="K62" s="66">
        <v>60</v>
      </c>
      <c r="L62" s="66">
        <v>2007</v>
      </c>
      <c r="M62" s="67">
        <v>19</v>
      </c>
      <c r="N62" s="67">
        <v>7</v>
      </c>
      <c r="O62" s="88">
        <v>2</v>
      </c>
      <c r="P62" s="88">
        <v>2</v>
      </c>
      <c r="Q62" s="129">
        <f t="shared" si="0"/>
        <v>2</v>
      </c>
      <c r="R62" s="170"/>
    </row>
    <row r="63" spans="1:18" x14ac:dyDescent="0.25">
      <c r="A63" s="59" t="s">
        <v>340</v>
      </c>
      <c r="B63" s="65" t="s">
        <v>341</v>
      </c>
      <c r="C63" s="66">
        <v>2007</v>
      </c>
      <c r="D63" s="66">
        <v>61</v>
      </c>
      <c r="E63" s="66" t="s">
        <v>556</v>
      </c>
      <c r="F63" s="66" t="s">
        <v>324</v>
      </c>
      <c r="G63" s="66" t="s">
        <v>232</v>
      </c>
      <c r="H63" s="66" t="s">
        <v>312</v>
      </c>
      <c r="I63" s="66" t="s">
        <v>418</v>
      </c>
      <c r="J63" s="66">
        <v>1</v>
      </c>
      <c r="K63" s="66">
        <v>61</v>
      </c>
      <c r="L63" s="66">
        <v>2007</v>
      </c>
      <c r="M63" s="67">
        <v>19</v>
      </c>
      <c r="N63" s="67">
        <v>7</v>
      </c>
      <c r="O63" s="88">
        <v>2</v>
      </c>
      <c r="P63" s="88">
        <v>2</v>
      </c>
      <c r="Q63" s="129">
        <f t="shared" si="0"/>
        <v>2</v>
      </c>
      <c r="R63" s="170"/>
    </row>
    <row r="64" spans="1:18" x14ac:dyDescent="0.25">
      <c r="A64" s="59" t="s">
        <v>340</v>
      </c>
      <c r="B64" s="65" t="s">
        <v>341</v>
      </c>
      <c r="C64" s="66">
        <v>2007</v>
      </c>
      <c r="D64" s="66">
        <v>62</v>
      </c>
      <c r="E64" s="66" t="s">
        <v>557</v>
      </c>
      <c r="F64" s="66" t="s">
        <v>324</v>
      </c>
      <c r="G64" s="66" t="s">
        <v>232</v>
      </c>
      <c r="H64" s="66" t="s">
        <v>312</v>
      </c>
      <c r="I64" s="66" t="s">
        <v>418</v>
      </c>
      <c r="J64" s="66">
        <v>1</v>
      </c>
      <c r="K64" s="66">
        <v>62</v>
      </c>
      <c r="L64" s="66">
        <v>2007</v>
      </c>
      <c r="M64" s="67">
        <v>19</v>
      </c>
      <c r="N64" s="67">
        <v>7</v>
      </c>
      <c r="O64" s="88">
        <v>2</v>
      </c>
      <c r="P64" s="88">
        <v>2</v>
      </c>
      <c r="Q64" s="129">
        <f t="shared" si="0"/>
        <v>2</v>
      </c>
      <c r="R64" s="170"/>
    </row>
    <row r="65" spans="1:18" x14ac:dyDescent="0.25">
      <c r="A65" s="59" t="s">
        <v>340</v>
      </c>
      <c r="B65" s="65" t="s">
        <v>341</v>
      </c>
      <c r="C65" s="66">
        <v>2007</v>
      </c>
      <c r="D65" s="66">
        <v>63</v>
      </c>
      <c r="E65" s="66" t="s">
        <v>557</v>
      </c>
      <c r="F65" s="66" t="s">
        <v>324</v>
      </c>
      <c r="G65" s="66" t="s">
        <v>287</v>
      </c>
      <c r="H65" s="66" t="s">
        <v>312</v>
      </c>
      <c r="I65" s="66" t="s">
        <v>418</v>
      </c>
      <c r="J65" s="66">
        <v>1</v>
      </c>
      <c r="K65" s="66">
        <v>63</v>
      </c>
      <c r="L65" s="66">
        <v>2007</v>
      </c>
      <c r="M65" s="67">
        <v>19</v>
      </c>
      <c r="N65" s="67">
        <v>7</v>
      </c>
      <c r="O65" s="88">
        <v>6</v>
      </c>
      <c r="P65" s="88">
        <v>6</v>
      </c>
      <c r="Q65" s="129">
        <f t="shared" si="0"/>
        <v>6</v>
      </c>
      <c r="R65" s="170"/>
    </row>
    <row r="66" spans="1:18" x14ac:dyDescent="0.25">
      <c r="A66" s="59" t="s">
        <v>340</v>
      </c>
      <c r="B66" s="65" t="s">
        <v>341</v>
      </c>
      <c r="C66" s="66">
        <v>2007</v>
      </c>
      <c r="D66" s="66">
        <v>64</v>
      </c>
      <c r="E66" s="66" t="s">
        <v>534</v>
      </c>
      <c r="F66" s="66" t="s">
        <v>324</v>
      </c>
      <c r="G66" s="66" t="s">
        <v>232</v>
      </c>
      <c r="H66" s="66" t="s">
        <v>312</v>
      </c>
      <c r="I66" s="66" t="s">
        <v>418</v>
      </c>
      <c r="J66" s="66">
        <v>1</v>
      </c>
      <c r="K66" s="66">
        <v>64</v>
      </c>
      <c r="L66" s="66">
        <v>2007</v>
      </c>
      <c r="M66" s="67">
        <v>19</v>
      </c>
      <c r="N66" s="67">
        <v>7</v>
      </c>
      <c r="O66" s="88">
        <v>359</v>
      </c>
      <c r="P66" s="88">
        <v>359</v>
      </c>
      <c r="Q66" s="129">
        <f t="shared" si="0"/>
        <v>359</v>
      </c>
      <c r="R66" s="170"/>
    </row>
    <row r="67" spans="1:18" x14ac:dyDescent="0.25">
      <c r="A67" s="59" t="s">
        <v>340</v>
      </c>
      <c r="B67" s="65" t="s">
        <v>341</v>
      </c>
      <c r="C67" s="66">
        <v>2007</v>
      </c>
      <c r="D67" s="66">
        <v>65</v>
      </c>
      <c r="E67" s="66" t="s">
        <v>535</v>
      </c>
      <c r="F67" s="66" t="s">
        <v>324</v>
      </c>
      <c r="G67" s="66" t="s">
        <v>232</v>
      </c>
      <c r="H67" s="66" t="s">
        <v>312</v>
      </c>
      <c r="I67" s="66" t="s">
        <v>418</v>
      </c>
      <c r="J67" s="66">
        <v>1</v>
      </c>
      <c r="K67" s="66">
        <v>65</v>
      </c>
      <c r="L67" s="66">
        <v>2007</v>
      </c>
      <c r="M67" s="67">
        <v>19</v>
      </c>
      <c r="N67" s="67">
        <v>7</v>
      </c>
      <c r="O67" s="88">
        <v>87</v>
      </c>
      <c r="P67" s="88">
        <v>87</v>
      </c>
      <c r="Q67" s="129">
        <f t="shared" si="0"/>
        <v>87</v>
      </c>
      <c r="R67" s="170"/>
    </row>
    <row r="68" spans="1:18" x14ac:dyDescent="0.25">
      <c r="A68" s="59">
        <v>2275050011</v>
      </c>
      <c r="B68" s="65" t="s">
        <v>341</v>
      </c>
      <c r="C68" s="66">
        <v>2007</v>
      </c>
      <c r="D68" s="66">
        <v>66</v>
      </c>
      <c r="E68" s="66" t="s">
        <v>478</v>
      </c>
      <c r="F68" s="66" t="s">
        <v>356</v>
      </c>
      <c r="G68" s="66" t="s">
        <v>232</v>
      </c>
      <c r="H68" s="66" t="s">
        <v>355</v>
      </c>
      <c r="I68" s="66" t="s">
        <v>418</v>
      </c>
      <c r="J68" s="66">
        <v>1</v>
      </c>
      <c r="K68" s="66">
        <v>66</v>
      </c>
      <c r="L68" s="66">
        <v>2007</v>
      </c>
      <c r="M68" s="67">
        <v>19</v>
      </c>
      <c r="N68" s="67">
        <v>7</v>
      </c>
      <c r="O68" s="88">
        <v>3</v>
      </c>
      <c r="P68" s="88">
        <v>3</v>
      </c>
      <c r="Q68" s="129">
        <f t="shared" ref="Q68:Q126" si="1">SUM(O68:P68)/2</f>
        <v>3</v>
      </c>
      <c r="R68" s="170"/>
    </row>
    <row r="69" spans="1:18" x14ac:dyDescent="0.25">
      <c r="A69" s="59" t="s">
        <v>340</v>
      </c>
      <c r="B69" s="65" t="s">
        <v>341</v>
      </c>
      <c r="C69" s="66">
        <v>2007</v>
      </c>
      <c r="D69" s="66">
        <v>67</v>
      </c>
      <c r="E69" s="66" t="s">
        <v>376</v>
      </c>
      <c r="F69" s="66" t="s">
        <v>377</v>
      </c>
      <c r="G69" s="66" t="s">
        <v>232</v>
      </c>
      <c r="H69" s="66" t="s">
        <v>290</v>
      </c>
      <c r="I69" s="66" t="s">
        <v>418</v>
      </c>
      <c r="J69" s="66">
        <v>1</v>
      </c>
      <c r="K69" s="66">
        <v>67</v>
      </c>
      <c r="L69" s="66">
        <v>2007</v>
      </c>
      <c r="M69" s="67">
        <v>19</v>
      </c>
      <c r="N69" s="67">
        <v>7</v>
      </c>
      <c r="O69" s="88">
        <v>1</v>
      </c>
      <c r="P69" s="88">
        <v>1</v>
      </c>
      <c r="Q69" s="129">
        <f t="shared" si="1"/>
        <v>1</v>
      </c>
      <c r="R69" s="170"/>
    </row>
    <row r="70" spans="1:18" x14ac:dyDescent="0.25">
      <c r="A70" s="59" t="s">
        <v>340</v>
      </c>
      <c r="B70" s="65" t="s">
        <v>341</v>
      </c>
      <c r="C70" s="66">
        <v>2007</v>
      </c>
      <c r="D70" s="66">
        <v>68</v>
      </c>
      <c r="E70" s="66" t="s">
        <v>376</v>
      </c>
      <c r="F70" s="66" t="s">
        <v>377</v>
      </c>
      <c r="G70" s="66" t="s">
        <v>287</v>
      </c>
      <c r="H70" s="66" t="s">
        <v>290</v>
      </c>
      <c r="I70" s="66" t="s">
        <v>418</v>
      </c>
      <c r="J70" s="66">
        <v>1</v>
      </c>
      <c r="K70" s="66">
        <v>68</v>
      </c>
      <c r="L70" s="66">
        <v>2007</v>
      </c>
      <c r="M70" s="67">
        <v>19</v>
      </c>
      <c r="N70" s="67">
        <v>7</v>
      </c>
      <c r="O70" s="88">
        <v>43</v>
      </c>
      <c r="P70" s="88">
        <v>43</v>
      </c>
      <c r="Q70" s="129">
        <f t="shared" si="1"/>
        <v>43</v>
      </c>
      <c r="R70" s="170"/>
    </row>
    <row r="71" spans="1:18" x14ac:dyDescent="0.25">
      <c r="A71" s="59" t="s">
        <v>340</v>
      </c>
      <c r="B71" s="65" t="s">
        <v>341</v>
      </c>
      <c r="C71" s="66">
        <v>2007</v>
      </c>
      <c r="D71" s="66">
        <v>69</v>
      </c>
      <c r="E71" s="66" t="s">
        <v>332</v>
      </c>
      <c r="F71" s="66" t="s">
        <v>322</v>
      </c>
      <c r="G71" s="66" t="s">
        <v>232</v>
      </c>
      <c r="H71" s="66" t="s">
        <v>312</v>
      </c>
      <c r="I71" s="66" t="s">
        <v>418</v>
      </c>
      <c r="J71" s="66">
        <v>1</v>
      </c>
      <c r="K71" s="66">
        <v>69</v>
      </c>
      <c r="L71" s="66">
        <v>2007</v>
      </c>
      <c r="M71" s="67">
        <v>19</v>
      </c>
      <c r="N71" s="67">
        <v>7</v>
      </c>
      <c r="O71" s="88">
        <v>9</v>
      </c>
      <c r="P71" s="88">
        <v>9</v>
      </c>
      <c r="Q71" s="129">
        <f t="shared" si="1"/>
        <v>9</v>
      </c>
      <c r="R71" s="170"/>
    </row>
    <row r="72" spans="1:18" x14ac:dyDescent="0.25">
      <c r="A72" s="59">
        <v>2275050011</v>
      </c>
      <c r="B72" s="65" t="s">
        <v>341</v>
      </c>
      <c r="C72" s="66">
        <v>2007</v>
      </c>
      <c r="D72" s="66">
        <v>70</v>
      </c>
      <c r="E72" s="66" t="s">
        <v>479</v>
      </c>
      <c r="F72" s="66" t="s">
        <v>480</v>
      </c>
      <c r="G72" s="66" t="s">
        <v>232</v>
      </c>
      <c r="H72" s="66" t="s">
        <v>355</v>
      </c>
      <c r="I72" s="66" t="s">
        <v>418</v>
      </c>
      <c r="J72" s="66">
        <v>1</v>
      </c>
      <c r="K72" s="66">
        <v>70</v>
      </c>
      <c r="L72" s="66">
        <v>2007</v>
      </c>
      <c r="M72" s="67">
        <v>19</v>
      </c>
      <c r="N72" s="67">
        <v>7</v>
      </c>
      <c r="O72" s="88">
        <v>96</v>
      </c>
      <c r="P72" s="88">
        <v>96</v>
      </c>
      <c r="Q72" s="129">
        <f t="shared" si="1"/>
        <v>96</v>
      </c>
      <c r="R72" s="170"/>
    </row>
    <row r="73" spans="1:18" x14ac:dyDescent="0.25">
      <c r="A73" s="59" t="s">
        <v>340</v>
      </c>
      <c r="B73" s="65" t="s">
        <v>341</v>
      </c>
      <c r="C73" s="66">
        <v>2007</v>
      </c>
      <c r="D73" s="66">
        <v>71</v>
      </c>
      <c r="E73" s="66" t="s">
        <v>506</v>
      </c>
      <c r="F73" s="66" t="s">
        <v>487</v>
      </c>
      <c r="G73" s="66" t="s">
        <v>232</v>
      </c>
      <c r="H73" s="66" t="s">
        <v>290</v>
      </c>
      <c r="I73" s="66" t="s">
        <v>418</v>
      </c>
      <c r="J73" s="66">
        <v>1</v>
      </c>
      <c r="K73" s="66">
        <v>71</v>
      </c>
      <c r="L73" s="66">
        <v>2007</v>
      </c>
      <c r="M73" s="67">
        <v>19</v>
      </c>
      <c r="N73" s="67">
        <v>7</v>
      </c>
      <c r="O73" s="88">
        <v>46</v>
      </c>
      <c r="P73" s="88">
        <v>46</v>
      </c>
      <c r="Q73" s="129">
        <f t="shared" si="1"/>
        <v>46</v>
      </c>
      <c r="R73" s="170"/>
    </row>
    <row r="74" spans="1:18" x14ac:dyDescent="0.25">
      <c r="A74" s="59" t="s">
        <v>340</v>
      </c>
      <c r="B74" s="65" t="s">
        <v>341</v>
      </c>
      <c r="C74" s="66">
        <v>2007</v>
      </c>
      <c r="D74" s="66">
        <v>72</v>
      </c>
      <c r="E74" s="66" t="s">
        <v>481</v>
      </c>
      <c r="F74" s="66" t="s">
        <v>482</v>
      </c>
      <c r="G74" s="66" t="s">
        <v>232</v>
      </c>
      <c r="H74" s="66" t="s">
        <v>290</v>
      </c>
      <c r="I74" s="66" t="s">
        <v>418</v>
      </c>
      <c r="J74" s="66">
        <v>1</v>
      </c>
      <c r="K74" s="66">
        <v>72</v>
      </c>
      <c r="L74" s="66">
        <v>2007</v>
      </c>
      <c r="M74" s="67">
        <v>19</v>
      </c>
      <c r="N74" s="67">
        <v>7</v>
      </c>
      <c r="O74" s="88">
        <v>125</v>
      </c>
      <c r="P74" s="88">
        <v>125</v>
      </c>
      <c r="Q74" s="129">
        <f t="shared" si="1"/>
        <v>125</v>
      </c>
      <c r="R74" s="170"/>
    </row>
    <row r="75" spans="1:18" x14ac:dyDescent="0.25">
      <c r="A75" s="59">
        <v>2275050011</v>
      </c>
      <c r="B75" s="65" t="s">
        <v>341</v>
      </c>
      <c r="C75" s="66">
        <v>2007</v>
      </c>
      <c r="D75" s="66">
        <v>73</v>
      </c>
      <c r="E75" s="66" t="s">
        <v>558</v>
      </c>
      <c r="F75" s="66" t="s">
        <v>382</v>
      </c>
      <c r="G75" s="66" t="s">
        <v>232</v>
      </c>
      <c r="H75" s="66" t="s">
        <v>355</v>
      </c>
      <c r="I75" s="66" t="s">
        <v>418</v>
      </c>
      <c r="J75" s="66">
        <v>1</v>
      </c>
      <c r="K75" s="66">
        <v>73</v>
      </c>
      <c r="L75" s="66">
        <v>2007</v>
      </c>
      <c r="M75" s="67">
        <v>19</v>
      </c>
      <c r="N75" s="67">
        <v>7</v>
      </c>
      <c r="O75" s="88">
        <v>1</v>
      </c>
      <c r="P75" s="88">
        <v>1</v>
      </c>
      <c r="Q75" s="129">
        <f t="shared" si="1"/>
        <v>1</v>
      </c>
      <c r="R75" s="170"/>
    </row>
    <row r="76" spans="1:18" x14ac:dyDescent="0.25">
      <c r="A76" s="59">
        <v>2275050011</v>
      </c>
      <c r="B76" s="65" t="s">
        <v>341</v>
      </c>
      <c r="C76" s="66">
        <v>2007</v>
      </c>
      <c r="D76" s="66">
        <v>74</v>
      </c>
      <c r="E76" s="66" t="s">
        <v>558</v>
      </c>
      <c r="F76" s="66" t="s">
        <v>382</v>
      </c>
      <c r="G76" s="66" t="s">
        <v>287</v>
      </c>
      <c r="H76" s="66" t="s">
        <v>355</v>
      </c>
      <c r="I76" s="66" t="s">
        <v>418</v>
      </c>
      <c r="J76" s="66">
        <v>1</v>
      </c>
      <c r="K76" s="66">
        <v>74</v>
      </c>
      <c r="L76" s="66">
        <v>2007</v>
      </c>
      <c r="M76" s="67">
        <v>19</v>
      </c>
      <c r="N76" s="67">
        <v>7</v>
      </c>
      <c r="O76" s="88">
        <v>15</v>
      </c>
      <c r="P76" s="88">
        <v>15</v>
      </c>
      <c r="Q76" s="129">
        <f t="shared" si="1"/>
        <v>15</v>
      </c>
      <c r="R76" s="170"/>
    </row>
    <row r="77" spans="1:18" x14ac:dyDescent="0.25">
      <c r="A77" s="59">
        <v>2275050011</v>
      </c>
      <c r="B77" s="65" t="s">
        <v>341</v>
      </c>
      <c r="C77" s="66">
        <v>2007</v>
      </c>
      <c r="D77" s="66">
        <v>75</v>
      </c>
      <c r="E77" s="66" t="s">
        <v>507</v>
      </c>
      <c r="F77" s="66" t="s">
        <v>382</v>
      </c>
      <c r="G77" s="66" t="s">
        <v>232</v>
      </c>
      <c r="H77" s="66" t="s">
        <v>355</v>
      </c>
      <c r="I77" s="66" t="s">
        <v>418</v>
      </c>
      <c r="J77" s="66">
        <v>1</v>
      </c>
      <c r="K77" s="66">
        <v>75</v>
      </c>
      <c r="L77" s="66">
        <v>2007</v>
      </c>
      <c r="M77" s="67">
        <v>19</v>
      </c>
      <c r="N77" s="67">
        <v>7</v>
      </c>
      <c r="O77" s="88">
        <v>2</v>
      </c>
      <c r="P77" s="88">
        <v>2</v>
      </c>
      <c r="Q77" s="129">
        <f t="shared" si="1"/>
        <v>2</v>
      </c>
      <c r="R77" s="170"/>
    </row>
    <row r="78" spans="1:18" x14ac:dyDescent="0.25">
      <c r="A78" s="59">
        <v>2275050011</v>
      </c>
      <c r="B78" s="65" t="s">
        <v>341</v>
      </c>
      <c r="C78" s="66">
        <v>2007</v>
      </c>
      <c r="D78" s="66">
        <v>76</v>
      </c>
      <c r="E78" s="66" t="s">
        <v>559</v>
      </c>
      <c r="F78" s="66" t="s">
        <v>382</v>
      </c>
      <c r="G78" s="66" t="s">
        <v>232</v>
      </c>
      <c r="H78" s="66" t="s">
        <v>355</v>
      </c>
      <c r="I78" s="66" t="s">
        <v>418</v>
      </c>
      <c r="J78" s="66">
        <v>1</v>
      </c>
      <c r="K78" s="66">
        <v>76</v>
      </c>
      <c r="L78" s="66">
        <v>2007</v>
      </c>
      <c r="M78" s="67">
        <v>19</v>
      </c>
      <c r="N78" s="67">
        <v>7</v>
      </c>
      <c r="O78" s="88">
        <v>6</v>
      </c>
      <c r="P78" s="88">
        <v>6</v>
      </c>
      <c r="Q78" s="129">
        <f t="shared" si="1"/>
        <v>6</v>
      </c>
      <c r="R78" s="170"/>
    </row>
    <row r="79" spans="1:18" x14ac:dyDescent="0.25">
      <c r="A79" s="59">
        <v>2275050011</v>
      </c>
      <c r="B79" s="65" t="s">
        <v>341</v>
      </c>
      <c r="C79" s="66">
        <v>2007</v>
      </c>
      <c r="D79" s="66">
        <v>77</v>
      </c>
      <c r="E79" s="66" t="s">
        <v>378</v>
      </c>
      <c r="F79" s="66" t="s">
        <v>379</v>
      </c>
      <c r="G79" s="66" t="s">
        <v>232</v>
      </c>
      <c r="H79" s="66" t="s">
        <v>355</v>
      </c>
      <c r="I79" s="66" t="s">
        <v>418</v>
      </c>
      <c r="J79" s="66">
        <v>1</v>
      </c>
      <c r="K79" s="66">
        <v>77</v>
      </c>
      <c r="L79" s="66">
        <v>2007</v>
      </c>
      <c r="M79" s="67">
        <v>19</v>
      </c>
      <c r="N79" s="67">
        <v>7</v>
      </c>
      <c r="O79" s="88">
        <v>28</v>
      </c>
      <c r="P79" s="88">
        <v>28</v>
      </c>
      <c r="Q79" s="129">
        <f t="shared" si="1"/>
        <v>28</v>
      </c>
      <c r="R79" s="170"/>
    </row>
    <row r="80" spans="1:18" x14ac:dyDescent="0.25">
      <c r="A80" s="59">
        <v>2275050011</v>
      </c>
      <c r="B80" s="65" t="s">
        <v>341</v>
      </c>
      <c r="C80" s="66">
        <v>2007</v>
      </c>
      <c r="D80" s="66">
        <v>78</v>
      </c>
      <c r="E80" s="66" t="s">
        <v>378</v>
      </c>
      <c r="F80" s="66" t="s">
        <v>379</v>
      </c>
      <c r="G80" s="66" t="s">
        <v>287</v>
      </c>
      <c r="H80" s="66" t="s">
        <v>355</v>
      </c>
      <c r="I80" s="66" t="s">
        <v>418</v>
      </c>
      <c r="J80" s="66">
        <v>1</v>
      </c>
      <c r="K80" s="66">
        <v>78</v>
      </c>
      <c r="L80" s="66">
        <v>2007</v>
      </c>
      <c r="M80" s="67">
        <v>19</v>
      </c>
      <c r="N80" s="67">
        <v>7</v>
      </c>
      <c r="O80" s="88">
        <v>4</v>
      </c>
      <c r="P80" s="88">
        <v>4</v>
      </c>
      <c r="Q80" s="129">
        <f t="shared" si="1"/>
        <v>4</v>
      </c>
      <c r="R80" s="170"/>
    </row>
    <row r="81" spans="1:18" x14ac:dyDescent="0.25">
      <c r="A81" s="59">
        <v>2275050011</v>
      </c>
      <c r="B81" s="65" t="s">
        <v>341</v>
      </c>
      <c r="C81" s="66">
        <v>2007</v>
      </c>
      <c r="D81" s="66">
        <v>79</v>
      </c>
      <c r="E81" s="66" t="s">
        <v>378</v>
      </c>
      <c r="F81" s="66" t="s">
        <v>379</v>
      </c>
      <c r="G81" s="66" t="s">
        <v>348</v>
      </c>
      <c r="H81" s="66" t="s">
        <v>355</v>
      </c>
      <c r="I81" s="66" t="s">
        <v>418</v>
      </c>
      <c r="J81" s="66">
        <v>1</v>
      </c>
      <c r="K81" s="66">
        <v>79</v>
      </c>
      <c r="L81" s="66">
        <v>2007</v>
      </c>
      <c r="M81" s="67">
        <v>19</v>
      </c>
      <c r="N81" s="67">
        <v>7</v>
      </c>
      <c r="O81" s="88">
        <v>2</v>
      </c>
      <c r="P81" s="88">
        <v>2</v>
      </c>
      <c r="Q81" s="129">
        <f t="shared" si="1"/>
        <v>2</v>
      </c>
      <c r="R81" s="170"/>
    </row>
    <row r="82" spans="1:18" x14ac:dyDescent="0.25">
      <c r="A82" s="59">
        <v>2275050011</v>
      </c>
      <c r="B82" s="65" t="s">
        <v>341</v>
      </c>
      <c r="C82" s="66">
        <v>2007</v>
      </c>
      <c r="D82" s="66">
        <v>80</v>
      </c>
      <c r="E82" s="66" t="s">
        <v>378</v>
      </c>
      <c r="F82" s="66" t="s">
        <v>379</v>
      </c>
      <c r="G82" s="66" t="s">
        <v>442</v>
      </c>
      <c r="H82" s="66" t="s">
        <v>355</v>
      </c>
      <c r="I82" s="66" t="s">
        <v>418</v>
      </c>
      <c r="J82" s="66">
        <v>1</v>
      </c>
      <c r="K82" s="66">
        <v>80</v>
      </c>
      <c r="L82" s="66">
        <v>2007</v>
      </c>
      <c r="M82" s="67">
        <v>19</v>
      </c>
      <c r="N82" s="67">
        <v>7</v>
      </c>
      <c r="O82" s="88">
        <v>1</v>
      </c>
      <c r="P82" s="88">
        <v>1</v>
      </c>
      <c r="Q82" s="129">
        <f t="shared" si="1"/>
        <v>1</v>
      </c>
      <c r="R82" s="170"/>
    </row>
    <row r="83" spans="1:18" x14ac:dyDescent="0.25">
      <c r="A83" s="59">
        <v>2275050011</v>
      </c>
      <c r="B83" s="65" t="s">
        <v>341</v>
      </c>
      <c r="C83" s="66">
        <v>2007</v>
      </c>
      <c r="D83" s="66">
        <v>81</v>
      </c>
      <c r="E83" s="66" t="s">
        <v>378</v>
      </c>
      <c r="F83" s="66" t="s">
        <v>379</v>
      </c>
      <c r="G83" s="66" t="s">
        <v>464</v>
      </c>
      <c r="H83" s="66" t="s">
        <v>355</v>
      </c>
      <c r="I83" s="66" t="s">
        <v>418</v>
      </c>
      <c r="J83" s="66">
        <v>1</v>
      </c>
      <c r="K83" s="66">
        <v>81</v>
      </c>
      <c r="L83" s="66">
        <v>2007</v>
      </c>
      <c r="M83" s="67">
        <v>19</v>
      </c>
      <c r="N83" s="67">
        <v>7</v>
      </c>
      <c r="O83" s="88">
        <v>63</v>
      </c>
      <c r="P83" s="88">
        <v>63</v>
      </c>
      <c r="Q83" s="129">
        <f t="shared" si="1"/>
        <v>63</v>
      </c>
      <c r="R83" s="170"/>
    </row>
    <row r="84" spans="1:18" x14ac:dyDescent="0.25">
      <c r="A84" s="59">
        <v>2275050011</v>
      </c>
      <c r="B84" s="65" t="s">
        <v>341</v>
      </c>
      <c r="C84" s="66">
        <v>2007</v>
      </c>
      <c r="D84" s="66">
        <v>82</v>
      </c>
      <c r="E84" s="66" t="s">
        <v>378</v>
      </c>
      <c r="F84" s="66" t="s">
        <v>379</v>
      </c>
      <c r="G84" s="66" t="s">
        <v>505</v>
      </c>
      <c r="H84" s="66" t="s">
        <v>355</v>
      </c>
      <c r="I84" s="66" t="s">
        <v>418</v>
      </c>
      <c r="J84" s="66">
        <v>1</v>
      </c>
      <c r="K84" s="66">
        <v>82</v>
      </c>
      <c r="L84" s="66">
        <v>2007</v>
      </c>
      <c r="M84" s="67">
        <v>19</v>
      </c>
      <c r="N84" s="67">
        <v>7</v>
      </c>
      <c r="O84" s="88">
        <v>46</v>
      </c>
      <c r="P84" s="88">
        <v>46</v>
      </c>
      <c r="Q84" s="129">
        <f t="shared" si="1"/>
        <v>46</v>
      </c>
      <c r="R84" s="170"/>
    </row>
    <row r="85" spans="1:18" x14ac:dyDescent="0.25">
      <c r="A85" s="59">
        <v>2275050011</v>
      </c>
      <c r="B85" s="65" t="s">
        <v>341</v>
      </c>
      <c r="C85" s="66">
        <v>2007</v>
      </c>
      <c r="D85" s="66">
        <v>83</v>
      </c>
      <c r="E85" s="66" t="s">
        <v>380</v>
      </c>
      <c r="F85" s="66" t="s">
        <v>379</v>
      </c>
      <c r="G85" s="66" t="s">
        <v>232</v>
      </c>
      <c r="H85" s="66" t="s">
        <v>355</v>
      </c>
      <c r="I85" s="66" t="s">
        <v>418</v>
      </c>
      <c r="J85" s="66">
        <v>1</v>
      </c>
      <c r="K85" s="66">
        <v>83</v>
      </c>
      <c r="L85" s="66">
        <v>2007</v>
      </c>
      <c r="M85" s="67">
        <v>19</v>
      </c>
      <c r="N85" s="67">
        <v>7</v>
      </c>
      <c r="O85" s="88">
        <v>18</v>
      </c>
      <c r="P85" s="88">
        <v>18</v>
      </c>
      <c r="Q85" s="129">
        <f t="shared" si="1"/>
        <v>18</v>
      </c>
      <c r="R85" s="170"/>
    </row>
    <row r="86" spans="1:18" x14ac:dyDescent="0.25">
      <c r="A86" s="59">
        <v>2275050011</v>
      </c>
      <c r="B86" s="65" t="s">
        <v>341</v>
      </c>
      <c r="C86" s="66">
        <v>2007</v>
      </c>
      <c r="D86" s="66">
        <v>84</v>
      </c>
      <c r="E86" s="66" t="s">
        <v>381</v>
      </c>
      <c r="F86" s="66" t="s">
        <v>382</v>
      </c>
      <c r="G86" s="66" t="s">
        <v>232</v>
      </c>
      <c r="H86" s="66" t="s">
        <v>355</v>
      </c>
      <c r="I86" s="66" t="s">
        <v>418</v>
      </c>
      <c r="J86" s="66">
        <v>1</v>
      </c>
      <c r="K86" s="66">
        <v>84</v>
      </c>
      <c r="L86" s="66">
        <v>2007</v>
      </c>
      <c r="M86" s="67">
        <v>19</v>
      </c>
      <c r="N86" s="67">
        <v>7</v>
      </c>
      <c r="O86" s="88">
        <v>61</v>
      </c>
      <c r="P86" s="88">
        <v>61</v>
      </c>
      <c r="Q86" s="129">
        <f t="shared" si="1"/>
        <v>61</v>
      </c>
      <c r="R86" s="170"/>
    </row>
    <row r="87" spans="1:18" x14ac:dyDescent="0.25">
      <c r="A87" s="59">
        <v>2275050011</v>
      </c>
      <c r="B87" s="65" t="s">
        <v>341</v>
      </c>
      <c r="C87" s="66">
        <v>2007</v>
      </c>
      <c r="D87" s="66">
        <v>85</v>
      </c>
      <c r="E87" s="66" t="s">
        <v>484</v>
      </c>
      <c r="F87" s="66" t="s">
        <v>382</v>
      </c>
      <c r="G87" s="66" t="s">
        <v>232</v>
      </c>
      <c r="H87" s="66" t="s">
        <v>355</v>
      </c>
      <c r="I87" s="66" t="s">
        <v>418</v>
      </c>
      <c r="J87" s="66">
        <v>1</v>
      </c>
      <c r="K87" s="66">
        <v>85</v>
      </c>
      <c r="L87" s="66">
        <v>2007</v>
      </c>
      <c r="M87" s="67">
        <v>19</v>
      </c>
      <c r="N87" s="67">
        <v>7</v>
      </c>
      <c r="O87" s="88">
        <v>30</v>
      </c>
      <c r="P87" s="88">
        <v>30</v>
      </c>
      <c r="Q87" s="129">
        <f t="shared" si="1"/>
        <v>30</v>
      </c>
      <c r="R87" s="170"/>
    </row>
    <row r="88" spans="1:18" x14ac:dyDescent="0.25">
      <c r="A88" s="59">
        <v>2275050011</v>
      </c>
      <c r="B88" s="65" t="s">
        <v>341</v>
      </c>
      <c r="C88" s="66">
        <v>2007</v>
      </c>
      <c r="D88" s="66">
        <v>86</v>
      </c>
      <c r="E88" s="66" t="s">
        <v>484</v>
      </c>
      <c r="F88" s="66" t="s">
        <v>382</v>
      </c>
      <c r="G88" s="66" t="s">
        <v>287</v>
      </c>
      <c r="H88" s="66" t="s">
        <v>355</v>
      </c>
      <c r="I88" s="66" t="s">
        <v>418</v>
      </c>
      <c r="J88" s="66">
        <v>1</v>
      </c>
      <c r="K88" s="66">
        <v>86</v>
      </c>
      <c r="L88" s="66">
        <v>2007</v>
      </c>
      <c r="M88" s="67">
        <v>19</v>
      </c>
      <c r="N88" s="67">
        <v>7</v>
      </c>
      <c r="O88" s="88">
        <v>39</v>
      </c>
      <c r="P88" s="88">
        <v>39</v>
      </c>
      <c r="Q88" s="129">
        <f t="shared" si="1"/>
        <v>39</v>
      </c>
      <c r="R88" s="170"/>
    </row>
    <row r="89" spans="1:18" x14ac:dyDescent="0.25">
      <c r="A89" s="59">
        <v>2275050011</v>
      </c>
      <c r="B89" s="65" t="s">
        <v>341</v>
      </c>
      <c r="C89" s="66">
        <v>2007</v>
      </c>
      <c r="D89" s="66">
        <v>87</v>
      </c>
      <c r="E89" s="66" t="s">
        <v>485</v>
      </c>
      <c r="F89" s="66" t="s">
        <v>356</v>
      </c>
      <c r="G89" s="66" t="s">
        <v>232</v>
      </c>
      <c r="H89" s="66" t="s">
        <v>355</v>
      </c>
      <c r="I89" s="66" t="s">
        <v>418</v>
      </c>
      <c r="J89" s="66">
        <v>1</v>
      </c>
      <c r="K89" s="66">
        <v>87</v>
      </c>
      <c r="L89" s="66">
        <v>2007</v>
      </c>
      <c r="M89" s="67">
        <v>19</v>
      </c>
      <c r="N89" s="67">
        <v>7</v>
      </c>
      <c r="O89" s="88">
        <v>43</v>
      </c>
      <c r="P89" s="88">
        <v>43</v>
      </c>
      <c r="Q89" s="129">
        <f t="shared" si="1"/>
        <v>43</v>
      </c>
      <c r="R89" s="170"/>
    </row>
    <row r="90" spans="1:18" x14ac:dyDescent="0.25">
      <c r="A90" s="59" t="s">
        <v>340</v>
      </c>
      <c r="B90" s="65" t="s">
        <v>341</v>
      </c>
      <c r="C90" s="66">
        <v>2007</v>
      </c>
      <c r="D90" s="66">
        <v>88</v>
      </c>
      <c r="E90" s="66" t="s">
        <v>444</v>
      </c>
      <c r="F90" s="66" t="s">
        <v>445</v>
      </c>
      <c r="G90" s="66" t="s">
        <v>232</v>
      </c>
      <c r="H90" s="66" t="s">
        <v>290</v>
      </c>
      <c r="I90" s="66" t="s">
        <v>418</v>
      </c>
      <c r="J90" s="66">
        <v>1</v>
      </c>
      <c r="K90" s="66">
        <v>88</v>
      </c>
      <c r="L90" s="66">
        <v>2007</v>
      </c>
      <c r="M90" s="67">
        <v>19</v>
      </c>
      <c r="N90" s="67">
        <v>7</v>
      </c>
      <c r="O90" s="88">
        <v>3</v>
      </c>
      <c r="P90" s="88">
        <v>3</v>
      </c>
      <c r="Q90" s="129">
        <f t="shared" si="1"/>
        <v>3</v>
      </c>
      <c r="R90" s="170"/>
    </row>
    <row r="91" spans="1:18" x14ac:dyDescent="0.25">
      <c r="A91" s="59" t="s">
        <v>340</v>
      </c>
      <c r="B91" s="65" t="s">
        <v>341</v>
      </c>
      <c r="C91" s="66">
        <v>2007</v>
      </c>
      <c r="D91" s="66">
        <v>89</v>
      </c>
      <c r="E91" s="66" t="s">
        <v>444</v>
      </c>
      <c r="F91" s="66" t="s">
        <v>445</v>
      </c>
      <c r="G91" s="66" t="s">
        <v>287</v>
      </c>
      <c r="H91" s="66" t="s">
        <v>290</v>
      </c>
      <c r="I91" s="66" t="s">
        <v>418</v>
      </c>
      <c r="J91" s="66">
        <v>1</v>
      </c>
      <c r="K91" s="66">
        <v>89</v>
      </c>
      <c r="L91" s="66">
        <v>2007</v>
      </c>
      <c r="M91" s="67">
        <v>19</v>
      </c>
      <c r="N91" s="67">
        <v>7</v>
      </c>
      <c r="O91" s="88">
        <v>47</v>
      </c>
      <c r="P91" s="88">
        <v>47</v>
      </c>
      <c r="Q91" s="129">
        <f t="shared" si="1"/>
        <v>47</v>
      </c>
      <c r="R91" s="170"/>
    </row>
    <row r="92" spans="1:18" x14ac:dyDescent="0.25">
      <c r="A92" s="59" t="s">
        <v>340</v>
      </c>
      <c r="B92" s="65" t="s">
        <v>341</v>
      </c>
      <c r="C92" s="66">
        <v>2007</v>
      </c>
      <c r="D92" s="66">
        <v>90</v>
      </c>
      <c r="E92" s="66" t="s">
        <v>488</v>
      </c>
      <c r="F92" s="66" t="s">
        <v>489</v>
      </c>
      <c r="G92" s="66" t="s">
        <v>232</v>
      </c>
      <c r="H92" s="66" t="s">
        <v>290</v>
      </c>
      <c r="I92" s="66" t="s">
        <v>418</v>
      </c>
      <c r="J92" s="66">
        <v>1</v>
      </c>
      <c r="K92" s="66">
        <v>90</v>
      </c>
      <c r="L92" s="66">
        <v>2007</v>
      </c>
      <c r="M92" s="67">
        <v>19</v>
      </c>
      <c r="N92" s="67">
        <v>7</v>
      </c>
      <c r="O92" s="88">
        <v>17</v>
      </c>
      <c r="P92" s="88">
        <v>17</v>
      </c>
      <c r="Q92" s="129">
        <f t="shared" si="1"/>
        <v>17</v>
      </c>
      <c r="R92" s="170"/>
    </row>
    <row r="93" spans="1:18" x14ac:dyDescent="0.25">
      <c r="A93" s="59" t="s">
        <v>340</v>
      </c>
      <c r="B93" s="65" t="s">
        <v>341</v>
      </c>
      <c r="C93" s="66">
        <v>2007</v>
      </c>
      <c r="D93" s="66">
        <v>91</v>
      </c>
      <c r="E93" s="66" t="s">
        <v>488</v>
      </c>
      <c r="F93" s="66" t="s">
        <v>489</v>
      </c>
      <c r="G93" s="66" t="s">
        <v>287</v>
      </c>
      <c r="H93" s="66" t="s">
        <v>290</v>
      </c>
      <c r="I93" s="66" t="s">
        <v>418</v>
      </c>
      <c r="J93" s="66">
        <v>1</v>
      </c>
      <c r="K93" s="66">
        <v>91</v>
      </c>
      <c r="L93" s="66">
        <v>2007</v>
      </c>
      <c r="M93" s="67">
        <v>19</v>
      </c>
      <c r="N93" s="67">
        <v>7</v>
      </c>
      <c r="O93" s="88">
        <v>212</v>
      </c>
      <c r="P93" s="88">
        <v>212</v>
      </c>
      <c r="Q93" s="129">
        <f t="shared" si="1"/>
        <v>212</v>
      </c>
      <c r="R93" s="170"/>
    </row>
    <row r="94" spans="1:18" x14ac:dyDescent="0.25">
      <c r="A94" s="59" t="s">
        <v>340</v>
      </c>
      <c r="B94" s="65" t="s">
        <v>341</v>
      </c>
      <c r="C94" s="66">
        <v>2007</v>
      </c>
      <c r="D94" s="66">
        <v>92</v>
      </c>
      <c r="E94" s="66" t="s">
        <v>490</v>
      </c>
      <c r="F94" s="66" t="s">
        <v>289</v>
      </c>
      <c r="G94" s="66" t="s">
        <v>232</v>
      </c>
      <c r="H94" s="66" t="s">
        <v>290</v>
      </c>
      <c r="I94" s="66" t="s">
        <v>418</v>
      </c>
      <c r="J94" s="66">
        <v>1</v>
      </c>
      <c r="K94" s="66">
        <v>92</v>
      </c>
      <c r="L94" s="66">
        <v>2007</v>
      </c>
      <c r="M94" s="67">
        <v>19</v>
      </c>
      <c r="N94" s="67">
        <v>7</v>
      </c>
      <c r="O94" s="88">
        <v>6</v>
      </c>
      <c r="P94" s="88">
        <v>6</v>
      </c>
      <c r="Q94" s="129">
        <f t="shared" si="1"/>
        <v>6</v>
      </c>
      <c r="R94" s="170"/>
    </row>
    <row r="95" spans="1:18" x14ac:dyDescent="0.25">
      <c r="A95" s="59" t="s">
        <v>340</v>
      </c>
      <c r="B95" s="65" t="s">
        <v>341</v>
      </c>
      <c r="C95" s="66">
        <v>2007</v>
      </c>
      <c r="D95" s="66">
        <v>93</v>
      </c>
      <c r="E95" s="66" t="s">
        <v>428</v>
      </c>
      <c r="F95" s="66" t="s">
        <v>429</v>
      </c>
      <c r="G95" s="66" t="s">
        <v>232</v>
      </c>
      <c r="H95" s="66" t="s">
        <v>290</v>
      </c>
      <c r="I95" s="66" t="s">
        <v>418</v>
      </c>
      <c r="J95" s="66">
        <v>1</v>
      </c>
      <c r="K95" s="66">
        <v>93</v>
      </c>
      <c r="L95" s="66">
        <v>2007</v>
      </c>
      <c r="M95" s="67">
        <v>19</v>
      </c>
      <c r="N95" s="67">
        <v>7</v>
      </c>
      <c r="O95" s="88">
        <v>230</v>
      </c>
      <c r="P95" s="88">
        <v>230</v>
      </c>
      <c r="Q95" s="129">
        <f t="shared" si="1"/>
        <v>230</v>
      </c>
      <c r="R95" s="170"/>
    </row>
    <row r="96" spans="1:18" x14ac:dyDescent="0.25">
      <c r="A96" s="59">
        <v>2275050011</v>
      </c>
      <c r="B96" s="65" t="s">
        <v>341</v>
      </c>
      <c r="C96" s="66">
        <v>2007</v>
      </c>
      <c r="D96" s="66">
        <v>94</v>
      </c>
      <c r="E96" s="66" t="s">
        <v>491</v>
      </c>
      <c r="F96" s="66" t="s">
        <v>382</v>
      </c>
      <c r="G96" s="66" t="s">
        <v>232</v>
      </c>
      <c r="H96" s="66" t="s">
        <v>355</v>
      </c>
      <c r="I96" s="66" t="s">
        <v>418</v>
      </c>
      <c r="J96" s="66">
        <v>1</v>
      </c>
      <c r="K96" s="66">
        <v>94</v>
      </c>
      <c r="L96" s="66">
        <v>2007</v>
      </c>
      <c r="M96" s="67">
        <v>19</v>
      </c>
      <c r="N96" s="67">
        <v>7</v>
      </c>
      <c r="O96" s="88">
        <v>27</v>
      </c>
      <c r="P96" s="88">
        <v>27</v>
      </c>
      <c r="Q96" s="129">
        <f t="shared" si="1"/>
        <v>27</v>
      </c>
      <c r="R96" s="170"/>
    </row>
    <row r="97" spans="1:18" x14ac:dyDescent="0.25">
      <c r="A97" s="59">
        <v>2275050011</v>
      </c>
      <c r="B97" s="65" t="s">
        <v>341</v>
      </c>
      <c r="C97" s="66">
        <v>2007</v>
      </c>
      <c r="D97" s="66">
        <v>95</v>
      </c>
      <c r="E97" s="66" t="s">
        <v>491</v>
      </c>
      <c r="F97" s="66" t="s">
        <v>382</v>
      </c>
      <c r="G97" s="66" t="s">
        <v>287</v>
      </c>
      <c r="H97" s="66" t="s">
        <v>355</v>
      </c>
      <c r="I97" s="66" t="s">
        <v>418</v>
      </c>
      <c r="J97" s="66">
        <v>1</v>
      </c>
      <c r="K97" s="66">
        <v>95</v>
      </c>
      <c r="L97" s="66">
        <v>2007</v>
      </c>
      <c r="M97" s="67">
        <v>19</v>
      </c>
      <c r="N97" s="67">
        <v>7</v>
      </c>
      <c r="O97" s="88">
        <v>3</v>
      </c>
      <c r="P97" s="88">
        <v>3</v>
      </c>
      <c r="Q97" s="129">
        <f t="shared" si="1"/>
        <v>3</v>
      </c>
      <c r="R97" s="170"/>
    </row>
    <row r="98" spans="1:18" x14ac:dyDescent="0.25">
      <c r="A98" s="59">
        <v>2275050011</v>
      </c>
      <c r="B98" s="65" t="s">
        <v>341</v>
      </c>
      <c r="C98" s="66">
        <v>2007</v>
      </c>
      <c r="D98" s="66">
        <v>96</v>
      </c>
      <c r="E98" s="66" t="s">
        <v>492</v>
      </c>
      <c r="F98" s="66" t="s">
        <v>382</v>
      </c>
      <c r="G98" s="66" t="s">
        <v>232</v>
      </c>
      <c r="H98" s="66" t="s">
        <v>355</v>
      </c>
      <c r="I98" s="66" t="s">
        <v>418</v>
      </c>
      <c r="J98" s="66">
        <v>1</v>
      </c>
      <c r="K98" s="66">
        <v>96</v>
      </c>
      <c r="L98" s="66">
        <v>2007</v>
      </c>
      <c r="M98" s="67">
        <v>19</v>
      </c>
      <c r="N98" s="67">
        <v>7</v>
      </c>
      <c r="O98" s="88">
        <v>256</v>
      </c>
      <c r="P98" s="88">
        <v>256</v>
      </c>
      <c r="Q98" s="129">
        <f t="shared" si="1"/>
        <v>256</v>
      </c>
      <c r="R98" s="170"/>
    </row>
    <row r="99" spans="1:18" x14ac:dyDescent="0.25">
      <c r="A99" s="59">
        <v>2275050011</v>
      </c>
      <c r="B99" s="65" t="s">
        <v>341</v>
      </c>
      <c r="C99" s="66">
        <v>2007</v>
      </c>
      <c r="D99" s="66">
        <v>97</v>
      </c>
      <c r="E99" s="66" t="s">
        <v>492</v>
      </c>
      <c r="F99" s="66" t="s">
        <v>382</v>
      </c>
      <c r="G99" s="66" t="s">
        <v>287</v>
      </c>
      <c r="H99" s="66" t="s">
        <v>355</v>
      </c>
      <c r="I99" s="66" t="s">
        <v>418</v>
      </c>
      <c r="J99" s="66">
        <v>1</v>
      </c>
      <c r="K99" s="66">
        <v>97</v>
      </c>
      <c r="L99" s="66">
        <v>2007</v>
      </c>
      <c r="M99" s="67">
        <v>19</v>
      </c>
      <c r="N99" s="67">
        <v>7</v>
      </c>
      <c r="O99" s="88">
        <v>3</v>
      </c>
      <c r="P99" s="88">
        <v>3</v>
      </c>
      <c r="Q99" s="129">
        <f t="shared" si="1"/>
        <v>3</v>
      </c>
      <c r="R99" s="170"/>
    </row>
    <row r="100" spans="1:18" x14ac:dyDescent="0.25">
      <c r="A100" s="59">
        <v>2275050011</v>
      </c>
      <c r="B100" s="65" t="s">
        <v>341</v>
      </c>
      <c r="C100" s="66">
        <v>2007</v>
      </c>
      <c r="D100" s="66">
        <v>98</v>
      </c>
      <c r="E100" s="66" t="s">
        <v>492</v>
      </c>
      <c r="F100" s="66" t="s">
        <v>382</v>
      </c>
      <c r="G100" s="66" t="s">
        <v>348</v>
      </c>
      <c r="H100" s="66" t="s">
        <v>355</v>
      </c>
      <c r="I100" s="66" t="s">
        <v>418</v>
      </c>
      <c r="J100" s="66">
        <v>1</v>
      </c>
      <c r="K100" s="66">
        <v>98</v>
      </c>
      <c r="L100" s="66">
        <v>2007</v>
      </c>
      <c r="M100" s="67">
        <v>19</v>
      </c>
      <c r="N100" s="67">
        <v>7</v>
      </c>
      <c r="O100" s="88">
        <v>4</v>
      </c>
      <c r="P100" s="88">
        <v>4</v>
      </c>
      <c r="Q100" s="129">
        <f t="shared" si="1"/>
        <v>4</v>
      </c>
      <c r="R100" s="170"/>
    </row>
    <row r="101" spans="1:18" x14ac:dyDescent="0.25">
      <c r="A101" s="59">
        <v>2275050011</v>
      </c>
      <c r="B101" s="65" t="s">
        <v>341</v>
      </c>
      <c r="C101" s="66">
        <v>2007</v>
      </c>
      <c r="D101" s="66">
        <v>99</v>
      </c>
      <c r="E101" s="66" t="s">
        <v>383</v>
      </c>
      <c r="F101" s="66" t="s">
        <v>382</v>
      </c>
      <c r="G101" s="66" t="s">
        <v>232</v>
      </c>
      <c r="H101" s="66" t="s">
        <v>355</v>
      </c>
      <c r="I101" s="66" t="s">
        <v>418</v>
      </c>
      <c r="J101" s="66">
        <v>1</v>
      </c>
      <c r="K101" s="66">
        <v>99</v>
      </c>
      <c r="L101" s="66">
        <v>2007</v>
      </c>
      <c r="M101" s="67">
        <v>19</v>
      </c>
      <c r="N101" s="67">
        <v>7</v>
      </c>
      <c r="O101" s="88">
        <v>72</v>
      </c>
      <c r="P101" s="88">
        <v>72</v>
      </c>
      <c r="Q101" s="129">
        <f t="shared" si="1"/>
        <v>72</v>
      </c>
      <c r="R101" s="170"/>
    </row>
    <row r="102" spans="1:18" x14ac:dyDescent="0.25">
      <c r="A102" s="59">
        <v>2275050011</v>
      </c>
      <c r="B102" s="65" t="s">
        <v>341</v>
      </c>
      <c r="C102" s="66">
        <v>2007</v>
      </c>
      <c r="D102" s="66">
        <v>100</v>
      </c>
      <c r="E102" s="66" t="s">
        <v>383</v>
      </c>
      <c r="F102" s="66" t="s">
        <v>382</v>
      </c>
      <c r="G102" s="66" t="s">
        <v>287</v>
      </c>
      <c r="H102" s="66" t="s">
        <v>355</v>
      </c>
      <c r="I102" s="66" t="s">
        <v>418</v>
      </c>
      <c r="J102" s="66">
        <v>1</v>
      </c>
      <c r="K102" s="66">
        <v>100</v>
      </c>
      <c r="L102" s="66">
        <v>2007</v>
      </c>
      <c r="M102" s="67">
        <v>19</v>
      </c>
      <c r="N102" s="67">
        <v>7</v>
      </c>
      <c r="O102" s="88">
        <v>8</v>
      </c>
      <c r="P102" s="88">
        <v>8</v>
      </c>
      <c r="Q102" s="129">
        <f t="shared" si="1"/>
        <v>8</v>
      </c>
      <c r="R102" s="170"/>
    </row>
    <row r="103" spans="1:18" x14ac:dyDescent="0.25">
      <c r="A103" s="59">
        <v>2275050011</v>
      </c>
      <c r="B103" s="65" t="s">
        <v>341</v>
      </c>
      <c r="C103" s="66">
        <v>2007</v>
      </c>
      <c r="D103" s="66">
        <v>101</v>
      </c>
      <c r="E103" s="66" t="s">
        <v>446</v>
      </c>
      <c r="F103" s="66" t="s">
        <v>382</v>
      </c>
      <c r="G103" s="66" t="s">
        <v>232</v>
      </c>
      <c r="H103" s="66" t="s">
        <v>355</v>
      </c>
      <c r="I103" s="66" t="s">
        <v>418</v>
      </c>
      <c r="J103" s="66">
        <v>1</v>
      </c>
      <c r="K103" s="66">
        <v>101</v>
      </c>
      <c r="L103" s="66">
        <v>2007</v>
      </c>
      <c r="M103" s="67">
        <v>19</v>
      </c>
      <c r="N103" s="67">
        <v>7</v>
      </c>
      <c r="O103" s="88">
        <v>136</v>
      </c>
      <c r="P103" s="88">
        <v>136</v>
      </c>
      <c r="Q103" s="129">
        <f t="shared" si="1"/>
        <v>136</v>
      </c>
      <c r="R103" s="170"/>
    </row>
    <row r="104" spans="1:18" x14ac:dyDescent="0.25">
      <c r="A104" s="59">
        <v>2275050011</v>
      </c>
      <c r="B104" s="65" t="s">
        <v>341</v>
      </c>
      <c r="C104" s="66">
        <v>2007</v>
      </c>
      <c r="D104" s="66">
        <v>102</v>
      </c>
      <c r="E104" s="66" t="s">
        <v>446</v>
      </c>
      <c r="F104" s="66" t="s">
        <v>382</v>
      </c>
      <c r="G104" s="66" t="s">
        <v>287</v>
      </c>
      <c r="H104" s="66" t="s">
        <v>355</v>
      </c>
      <c r="I104" s="66" t="s">
        <v>418</v>
      </c>
      <c r="J104" s="66">
        <v>1</v>
      </c>
      <c r="K104" s="66">
        <v>102</v>
      </c>
      <c r="L104" s="66">
        <v>2007</v>
      </c>
      <c r="M104" s="67">
        <v>19</v>
      </c>
      <c r="N104" s="67">
        <v>7</v>
      </c>
      <c r="O104" s="88">
        <v>2</v>
      </c>
      <c r="P104" s="88">
        <v>2</v>
      </c>
      <c r="Q104" s="129">
        <f t="shared" si="1"/>
        <v>2</v>
      </c>
      <c r="R104" s="170"/>
    </row>
    <row r="105" spans="1:18" x14ac:dyDescent="0.25">
      <c r="A105" s="59">
        <v>2275050011</v>
      </c>
      <c r="B105" s="65" t="s">
        <v>341</v>
      </c>
      <c r="C105" s="66">
        <v>2007</v>
      </c>
      <c r="D105" s="66">
        <v>103</v>
      </c>
      <c r="E105" s="66" t="s">
        <v>446</v>
      </c>
      <c r="F105" s="66" t="s">
        <v>382</v>
      </c>
      <c r="G105" s="66" t="s">
        <v>348</v>
      </c>
      <c r="H105" s="66" t="s">
        <v>355</v>
      </c>
      <c r="I105" s="66" t="s">
        <v>418</v>
      </c>
      <c r="J105" s="66">
        <v>1</v>
      </c>
      <c r="K105" s="66">
        <v>103</v>
      </c>
      <c r="L105" s="66">
        <v>2007</v>
      </c>
      <c r="M105" s="67">
        <v>19</v>
      </c>
      <c r="N105" s="67">
        <v>7</v>
      </c>
      <c r="O105" s="88">
        <v>1</v>
      </c>
      <c r="P105" s="88">
        <v>1</v>
      </c>
      <c r="Q105" s="129">
        <f t="shared" si="1"/>
        <v>1</v>
      </c>
      <c r="R105" s="170"/>
    </row>
    <row r="106" spans="1:18" x14ac:dyDescent="0.25">
      <c r="A106" s="59" t="s">
        <v>340</v>
      </c>
      <c r="B106" s="65" t="s">
        <v>341</v>
      </c>
      <c r="C106" s="66">
        <v>2007</v>
      </c>
      <c r="D106" s="66">
        <v>104</v>
      </c>
      <c r="E106" s="66" t="s">
        <v>536</v>
      </c>
      <c r="F106" s="66" t="s">
        <v>333</v>
      </c>
      <c r="G106" s="66" t="s">
        <v>232</v>
      </c>
      <c r="H106" s="66" t="s">
        <v>312</v>
      </c>
      <c r="I106" s="66" t="s">
        <v>418</v>
      </c>
      <c r="J106" s="66">
        <v>1</v>
      </c>
      <c r="K106" s="66">
        <v>104</v>
      </c>
      <c r="L106" s="66">
        <v>2007</v>
      </c>
      <c r="M106" s="67">
        <v>19</v>
      </c>
      <c r="N106" s="67">
        <v>7</v>
      </c>
      <c r="O106" s="88">
        <v>454</v>
      </c>
      <c r="P106" s="88">
        <v>454</v>
      </c>
      <c r="Q106" s="129">
        <f t="shared" si="1"/>
        <v>454</v>
      </c>
      <c r="R106" s="170"/>
    </row>
    <row r="107" spans="1:18" x14ac:dyDescent="0.25">
      <c r="A107" s="59" t="s">
        <v>340</v>
      </c>
      <c r="B107" s="65" t="s">
        <v>341</v>
      </c>
      <c r="C107" s="66">
        <v>2007</v>
      </c>
      <c r="D107" s="66">
        <v>105</v>
      </c>
      <c r="E107" s="66" t="s">
        <v>536</v>
      </c>
      <c r="F107" s="66" t="s">
        <v>333</v>
      </c>
      <c r="G107" s="66" t="s">
        <v>287</v>
      </c>
      <c r="H107" s="66" t="s">
        <v>312</v>
      </c>
      <c r="I107" s="66" t="s">
        <v>418</v>
      </c>
      <c r="J107" s="66">
        <v>1</v>
      </c>
      <c r="K107" s="66">
        <v>105</v>
      </c>
      <c r="L107" s="66">
        <v>2007</v>
      </c>
      <c r="M107" s="67">
        <v>19</v>
      </c>
      <c r="N107" s="67">
        <v>7</v>
      </c>
      <c r="O107" s="88">
        <v>11</v>
      </c>
      <c r="P107" s="88">
        <v>11</v>
      </c>
      <c r="Q107" s="129">
        <f t="shared" si="1"/>
        <v>11</v>
      </c>
      <c r="R107" s="170"/>
    </row>
    <row r="108" spans="1:18" x14ac:dyDescent="0.25">
      <c r="A108" s="59" t="s">
        <v>340</v>
      </c>
      <c r="B108" s="65" t="s">
        <v>341</v>
      </c>
      <c r="C108" s="66">
        <v>2007</v>
      </c>
      <c r="D108" s="66">
        <v>106</v>
      </c>
      <c r="E108" s="66" t="s">
        <v>537</v>
      </c>
      <c r="F108" s="66" t="s">
        <v>372</v>
      </c>
      <c r="G108" s="66" t="s">
        <v>232</v>
      </c>
      <c r="H108" s="66" t="s">
        <v>312</v>
      </c>
      <c r="I108" s="66" t="s">
        <v>418</v>
      </c>
      <c r="J108" s="66">
        <v>1</v>
      </c>
      <c r="K108" s="66">
        <v>106</v>
      </c>
      <c r="L108" s="66">
        <v>2007</v>
      </c>
      <c r="M108" s="67">
        <v>19</v>
      </c>
      <c r="N108" s="67">
        <v>7</v>
      </c>
      <c r="O108" s="88">
        <v>29</v>
      </c>
      <c r="P108" s="88">
        <v>29</v>
      </c>
      <c r="Q108" s="129">
        <f t="shared" si="1"/>
        <v>29</v>
      </c>
      <c r="R108" s="170"/>
    </row>
    <row r="109" spans="1:18" x14ac:dyDescent="0.25">
      <c r="A109" s="59" t="s">
        <v>340</v>
      </c>
      <c r="B109" s="65" t="s">
        <v>341</v>
      </c>
      <c r="C109" s="66">
        <v>2007</v>
      </c>
      <c r="D109" s="66">
        <v>107</v>
      </c>
      <c r="E109" s="66" t="s">
        <v>560</v>
      </c>
      <c r="F109" s="66" t="s">
        <v>324</v>
      </c>
      <c r="G109" s="66" t="s">
        <v>232</v>
      </c>
      <c r="H109" s="66" t="s">
        <v>312</v>
      </c>
      <c r="I109" s="66" t="s">
        <v>418</v>
      </c>
      <c r="J109" s="66">
        <v>1</v>
      </c>
      <c r="K109" s="66">
        <v>107</v>
      </c>
      <c r="L109" s="66">
        <v>2007</v>
      </c>
      <c r="M109" s="67">
        <v>19</v>
      </c>
      <c r="N109" s="67">
        <v>7</v>
      </c>
      <c r="O109" s="88">
        <v>31</v>
      </c>
      <c r="P109" s="88">
        <v>31</v>
      </c>
      <c r="Q109" s="129">
        <f t="shared" si="1"/>
        <v>31</v>
      </c>
      <c r="R109" s="170"/>
    </row>
    <row r="110" spans="1:18" x14ac:dyDescent="0.25">
      <c r="A110" s="59" t="s">
        <v>340</v>
      </c>
      <c r="B110" s="65" t="s">
        <v>341</v>
      </c>
      <c r="C110" s="66">
        <v>2007</v>
      </c>
      <c r="D110" s="66">
        <v>108</v>
      </c>
      <c r="E110" s="66" t="s">
        <v>493</v>
      </c>
      <c r="F110" s="66" t="s">
        <v>483</v>
      </c>
      <c r="G110" s="66" t="s">
        <v>232</v>
      </c>
      <c r="H110" s="66" t="s">
        <v>290</v>
      </c>
      <c r="I110" s="66" t="s">
        <v>418</v>
      </c>
      <c r="J110" s="66">
        <v>1</v>
      </c>
      <c r="K110" s="66">
        <v>108</v>
      </c>
      <c r="L110" s="66">
        <v>2007</v>
      </c>
      <c r="M110" s="67">
        <v>19</v>
      </c>
      <c r="N110" s="67">
        <v>7</v>
      </c>
      <c r="O110" s="88">
        <v>25</v>
      </c>
      <c r="P110" s="88">
        <v>25</v>
      </c>
      <c r="Q110" s="129">
        <f t="shared" si="1"/>
        <v>25</v>
      </c>
      <c r="R110" s="170"/>
    </row>
    <row r="111" spans="1:18" x14ac:dyDescent="0.25">
      <c r="A111" s="59" t="s">
        <v>340</v>
      </c>
      <c r="B111" s="65" t="s">
        <v>341</v>
      </c>
      <c r="C111" s="66">
        <v>2007</v>
      </c>
      <c r="D111" s="66">
        <v>109</v>
      </c>
      <c r="E111" s="66" t="s">
        <v>494</v>
      </c>
      <c r="F111" s="66" t="s">
        <v>495</v>
      </c>
      <c r="G111" s="66" t="s">
        <v>232</v>
      </c>
      <c r="H111" s="66" t="s">
        <v>290</v>
      </c>
      <c r="I111" s="66" t="s">
        <v>418</v>
      </c>
      <c r="J111" s="66">
        <v>1</v>
      </c>
      <c r="K111" s="66">
        <v>109</v>
      </c>
      <c r="L111" s="66">
        <v>2007</v>
      </c>
      <c r="M111" s="67">
        <v>19</v>
      </c>
      <c r="N111" s="67">
        <v>7</v>
      </c>
      <c r="O111" s="88">
        <v>126</v>
      </c>
      <c r="P111" s="88">
        <v>126</v>
      </c>
      <c r="Q111" s="129">
        <f t="shared" si="1"/>
        <v>126</v>
      </c>
      <c r="R111" s="170"/>
    </row>
    <row r="112" spans="1:18" x14ac:dyDescent="0.25">
      <c r="A112" s="59" t="s">
        <v>340</v>
      </c>
      <c r="B112" s="65" t="s">
        <v>341</v>
      </c>
      <c r="C112" s="66">
        <v>2007</v>
      </c>
      <c r="D112" s="66">
        <v>110</v>
      </c>
      <c r="E112" s="66" t="s">
        <v>496</v>
      </c>
      <c r="F112" s="66" t="s">
        <v>489</v>
      </c>
      <c r="G112" s="66" t="s">
        <v>232</v>
      </c>
      <c r="H112" s="66" t="s">
        <v>290</v>
      </c>
      <c r="I112" s="66" t="s">
        <v>418</v>
      </c>
      <c r="J112" s="66">
        <v>1</v>
      </c>
      <c r="K112" s="66">
        <v>110</v>
      </c>
      <c r="L112" s="66">
        <v>2007</v>
      </c>
      <c r="M112" s="67">
        <v>19</v>
      </c>
      <c r="N112" s="67">
        <v>7</v>
      </c>
      <c r="O112" s="88">
        <v>102</v>
      </c>
      <c r="P112" s="88">
        <v>102</v>
      </c>
      <c r="Q112" s="129">
        <f t="shared" si="1"/>
        <v>102</v>
      </c>
      <c r="R112" s="170"/>
    </row>
    <row r="113" spans="1:18" x14ac:dyDescent="0.25">
      <c r="A113" s="59" t="s">
        <v>340</v>
      </c>
      <c r="B113" s="65" t="s">
        <v>341</v>
      </c>
      <c r="C113" s="66">
        <v>2007</v>
      </c>
      <c r="D113" s="66">
        <v>111</v>
      </c>
      <c r="E113" s="66" t="s">
        <v>496</v>
      </c>
      <c r="F113" s="66" t="s">
        <v>489</v>
      </c>
      <c r="G113" s="66" t="s">
        <v>287</v>
      </c>
      <c r="H113" s="66" t="s">
        <v>290</v>
      </c>
      <c r="I113" s="66" t="s">
        <v>418</v>
      </c>
      <c r="J113" s="66">
        <v>1</v>
      </c>
      <c r="K113" s="66">
        <v>111</v>
      </c>
      <c r="L113" s="66">
        <v>2007</v>
      </c>
      <c r="M113" s="67">
        <v>19</v>
      </c>
      <c r="N113" s="67">
        <v>7</v>
      </c>
      <c r="O113" s="88">
        <v>2</v>
      </c>
      <c r="P113" s="88">
        <v>2</v>
      </c>
      <c r="Q113" s="129">
        <f t="shared" si="1"/>
        <v>2</v>
      </c>
      <c r="R113" s="170"/>
    </row>
    <row r="114" spans="1:18" x14ac:dyDescent="0.25">
      <c r="A114" s="59" t="s">
        <v>340</v>
      </c>
      <c r="B114" s="65" t="s">
        <v>341</v>
      </c>
      <c r="C114" s="66">
        <v>2007</v>
      </c>
      <c r="D114" s="66">
        <v>112</v>
      </c>
      <c r="E114" s="66" t="s">
        <v>496</v>
      </c>
      <c r="F114" s="66" t="s">
        <v>489</v>
      </c>
      <c r="G114" s="66" t="s">
        <v>348</v>
      </c>
      <c r="H114" s="66" t="s">
        <v>290</v>
      </c>
      <c r="I114" s="66" t="s">
        <v>418</v>
      </c>
      <c r="J114" s="66">
        <v>1</v>
      </c>
      <c r="K114" s="66">
        <v>112</v>
      </c>
      <c r="L114" s="66">
        <v>2007</v>
      </c>
      <c r="M114" s="67">
        <v>19</v>
      </c>
      <c r="N114" s="67">
        <v>7</v>
      </c>
      <c r="O114" s="88">
        <v>3</v>
      </c>
      <c r="P114" s="88">
        <v>3</v>
      </c>
      <c r="Q114" s="129">
        <f t="shared" si="1"/>
        <v>3</v>
      </c>
      <c r="R114" s="170"/>
    </row>
    <row r="115" spans="1:18" x14ac:dyDescent="0.25">
      <c r="A115" s="59" t="s">
        <v>340</v>
      </c>
      <c r="B115" s="65" t="s">
        <v>341</v>
      </c>
      <c r="C115" s="66">
        <v>2007</v>
      </c>
      <c r="D115" s="66">
        <v>113</v>
      </c>
      <c r="E115" s="66" t="s">
        <v>448</v>
      </c>
      <c r="F115" s="66" t="s">
        <v>449</v>
      </c>
      <c r="G115" s="66" t="s">
        <v>232</v>
      </c>
      <c r="H115" s="66" t="s">
        <v>290</v>
      </c>
      <c r="I115" s="66" t="s">
        <v>418</v>
      </c>
      <c r="J115" s="66">
        <v>1</v>
      </c>
      <c r="K115" s="66">
        <v>113</v>
      </c>
      <c r="L115" s="66">
        <v>2007</v>
      </c>
      <c r="M115" s="67">
        <v>19</v>
      </c>
      <c r="N115" s="67">
        <v>7</v>
      </c>
      <c r="O115" s="88">
        <v>86</v>
      </c>
      <c r="P115" s="88">
        <v>86</v>
      </c>
      <c r="Q115" s="129">
        <f t="shared" si="1"/>
        <v>86</v>
      </c>
      <c r="R115" s="170"/>
    </row>
    <row r="116" spans="1:18" x14ac:dyDescent="0.25">
      <c r="A116" s="59" t="s">
        <v>340</v>
      </c>
      <c r="B116" s="65" t="s">
        <v>341</v>
      </c>
      <c r="C116" s="66">
        <v>2007</v>
      </c>
      <c r="D116" s="66">
        <v>114</v>
      </c>
      <c r="E116" s="66" t="s">
        <v>460</v>
      </c>
      <c r="F116" s="66" t="s">
        <v>379</v>
      </c>
      <c r="G116" s="66" t="s">
        <v>232</v>
      </c>
      <c r="H116" s="66" t="s">
        <v>397</v>
      </c>
      <c r="I116" s="66" t="s">
        <v>418</v>
      </c>
      <c r="J116" s="66">
        <v>1</v>
      </c>
      <c r="K116" s="66">
        <v>114</v>
      </c>
      <c r="L116" s="66">
        <v>2007</v>
      </c>
      <c r="M116" s="67">
        <v>19</v>
      </c>
      <c r="N116" s="67">
        <v>7</v>
      </c>
      <c r="O116" s="88">
        <v>6</v>
      </c>
      <c r="P116" s="88">
        <v>6</v>
      </c>
      <c r="Q116" s="129">
        <f t="shared" si="1"/>
        <v>6</v>
      </c>
      <c r="R116" s="170"/>
    </row>
    <row r="117" spans="1:18" x14ac:dyDescent="0.25">
      <c r="A117" s="59" t="s">
        <v>340</v>
      </c>
      <c r="B117" s="65" t="s">
        <v>341</v>
      </c>
      <c r="C117" s="66">
        <v>2007</v>
      </c>
      <c r="D117" s="66">
        <v>115</v>
      </c>
      <c r="E117" s="66" t="s">
        <v>561</v>
      </c>
      <c r="F117" s="66" t="s">
        <v>324</v>
      </c>
      <c r="G117" s="66" t="s">
        <v>232</v>
      </c>
      <c r="H117" s="66" t="s">
        <v>312</v>
      </c>
      <c r="I117" s="66" t="s">
        <v>418</v>
      </c>
      <c r="J117" s="66">
        <v>1</v>
      </c>
      <c r="K117" s="66">
        <v>115</v>
      </c>
      <c r="L117" s="66">
        <v>2007</v>
      </c>
      <c r="M117" s="67">
        <v>19</v>
      </c>
      <c r="N117" s="67">
        <v>7</v>
      </c>
      <c r="O117" s="88">
        <v>11</v>
      </c>
      <c r="P117" s="88">
        <v>11</v>
      </c>
      <c r="Q117" s="129">
        <f t="shared" si="1"/>
        <v>11</v>
      </c>
      <c r="R117" s="170"/>
    </row>
    <row r="118" spans="1:18" x14ac:dyDescent="0.25">
      <c r="A118" s="59" t="s">
        <v>340</v>
      </c>
      <c r="B118" s="65" t="s">
        <v>341</v>
      </c>
      <c r="C118" s="66">
        <v>2007</v>
      </c>
      <c r="D118" s="66">
        <v>116</v>
      </c>
      <c r="E118" s="66" t="s">
        <v>499</v>
      </c>
      <c r="F118" s="66" t="s">
        <v>500</v>
      </c>
      <c r="G118" s="66" t="s">
        <v>232</v>
      </c>
      <c r="H118" s="66" t="s">
        <v>290</v>
      </c>
      <c r="I118" s="66" t="s">
        <v>418</v>
      </c>
      <c r="J118" s="66">
        <v>1</v>
      </c>
      <c r="K118" s="66">
        <v>116</v>
      </c>
      <c r="L118" s="66">
        <v>2007</v>
      </c>
      <c r="M118" s="67">
        <v>19</v>
      </c>
      <c r="N118" s="67">
        <v>7</v>
      </c>
      <c r="O118" s="88">
        <v>15</v>
      </c>
      <c r="P118" s="88">
        <v>15</v>
      </c>
      <c r="Q118" s="129">
        <f t="shared" si="1"/>
        <v>15</v>
      </c>
      <c r="R118" s="170"/>
    </row>
    <row r="119" spans="1:18" x14ac:dyDescent="0.25">
      <c r="A119" s="59" t="s">
        <v>340</v>
      </c>
      <c r="B119" s="65" t="s">
        <v>341</v>
      </c>
      <c r="C119" s="66">
        <v>2007</v>
      </c>
      <c r="D119" s="66">
        <v>117</v>
      </c>
      <c r="E119" s="66" t="s">
        <v>562</v>
      </c>
      <c r="F119" s="66" t="s">
        <v>326</v>
      </c>
      <c r="G119" s="66" t="s">
        <v>232</v>
      </c>
      <c r="H119" s="66" t="s">
        <v>312</v>
      </c>
      <c r="I119" s="66" t="s">
        <v>418</v>
      </c>
      <c r="J119" s="66">
        <v>1</v>
      </c>
      <c r="K119" s="66">
        <v>117</v>
      </c>
      <c r="L119" s="66">
        <v>2007</v>
      </c>
      <c r="M119" s="67">
        <v>19</v>
      </c>
      <c r="N119" s="67">
        <v>7</v>
      </c>
      <c r="O119" s="88">
        <v>6</v>
      </c>
      <c r="P119" s="88">
        <v>6</v>
      </c>
      <c r="Q119" s="129">
        <f t="shared" si="1"/>
        <v>6</v>
      </c>
      <c r="R119" s="170"/>
    </row>
    <row r="120" spans="1:18" x14ac:dyDescent="0.25">
      <c r="A120" s="59" t="s">
        <v>340</v>
      </c>
      <c r="B120" s="65" t="s">
        <v>341</v>
      </c>
      <c r="C120" s="66">
        <v>2007</v>
      </c>
      <c r="D120" s="66">
        <v>118</v>
      </c>
      <c r="E120" s="66" t="s">
        <v>563</v>
      </c>
      <c r="F120" s="66" t="s">
        <v>326</v>
      </c>
      <c r="G120" s="66" t="s">
        <v>287</v>
      </c>
      <c r="H120" s="66" t="s">
        <v>312</v>
      </c>
      <c r="I120" s="66" t="s">
        <v>418</v>
      </c>
      <c r="J120" s="66">
        <v>1</v>
      </c>
      <c r="K120" s="66">
        <v>118</v>
      </c>
      <c r="L120" s="66">
        <v>2007</v>
      </c>
      <c r="M120" s="67">
        <v>19</v>
      </c>
      <c r="N120" s="67">
        <v>7</v>
      </c>
      <c r="O120" s="88">
        <v>4</v>
      </c>
      <c r="P120" s="88">
        <v>4</v>
      </c>
      <c r="Q120" s="129">
        <f t="shared" si="1"/>
        <v>4</v>
      </c>
      <c r="R120" s="170"/>
    </row>
    <row r="121" spans="1:18" x14ac:dyDescent="0.25">
      <c r="A121" s="59" t="s">
        <v>340</v>
      </c>
      <c r="B121" s="65" t="s">
        <v>341</v>
      </c>
      <c r="C121" s="66">
        <v>2007</v>
      </c>
      <c r="D121" s="66">
        <v>119</v>
      </c>
      <c r="E121" s="66" t="s">
        <v>564</v>
      </c>
      <c r="F121" s="66" t="s">
        <v>565</v>
      </c>
      <c r="G121" s="66" t="s">
        <v>232</v>
      </c>
      <c r="H121" s="66" t="s">
        <v>290</v>
      </c>
      <c r="I121" s="66" t="s">
        <v>418</v>
      </c>
      <c r="J121" s="66">
        <v>1</v>
      </c>
      <c r="K121" s="66">
        <v>119</v>
      </c>
      <c r="L121" s="66">
        <v>2007</v>
      </c>
      <c r="M121" s="67">
        <v>19</v>
      </c>
      <c r="N121" s="67">
        <v>7</v>
      </c>
      <c r="O121" s="88">
        <v>1</v>
      </c>
      <c r="P121" s="88">
        <v>1</v>
      </c>
      <c r="Q121" s="129">
        <f t="shared" si="1"/>
        <v>1</v>
      </c>
      <c r="R121" s="170"/>
    </row>
    <row r="122" spans="1:18" x14ac:dyDescent="0.25">
      <c r="A122" s="59" t="s">
        <v>340</v>
      </c>
      <c r="B122" s="65" t="s">
        <v>341</v>
      </c>
      <c r="C122" s="66">
        <v>2007</v>
      </c>
      <c r="D122" s="66">
        <v>120</v>
      </c>
      <c r="E122" s="66" t="s">
        <v>398</v>
      </c>
      <c r="F122" s="66" t="s">
        <v>399</v>
      </c>
      <c r="G122" s="66" t="s">
        <v>232</v>
      </c>
      <c r="H122" s="66" t="s">
        <v>396</v>
      </c>
      <c r="I122" s="66" t="s">
        <v>418</v>
      </c>
      <c r="J122" s="66">
        <v>1</v>
      </c>
      <c r="K122" s="66">
        <v>120</v>
      </c>
      <c r="L122" s="66">
        <v>2007</v>
      </c>
      <c r="M122" s="67">
        <v>19</v>
      </c>
      <c r="N122" s="67">
        <v>7</v>
      </c>
      <c r="O122" s="88">
        <v>3312</v>
      </c>
      <c r="P122" s="88">
        <v>3312</v>
      </c>
      <c r="Q122" s="129">
        <f t="shared" si="1"/>
        <v>3312</v>
      </c>
      <c r="R122" s="170"/>
    </row>
    <row r="123" spans="1:18" x14ac:dyDescent="0.25">
      <c r="A123" s="59" t="s">
        <v>340</v>
      </c>
      <c r="B123" s="65" t="s">
        <v>341</v>
      </c>
      <c r="C123" s="66">
        <v>2007</v>
      </c>
      <c r="D123" s="66">
        <v>121</v>
      </c>
      <c r="E123" s="66" t="s">
        <v>398</v>
      </c>
      <c r="F123" s="66" t="s">
        <v>399</v>
      </c>
      <c r="G123" s="66" t="s">
        <v>287</v>
      </c>
      <c r="H123" s="66" t="s">
        <v>396</v>
      </c>
      <c r="I123" s="66" t="s">
        <v>418</v>
      </c>
      <c r="J123" s="66">
        <v>1</v>
      </c>
      <c r="K123" s="66">
        <v>121</v>
      </c>
      <c r="L123" s="66">
        <v>2007</v>
      </c>
      <c r="M123" s="67">
        <v>19</v>
      </c>
      <c r="N123" s="67">
        <v>7</v>
      </c>
      <c r="O123" s="88">
        <v>8</v>
      </c>
      <c r="P123" s="88">
        <v>8</v>
      </c>
      <c r="Q123" s="129">
        <f t="shared" si="1"/>
        <v>8</v>
      </c>
      <c r="R123" s="170"/>
    </row>
    <row r="124" spans="1:18" x14ac:dyDescent="0.25">
      <c r="A124" s="59" t="s">
        <v>340</v>
      </c>
      <c r="B124" s="65" t="s">
        <v>341</v>
      </c>
      <c r="C124" s="66">
        <v>2007</v>
      </c>
      <c r="D124" s="66">
        <v>122</v>
      </c>
      <c r="E124" s="66" t="s">
        <v>398</v>
      </c>
      <c r="F124" s="66" t="s">
        <v>399</v>
      </c>
      <c r="G124" s="66" t="s">
        <v>348</v>
      </c>
      <c r="H124" s="66" t="s">
        <v>396</v>
      </c>
      <c r="I124" s="66" t="s">
        <v>418</v>
      </c>
      <c r="J124" s="66">
        <v>1</v>
      </c>
      <c r="K124" s="66">
        <v>122</v>
      </c>
      <c r="L124" s="66">
        <v>2007</v>
      </c>
      <c r="M124" s="67">
        <v>19</v>
      </c>
      <c r="N124" s="67">
        <v>7</v>
      </c>
      <c r="O124" s="88">
        <v>158</v>
      </c>
      <c r="P124" s="88">
        <v>158</v>
      </c>
      <c r="Q124" s="129">
        <f t="shared" si="1"/>
        <v>158</v>
      </c>
      <c r="R124" s="170"/>
    </row>
    <row r="125" spans="1:18" x14ac:dyDescent="0.25">
      <c r="A125" s="59" t="s">
        <v>340</v>
      </c>
      <c r="B125" s="65" t="s">
        <v>341</v>
      </c>
      <c r="C125" s="66">
        <v>2007</v>
      </c>
      <c r="D125" s="66">
        <v>123</v>
      </c>
      <c r="E125" s="66" t="s">
        <v>398</v>
      </c>
      <c r="F125" s="66" t="s">
        <v>399</v>
      </c>
      <c r="G125" s="66" t="s">
        <v>442</v>
      </c>
      <c r="H125" s="66" t="s">
        <v>396</v>
      </c>
      <c r="I125" s="66" t="s">
        <v>418</v>
      </c>
      <c r="J125" s="66">
        <v>1</v>
      </c>
      <c r="K125" s="66">
        <v>123</v>
      </c>
      <c r="L125" s="66">
        <v>2007</v>
      </c>
      <c r="M125" s="67">
        <v>19</v>
      </c>
      <c r="N125" s="67">
        <v>7</v>
      </c>
      <c r="O125" s="88">
        <v>6</v>
      </c>
      <c r="P125" s="88">
        <v>6</v>
      </c>
      <c r="Q125" s="129">
        <f t="shared" si="1"/>
        <v>6</v>
      </c>
      <c r="R125" s="170"/>
    </row>
    <row r="126" spans="1:18" ht="15.75" thickBot="1" x14ac:dyDescent="0.3">
      <c r="A126" s="90" t="s">
        <v>340</v>
      </c>
      <c r="B126" s="69" t="s">
        <v>341</v>
      </c>
      <c r="C126" s="70">
        <v>2007</v>
      </c>
      <c r="D126" s="70">
        <v>124</v>
      </c>
      <c r="E126" s="70" t="s">
        <v>566</v>
      </c>
      <c r="F126" s="70" t="s">
        <v>567</v>
      </c>
      <c r="G126" s="70" t="s">
        <v>232</v>
      </c>
      <c r="H126" s="70" t="s">
        <v>396</v>
      </c>
      <c r="I126" s="70" t="s">
        <v>418</v>
      </c>
      <c r="J126" s="70">
        <v>1</v>
      </c>
      <c r="K126" s="70">
        <v>124</v>
      </c>
      <c r="L126" s="70">
        <v>2007</v>
      </c>
      <c r="M126" s="71">
        <v>19</v>
      </c>
      <c r="N126" s="71">
        <v>7</v>
      </c>
      <c r="O126" s="91">
        <v>1</v>
      </c>
      <c r="P126" s="91">
        <v>1</v>
      </c>
      <c r="Q126" s="139">
        <f t="shared" si="1"/>
        <v>1</v>
      </c>
      <c r="R126" s="174">
        <f>SUM(Q3:Q126)</f>
        <v>25413.5</v>
      </c>
    </row>
    <row r="127" spans="1:18" x14ac:dyDescent="0.25">
      <c r="A127" s="158" t="s">
        <v>410</v>
      </c>
      <c r="B127" s="35" t="s">
        <v>411</v>
      </c>
      <c r="C127" s="37">
        <v>2007</v>
      </c>
      <c r="D127" s="37">
        <v>1</v>
      </c>
      <c r="E127" s="37" t="s">
        <v>568</v>
      </c>
      <c r="F127" s="37" t="s">
        <v>471</v>
      </c>
      <c r="G127" s="37" t="s">
        <v>232</v>
      </c>
      <c r="H127" s="37" t="s">
        <v>290</v>
      </c>
      <c r="I127" s="37" t="s">
        <v>418</v>
      </c>
      <c r="J127" s="37">
        <v>1</v>
      </c>
      <c r="K127" s="37">
        <v>1</v>
      </c>
      <c r="L127" s="37">
        <v>2007</v>
      </c>
      <c r="M127" s="172">
        <v>19</v>
      </c>
      <c r="N127" s="172">
        <v>7</v>
      </c>
      <c r="O127" s="173">
        <v>1090</v>
      </c>
      <c r="P127" s="173">
        <v>1090</v>
      </c>
      <c r="Q127" s="146">
        <f t="shared" ref="Q127:Q158" si="2">SUM(O127:P127)/2</f>
        <v>1090</v>
      </c>
      <c r="R127" s="397"/>
    </row>
    <row r="128" spans="1:18" x14ac:dyDescent="0.25">
      <c r="A128" s="19" t="s">
        <v>410</v>
      </c>
      <c r="B128" s="65" t="s">
        <v>411</v>
      </c>
      <c r="C128" s="66">
        <v>2007</v>
      </c>
      <c r="D128" s="66">
        <v>2</v>
      </c>
      <c r="E128" s="66" t="s">
        <v>432</v>
      </c>
      <c r="F128" s="66" t="s">
        <v>433</v>
      </c>
      <c r="G128" s="66" t="s">
        <v>287</v>
      </c>
      <c r="H128" s="66" t="s">
        <v>252</v>
      </c>
      <c r="I128" s="66" t="s">
        <v>418</v>
      </c>
      <c r="J128" s="66">
        <v>1</v>
      </c>
      <c r="K128" s="66">
        <v>2</v>
      </c>
      <c r="L128" s="66">
        <v>2007</v>
      </c>
      <c r="M128" s="67">
        <v>19</v>
      </c>
      <c r="N128" s="67">
        <v>1</v>
      </c>
      <c r="O128" s="88">
        <v>16</v>
      </c>
      <c r="P128" s="88">
        <v>16</v>
      </c>
      <c r="Q128" s="77">
        <f t="shared" si="2"/>
        <v>16</v>
      </c>
      <c r="R128" s="171"/>
    </row>
    <row r="129" spans="1:18" x14ac:dyDescent="0.25">
      <c r="A129" s="19" t="s">
        <v>410</v>
      </c>
      <c r="B129" s="65" t="s">
        <v>411</v>
      </c>
      <c r="C129" s="66">
        <v>2007</v>
      </c>
      <c r="D129" s="66">
        <v>3</v>
      </c>
      <c r="E129" s="66" t="s">
        <v>421</v>
      </c>
      <c r="F129" s="66" t="s">
        <v>311</v>
      </c>
      <c r="G129" s="66" t="s">
        <v>232</v>
      </c>
      <c r="H129" s="66" t="s">
        <v>312</v>
      </c>
      <c r="I129" s="66" t="s">
        <v>418</v>
      </c>
      <c r="J129" s="66">
        <v>1</v>
      </c>
      <c r="K129" s="66">
        <v>3</v>
      </c>
      <c r="L129" s="66">
        <v>2007</v>
      </c>
      <c r="M129" s="67">
        <v>19</v>
      </c>
      <c r="N129" s="67">
        <v>7</v>
      </c>
      <c r="O129" s="88">
        <v>3</v>
      </c>
      <c r="P129" s="88">
        <v>3</v>
      </c>
      <c r="Q129" s="77">
        <f t="shared" si="2"/>
        <v>3</v>
      </c>
      <c r="R129" s="171"/>
    </row>
    <row r="130" spans="1:18" x14ac:dyDescent="0.25">
      <c r="A130" s="19" t="s">
        <v>410</v>
      </c>
      <c r="B130" s="65" t="s">
        <v>411</v>
      </c>
      <c r="C130" s="66">
        <v>2007</v>
      </c>
      <c r="D130" s="66">
        <v>4</v>
      </c>
      <c r="E130" s="66" t="s">
        <v>310</v>
      </c>
      <c r="F130" s="66" t="s">
        <v>311</v>
      </c>
      <c r="G130" s="66" t="s">
        <v>232</v>
      </c>
      <c r="H130" s="66" t="s">
        <v>312</v>
      </c>
      <c r="I130" s="66" t="s">
        <v>418</v>
      </c>
      <c r="J130" s="66">
        <v>1</v>
      </c>
      <c r="K130" s="66">
        <v>4</v>
      </c>
      <c r="L130" s="66">
        <v>2007</v>
      </c>
      <c r="M130" s="67">
        <v>19</v>
      </c>
      <c r="N130" s="67">
        <v>7</v>
      </c>
      <c r="O130" s="88">
        <v>10</v>
      </c>
      <c r="P130" s="88">
        <v>10</v>
      </c>
      <c r="Q130" s="77">
        <f t="shared" si="2"/>
        <v>10</v>
      </c>
      <c r="R130" s="171"/>
    </row>
    <row r="131" spans="1:18" x14ac:dyDescent="0.25">
      <c r="A131" s="19" t="s">
        <v>410</v>
      </c>
      <c r="B131" s="65" t="s">
        <v>411</v>
      </c>
      <c r="C131" s="66">
        <v>2007</v>
      </c>
      <c r="D131" s="66">
        <v>5</v>
      </c>
      <c r="E131" s="66" t="s">
        <v>515</v>
      </c>
      <c r="F131" s="66" t="s">
        <v>314</v>
      </c>
      <c r="G131" s="66" t="s">
        <v>232</v>
      </c>
      <c r="H131" s="66" t="s">
        <v>312</v>
      </c>
      <c r="I131" s="66" t="s">
        <v>418</v>
      </c>
      <c r="J131" s="66">
        <v>1</v>
      </c>
      <c r="K131" s="66">
        <v>5</v>
      </c>
      <c r="L131" s="66">
        <v>2007</v>
      </c>
      <c r="M131" s="67">
        <v>19</v>
      </c>
      <c r="N131" s="67">
        <v>7</v>
      </c>
      <c r="O131" s="88">
        <v>114</v>
      </c>
      <c r="P131" s="88">
        <v>114</v>
      </c>
      <c r="Q131" s="77">
        <f t="shared" si="2"/>
        <v>114</v>
      </c>
      <c r="R131" s="171"/>
    </row>
    <row r="132" spans="1:18" x14ac:dyDescent="0.25">
      <c r="A132" s="19" t="s">
        <v>410</v>
      </c>
      <c r="B132" s="65" t="s">
        <v>411</v>
      </c>
      <c r="C132" s="66">
        <v>2007</v>
      </c>
      <c r="D132" s="66">
        <v>6</v>
      </c>
      <c r="E132" s="66" t="s">
        <v>516</v>
      </c>
      <c r="F132" s="66" t="s">
        <v>314</v>
      </c>
      <c r="G132" s="66" t="s">
        <v>232</v>
      </c>
      <c r="H132" s="66" t="s">
        <v>312</v>
      </c>
      <c r="I132" s="66" t="s">
        <v>418</v>
      </c>
      <c r="J132" s="66">
        <v>1</v>
      </c>
      <c r="K132" s="66">
        <v>6</v>
      </c>
      <c r="L132" s="66">
        <v>2007</v>
      </c>
      <c r="M132" s="67">
        <v>19</v>
      </c>
      <c r="N132" s="67">
        <v>7</v>
      </c>
      <c r="O132" s="88">
        <v>127</v>
      </c>
      <c r="P132" s="88">
        <v>127</v>
      </c>
      <c r="Q132" s="77">
        <f t="shared" si="2"/>
        <v>127</v>
      </c>
      <c r="R132" s="171"/>
    </row>
    <row r="133" spans="1:18" x14ac:dyDescent="0.25">
      <c r="A133" s="19" t="s">
        <v>410</v>
      </c>
      <c r="B133" s="65" t="s">
        <v>411</v>
      </c>
      <c r="C133" s="66">
        <v>2007</v>
      </c>
      <c r="D133" s="66">
        <v>7</v>
      </c>
      <c r="E133" s="66" t="s">
        <v>313</v>
      </c>
      <c r="F133" s="66" t="s">
        <v>314</v>
      </c>
      <c r="G133" s="66" t="s">
        <v>232</v>
      </c>
      <c r="H133" s="66" t="s">
        <v>312</v>
      </c>
      <c r="I133" s="66" t="s">
        <v>418</v>
      </c>
      <c r="J133" s="66">
        <v>1</v>
      </c>
      <c r="K133" s="66">
        <v>7</v>
      </c>
      <c r="L133" s="66">
        <v>2007</v>
      </c>
      <c r="M133" s="67">
        <v>19</v>
      </c>
      <c r="N133" s="67">
        <v>7</v>
      </c>
      <c r="O133" s="88">
        <v>1</v>
      </c>
      <c r="P133" s="88">
        <v>1</v>
      </c>
      <c r="Q133" s="77">
        <f t="shared" si="2"/>
        <v>1</v>
      </c>
      <c r="R133" s="171"/>
    </row>
    <row r="134" spans="1:18" x14ac:dyDescent="0.25">
      <c r="A134" s="19" t="s">
        <v>410</v>
      </c>
      <c r="B134" s="65" t="s">
        <v>411</v>
      </c>
      <c r="C134" s="66">
        <v>2007</v>
      </c>
      <c r="D134" s="66">
        <v>8</v>
      </c>
      <c r="E134" s="66" t="s">
        <v>517</v>
      </c>
      <c r="F134" s="66" t="s">
        <v>314</v>
      </c>
      <c r="G134" s="66" t="s">
        <v>232</v>
      </c>
      <c r="H134" s="66" t="s">
        <v>312</v>
      </c>
      <c r="I134" s="66" t="s">
        <v>418</v>
      </c>
      <c r="J134" s="66">
        <v>1</v>
      </c>
      <c r="K134" s="66">
        <v>8</v>
      </c>
      <c r="L134" s="66">
        <v>2007</v>
      </c>
      <c r="M134" s="67">
        <v>19</v>
      </c>
      <c r="N134" s="67">
        <v>7</v>
      </c>
      <c r="O134" s="88">
        <v>14</v>
      </c>
      <c r="P134" s="88">
        <v>14</v>
      </c>
      <c r="Q134" s="77">
        <f t="shared" si="2"/>
        <v>14</v>
      </c>
      <c r="R134" s="171"/>
    </row>
    <row r="135" spans="1:18" x14ac:dyDescent="0.25">
      <c r="A135" s="19" t="s">
        <v>410</v>
      </c>
      <c r="B135" s="65" t="s">
        <v>411</v>
      </c>
      <c r="C135" s="66">
        <v>2007</v>
      </c>
      <c r="D135" s="66">
        <v>9</v>
      </c>
      <c r="E135" s="66" t="s">
        <v>518</v>
      </c>
      <c r="F135" s="66" t="s">
        <v>314</v>
      </c>
      <c r="G135" s="66" t="s">
        <v>232</v>
      </c>
      <c r="H135" s="66" t="s">
        <v>312</v>
      </c>
      <c r="I135" s="66" t="s">
        <v>418</v>
      </c>
      <c r="J135" s="66">
        <v>1</v>
      </c>
      <c r="K135" s="66">
        <v>9</v>
      </c>
      <c r="L135" s="66">
        <v>2007</v>
      </c>
      <c r="M135" s="67">
        <v>19</v>
      </c>
      <c r="N135" s="67">
        <v>7</v>
      </c>
      <c r="O135" s="88">
        <v>112</v>
      </c>
      <c r="P135" s="88">
        <v>112</v>
      </c>
      <c r="Q135" s="77">
        <f t="shared" si="2"/>
        <v>112</v>
      </c>
      <c r="R135" s="171"/>
    </row>
    <row r="136" spans="1:18" x14ac:dyDescent="0.25">
      <c r="A136" s="19" t="s">
        <v>410</v>
      </c>
      <c r="B136" s="65" t="s">
        <v>411</v>
      </c>
      <c r="C136" s="66">
        <v>2007</v>
      </c>
      <c r="D136" s="66">
        <v>10</v>
      </c>
      <c r="E136" s="66" t="s">
        <v>519</v>
      </c>
      <c r="F136" s="66" t="s">
        <v>324</v>
      </c>
      <c r="G136" s="66" t="s">
        <v>232</v>
      </c>
      <c r="H136" s="66" t="s">
        <v>312</v>
      </c>
      <c r="I136" s="66" t="s">
        <v>418</v>
      </c>
      <c r="J136" s="66">
        <v>1</v>
      </c>
      <c r="K136" s="66">
        <v>10</v>
      </c>
      <c r="L136" s="66">
        <v>2007</v>
      </c>
      <c r="M136" s="67">
        <v>19</v>
      </c>
      <c r="N136" s="67">
        <v>7</v>
      </c>
      <c r="O136" s="88">
        <v>94</v>
      </c>
      <c r="P136" s="88">
        <v>94</v>
      </c>
      <c r="Q136" s="77">
        <f t="shared" si="2"/>
        <v>94</v>
      </c>
      <c r="R136" s="171"/>
    </row>
    <row r="137" spans="1:18" x14ac:dyDescent="0.25">
      <c r="A137" s="19" t="s">
        <v>410</v>
      </c>
      <c r="B137" s="65" t="s">
        <v>411</v>
      </c>
      <c r="C137" s="66">
        <v>2007</v>
      </c>
      <c r="D137" s="66">
        <v>11</v>
      </c>
      <c r="E137" s="66" t="s">
        <v>422</v>
      </c>
      <c r="F137" s="66" t="s">
        <v>372</v>
      </c>
      <c r="G137" s="66" t="s">
        <v>232</v>
      </c>
      <c r="H137" s="66" t="s">
        <v>312</v>
      </c>
      <c r="I137" s="66" t="s">
        <v>418</v>
      </c>
      <c r="J137" s="66">
        <v>1</v>
      </c>
      <c r="K137" s="66">
        <v>11</v>
      </c>
      <c r="L137" s="66">
        <v>2007</v>
      </c>
      <c r="M137" s="67">
        <v>19</v>
      </c>
      <c r="N137" s="67">
        <v>7</v>
      </c>
      <c r="O137" s="88">
        <v>69</v>
      </c>
      <c r="P137" s="88">
        <v>69</v>
      </c>
      <c r="Q137" s="77">
        <f t="shared" si="2"/>
        <v>69</v>
      </c>
      <c r="R137" s="171"/>
    </row>
    <row r="138" spans="1:18" x14ac:dyDescent="0.25">
      <c r="A138" s="19" t="s">
        <v>410</v>
      </c>
      <c r="B138" s="65" t="s">
        <v>411</v>
      </c>
      <c r="C138" s="66">
        <v>2007</v>
      </c>
      <c r="D138" s="66">
        <v>12</v>
      </c>
      <c r="E138" s="66" t="s">
        <v>321</v>
      </c>
      <c r="F138" s="66" t="s">
        <v>424</v>
      </c>
      <c r="G138" s="66" t="s">
        <v>232</v>
      </c>
      <c r="H138" s="66" t="s">
        <v>312</v>
      </c>
      <c r="I138" s="66" t="s">
        <v>418</v>
      </c>
      <c r="J138" s="66">
        <v>1</v>
      </c>
      <c r="K138" s="66">
        <v>12</v>
      </c>
      <c r="L138" s="66">
        <v>2007</v>
      </c>
      <c r="M138" s="67">
        <v>19</v>
      </c>
      <c r="N138" s="67">
        <v>7</v>
      </c>
      <c r="O138" s="88">
        <v>5</v>
      </c>
      <c r="P138" s="88">
        <v>5</v>
      </c>
      <c r="Q138" s="77">
        <f t="shared" si="2"/>
        <v>5</v>
      </c>
      <c r="R138" s="171"/>
    </row>
    <row r="139" spans="1:18" x14ac:dyDescent="0.25">
      <c r="A139" s="19" t="s">
        <v>410</v>
      </c>
      <c r="B139" s="65" t="s">
        <v>411</v>
      </c>
      <c r="C139" s="66">
        <v>2007</v>
      </c>
      <c r="D139" s="66">
        <v>13</v>
      </c>
      <c r="E139" s="66" t="s">
        <v>437</v>
      </c>
      <c r="F139" s="66" t="s">
        <v>424</v>
      </c>
      <c r="G139" s="66" t="s">
        <v>232</v>
      </c>
      <c r="H139" s="66" t="s">
        <v>312</v>
      </c>
      <c r="I139" s="66" t="s">
        <v>418</v>
      </c>
      <c r="J139" s="66">
        <v>1</v>
      </c>
      <c r="K139" s="66">
        <v>13</v>
      </c>
      <c r="L139" s="66">
        <v>2007</v>
      </c>
      <c r="M139" s="67">
        <v>19</v>
      </c>
      <c r="N139" s="67">
        <v>7</v>
      </c>
      <c r="O139" s="88">
        <v>8</v>
      </c>
      <c r="P139" s="88">
        <v>8</v>
      </c>
      <c r="Q139" s="77">
        <f t="shared" si="2"/>
        <v>8</v>
      </c>
      <c r="R139" s="171"/>
    </row>
    <row r="140" spans="1:18" x14ac:dyDescent="0.25">
      <c r="A140" s="19" t="s">
        <v>410</v>
      </c>
      <c r="B140" s="65" t="s">
        <v>411</v>
      </c>
      <c r="C140" s="66">
        <v>2007</v>
      </c>
      <c r="D140" s="66">
        <v>14</v>
      </c>
      <c r="E140" s="66" t="s">
        <v>423</v>
      </c>
      <c r="F140" s="66" t="s">
        <v>424</v>
      </c>
      <c r="G140" s="66" t="s">
        <v>232</v>
      </c>
      <c r="H140" s="66" t="s">
        <v>312</v>
      </c>
      <c r="I140" s="66" t="s">
        <v>418</v>
      </c>
      <c r="J140" s="66">
        <v>1</v>
      </c>
      <c r="K140" s="66">
        <v>14</v>
      </c>
      <c r="L140" s="66">
        <v>2007</v>
      </c>
      <c r="M140" s="67">
        <v>19</v>
      </c>
      <c r="N140" s="67">
        <v>7</v>
      </c>
      <c r="O140" s="88">
        <v>55</v>
      </c>
      <c r="P140" s="88">
        <v>55</v>
      </c>
      <c r="Q140" s="77">
        <f t="shared" si="2"/>
        <v>55</v>
      </c>
      <c r="R140" s="171"/>
    </row>
    <row r="141" spans="1:18" x14ac:dyDescent="0.25">
      <c r="A141" s="19" t="s">
        <v>410</v>
      </c>
      <c r="B141" s="65" t="s">
        <v>411</v>
      </c>
      <c r="C141" s="66">
        <v>2007</v>
      </c>
      <c r="D141" s="66">
        <v>15</v>
      </c>
      <c r="E141" s="66" t="s">
        <v>357</v>
      </c>
      <c r="F141" s="66" t="s">
        <v>322</v>
      </c>
      <c r="G141" s="66" t="s">
        <v>232</v>
      </c>
      <c r="H141" s="66" t="s">
        <v>312</v>
      </c>
      <c r="I141" s="66" t="s">
        <v>418</v>
      </c>
      <c r="J141" s="66">
        <v>1</v>
      </c>
      <c r="K141" s="66">
        <v>15</v>
      </c>
      <c r="L141" s="66">
        <v>2007</v>
      </c>
      <c r="M141" s="67">
        <v>19</v>
      </c>
      <c r="N141" s="67">
        <v>7</v>
      </c>
      <c r="O141" s="88">
        <v>237</v>
      </c>
      <c r="P141" s="88">
        <v>237</v>
      </c>
      <c r="Q141" s="77">
        <f t="shared" si="2"/>
        <v>237</v>
      </c>
      <c r="R141" s="171"/>
    </row>
    <row r="142" spans="1:18" x14ac:dyDescent="0.25">
      <c r="A142" s="19" t="s">
        <v>410</v>
      </c>
      <c r="B142" s="65" t="s">
        <v>411</v>
      </c>
      <c r="C142" s="66">
        <v>2007</v>
      </c>
      <c r="D142" s="66">
        <v>16</v>
      </c>
      <c r="E142" s="66" t="s">
        <v>430</v>
      </c>
      <c r="F142" s="66" t="s">
        <v>322</v>
      </c>
      <c r="G142" s="66" t="s">
        <v>232</v>
      </c>
      <c r="H142" s="66" t="s">
        <v>312</v>
      </c>
      <c r="I142" s="66" t="s">
        <v>418</v>
      </c>
      <c r="J142" s="66">
        <v>1</v>
      </c>
      <c r="K142" s="66">
        <v>16</v>
      </c>
      <c r="L142" s="66">
        <v>2007</v>
      </c>
      <c r="M142" s="67">
        <v>19</v>
      </c>
      <c r="N142" s="67">
        <v>7</v>
      </c>
      <c r="O142" s="88">
        <v>2</v>
      </c>
      <c r="P142" s="88">
        <v>2</v>
      </c>
      <c r="Q142" s="77">
        <f t="shared" si="2"/>
        <v>2</v>
      </c>
      <c r="R142" s="171"/>
    </row>
    <row r="143" spans="1:18" x14ac:dyDescent="0.25">
      <c r="A143" s="19" t="s">
        <v>410</v>
      </c>
      <c r="B143" s="65" t="s">
        <v>411</v>
      </c>
      <c r="C143" s="66">
        <v>2007</v>
      </c>
      <c r="D143" s="66">
        <v>17</v>
      </c>
      <c r="E143" s="66" t="s">
        <v>520</v>
      </c>
      <c r="F143" s="66" t="s">
        <v>333</v>
      </c>
      <c r="G143" s="66" t="s">
        <v>232</v>
      </c>
      <c r="H143" s="66" t="s">
        <v>312</v>
      </c>
      <c r="I143" s="66" t="s">
        <v>418</v>
      </c>
      <c r="J143" s="66">
        <v>1</v>
      </c>
      <c r="K143" s="66">
        <v>17</v>
      </c>
      <c r="L143" s="66">
        <v>2007</v>
      </c>
      <c r="M143" s="67">
        <v>19</v>
      </c>
      <c r="N143" s="67">
        <v>7</v>
      </c>
      <c r="O143" s="88">
        <v>565</v>
      </c>
      <c r="P143" s="88">
        <v>564</v>
      </c>
      <c r="Q143" s="77">
        <f t="shared" si="2"/>
        <v>564.5</v>
      </c>
      <c r="R143" s="171"/>
    </row>
    <row r="144" spans="1:18" x14ac:dyDescent="0.25">
      <c r="A144" s="19" t="s">
        <v>410</v>
      </c>
      <c r="B144" s="65" t="s">
        <v>411</v>
      </c>
      <c r="C144" s="66">
        <v>2007</v>
      </c>
      <c r="D144" s="66">
        <v>18</v>
      </c>
      <c r="E144" s="66" t="s">
        <v>425</v>
      </c>
      <c r="F144" s="66" t="s">
        <v>333</v>
      </c>
      <c r="G144" s="66" t="s">
        <v>232</v>
      </c>
      <c r="H144" s="66" t="s">
        <v>312</v>
      </c>
      <c r="I144" s="66" t="s">
        <v>418</v>
      </c>
      <c r="J144" s="66">
        <v>1</v>
      </c>
      <c r="K144" s="66">
        <v>18</v>
      </c>
      <c r="L144" s="66">
        <v>2007</v>
      </c>
      <c r="M144" s="67">
        <v>19</v>
      </c>
      <c r="N144" s="67">
        <v>7</v>
      </c>
      <c r="O144" s="88">
        <v>400</v>
      </c>
      <c r="P144" s="88">
        <v>400</v>
      </c>
      <c r="Q144" s="77">
        <f t="shared" si="2"/>
        <v>400</v>
      </c>
      <c r="R144" s="171"/>
    </row>
    <row r="145" spans="1:18" x14ac:dyDescent="0.25">
      <c r="A145" s="19" t="s">
        <v>410</v>
      </c>
      <c r="B145" s="65" t="s">
        <v>411</v>
      </c>
      <c r="C145" s="66">
        <v>2007</v>
      </c>
      <c r="D145" s="66">
        <v>19</v>
      </c>
      <c r="E145" s="66" t="s">
        <v>323</v>
      </c>
      <c r="F145" s="66" t="s">
        <v>324</v>
      </c>
      <c r="G145" s="66" t="s">
        <v>232</v>
      </c>
      <c r="H145" s="66" t="s">
        <v>312</v>
      </c>
      <c r="I145" s="66" t="s">
        <v>418</v>
      </c>
      <c r="J145" s="66">
        <v>1</v>
      </c>
      <c r="K145" s="66">
        <v>19</v>
      </c>
      <c r="L145" s="66">
        <v>2007</v>
      </c>
      <c r="M145" s="67">
        <v>19</v>
      </c>
      <c r="N145" s="67">
        <v>7</v>
      </c>
      <c r="O145" s="88">
        <v>48</v>
      </c>
      <c r="P145" s="88">
        <v>48</v>
      </c>
      <c r="Q145" s="77">
        <f t="shared" si="2"/>
        <v>48</v>
      </c>
      <c r="R145" s="171"/>
    </row>
    <row r="146" spans="1:18" x14ac:dyDescent="0.25">
      <c r="A146" s="19" t="s">
        <v>410</v>
      </c>
      <c r="B146" s="65" t="s">
        <v>411</v>
      </c>
      <c r="C146" s="66">
        <v>2007</v>
      </c>
      <c r="D146" s="66">
        <v>20</v>
      </c>
      <c r="E146" s="66" t="s">
        <v>452</v>
      </c>
      <c r="F146" s="66" t="s">
        <v>427</v>
      </c>
      <c r="G146" s="66" t="s">
        <v>232</v>
      </c>
      <c r="H146" s="66" t="s">
        <v>312</v>
      </c>
      <c r="I146" s="66" t="s">
        <v>418</v>
      </c>
      <c r="J146" s="66">
        <v>1</v>
      </c>
      <c r="K146" s="66">
        <v>20</v>
      </c>
      <c r="L146" s="66">
        <v>2007</v>
      </c>
      <c r="M146" s="67">
        <v>19</v>
      </c>
      <c r="N146" s="67">
        <v>7</v>
      </c>
      <c r="O146" s="88">
        <v>61</v>
      </c>
      <c r="P146" s="88">
        <v>61</v>
      </c>
      <c r="Q146" s="77">
        <f t="shared" si="2"/>
        <v>61</v>
      </c>
      <c r="R146" s="171"/>
    </row>
    <row r="147" spans="1:18" x14ac:dyDescent="0.25">
      <c r="A147" s="19" t="s">
        <v>410</v>
      </c>
      <c r="B147" s="65" t="s">
        <v>411</v>
      </c>
      <c r="C147" s="66">
        <v>2007</v>
      </c>
      <c r="D147" s="66">
        <v>21</v>
      </c>
      <c r="E147" s="66" t="s">
        <v>475</v>
      </c>
      <c r="F147" s="66" t="s">
        <v>324</v>
      </c>
      <c r="G147" s="66" t="s">
        <v>232</v>
      </c>
      <c r="H147" s="66" t="s">
        <v>312</v>
      </c>
      <c r="I147" s="66" t="s">
        <v>418</v>
      </c>
      <c r="J147" s="66">
        <v>1</v>
      </c>
      <c r="K147" s="66">
        <v>21</v>
      </c>
      <c r="L147" s="66">
        <v>2007</v>
      </c>
      <c r="M147" s="67">
        <v>19</v>
      </c>
      <c r="N147" s="67">
        <v>7</v>
      </c>
      <c r="O147" s="88">
        <v>4</v>
      </c>
      <c r="P147" s="88">
        <v>4</v>
      </c>
      <c r="Q147" s="77">
        <f t="shared" si="2"/>
        <v>4</v>
      </c>
      <c r="R147" s="171"/>
    </row>
    <row r="148" spans="1:18" x14ac:dyDescent="0.25">
      <c r="A148" s="19" t="s">
        <v>410</v>
      </c>
      <c r="B148" s="65" t="s">
        <v>411</v>
      </c>
      <c r="C148" s="66">
        <v>2007</v>
      </c>
      <c r="D148" s="66">
        <v>22</v>
      </c>
      <c r="E148" s="66" t="s">
        <v>366</v>
      </c>
      <c r="F148" s="66" t="s">
        <v>531</v>
      </c>
      <c r="G148" s="66" t="s">
        <v>232</v>
      </c>
      <c r="H148" s="66" t="s">
        <v>312</v>
      </c>
      <c r="I148" s="66" t="s">
        <v>418</v>
      </c>
      <c r="J148" s="66">
        <v>1</v>
      </c>
      <c r="K148" s="66">
        <v>22</v>
      </c>
      <c r="L148" s="66">
        <v>2007</v>
      </c>
      <c r="M148" s="67">
        <v>19</v>
      </c>
      <c r="N148" s="67">
        <v>7</v>
      </c>
      <c r="O148" s="88">
        <v>1</v>
      </c>
      <c r="P148" s="88">
        <v>1</v>
      </c>
      <c r="Q148" s="77">
        <f t="shared" si="2"/>
        <v>1</v>
      </c>
      <c r="R148" s="171"/>
    </row>
    <row r="149" spans="1:18" x14ac:dyDescent="0.25">
      <c r="A149" s="19" t="s">
        <v>410</v>
      </c>
      <c r="B149" s="65" t="s">
        <v>411</v>
      </c>
      <c r="C149" s="66">
        <v>2007</v>
      </c>
      <c r="D149" s="66">
        <v>23</v>
      </c>
      <c r="E149" s="66" t="s">
        <v>366</v>
      </c>
      <c r="F149" s="66" t="s">
        <v>531</v>
      </c>
      <c r="G149" s="66" t="s">
        <v>287</v>
      </c>
      <c r="H149" s="66" t="s">
        <v>312</v>
      </c>
      <c r="I149" s="66" t="s">
        <v>418</v>
      </c>
      <c r="J149" s="66">
        <v>1</v>
      </c>
      <c r="K149" s="66">
        <v>23</v>
      </c>
      <c r="L149" s="66">
        <v>2007</v>
      </c>
      <c r="M149" s="67">
        <v>19</v>
      </c>
      <c r="N149" s="67">
        <v>7</v>
      </c>
      <c r="O149" s="88">
        <v>0</v>
      </c>
      <c r="P149" s="88">
        <v>0</v>
      </c>
      <c r="Q149" s="77">
        <f t="shared" si="2"/>
        <v>0</v>
      </c>
      <c r="R149" s="171"/>
    </row>
    <row r="150" spans="1:18" x14ac:dyDescent="0.25">
      <c r="A150" s="19" t="s">
        <v>410</v>
      </c>
      <c r="B150" s="65" t="s">
        <v>411</v>
      </c>
      <c r="C150" s="66">
        <v>2007</v>
      </c>
      <c r="D150" s="66">
        <v>24</v>
      </c>
      <c r="E150" s="66" t="s">
        <v>366</v>
      </c>
      <c r="F150" s="66" t="s">
        <v>531</v>
      </c>
      <c r="G150" s="66" t="s">
        <v>348</v>
      </c>
      <c r="H150" s="66" t="s">
        <v>312</v>
      </c>
      <c r="I150" s="66" t="s">
        <v>418</v>
      </c>
      <c r="J150" s="66">
        <v>1</v>
      </c>
      <c r="K150" s="66">
        <v>24</v>
      </c>
      <c r="L150" s="66">
        <v>2007</v>
      </c>
      <c r="M150" s="67">
        <v>19</v>
      </c>
      <c r="N150" s="67">
        <v>7</v>
      </c>
      <c r="O150" s="88">
        <v>71</v>
      </c>
      <c r="P150" s="88">
        <v>71</v>
      </c>
      <c r="Q150" s="77">
        <f t="shared" si="2"/>
        <v>71</v>
      </c>
      <c r="R150" s="171"/>
    </row>
    <row r="151" spans="1:18" x14ac:dyDescent="0.25">
      <c r="A151" s="19" t="s">
        <v>410</v>
      </c>
      <c r="B151" s="65" t="s">
        <v>411</v>
      </c>
      <c r="C151" s="66">
        <v>2007</v>
      </c>
      <c r="D151" s="66">
        <v>25</v>
      </c>
      <c r="E151" s="66" t="s">
        <v>369</v>
      </c>
      <c r="F151" s="66" t="s">
        <v>555</v>
      </c>
      <c r="G151" s="66" t="s">
        <v>232</v>
      </c>
      <c r="H151" s="66" t="s">
        <v>312</v>
      </c>
      <c r="I151" s="66" t="s">
        <v>418</v>
      </c>
      <c r="J151" s="66">
        <v>1</v>
      </c>
      <c r="K151" s="66">
        <v>25</v>
      </c>
      <c r="L151" s="66">
        <v>2007</v>
      </c>
      <c r="M151" s="67">
        <v>19</v>
      </c>
      <c r="N151" s="67">
        <v>7</v>
      </c>
      <c r="O151" s="88">
        <v>394</v>
      </c>
      <c r="P151" s="88">
        <v>394</v>
      </c>
      <c r="Q151" s="77">
        <f t="shared" si="2"/>
        <v>394</v>
      </c>
      <c r="R151" s="171"/>
    </row>
    <row r="152" spans="1:18" x14ac:dyDescent="0.25">
      <c r="A152" s="19" t="s">
        <v>410</v>
      </c>
      <c r="B152" s="65" t="s">
        <v>411</v>
      </c>
      <c r="C152" s="66">
        <v>2007</v>
      </c>
      <c r="D152" s="66">
        <v>26</v>
      </c>
      <c r="E152" s="66" t="s">
        <v>369</v>
      </c>
      <c r="F152" s="66" t="s">
        <v>555</v>
      </c>
      <c r="G152" s="66" t="s">
        <v>287</v>
      </c>
      <c r="H152" s="66" t="s">
        <v>312</v>
      </c>
      <c r="I152" s="66" t="s">
        <v>418</v>
      </c>
      <c r="J152" s="66">
        <v>1</v>
      </c>
      <c r="K152" s="66">
        <v>26</v>
      </c>
      <c r="L152" s="66">
        <v>2007</v>
      </c>
      <c r="M152" s="67">
        <v>19</v>
      </c>
      <c r="N152" s="67">
        <v>7</v>
      </c>
      <c r="O152" s="88">
        <v>4</v>
      </c>
      <c r="P152" s="88">
        <v>4</v>
      </c>
      <c r="Q152" s="77">
        <f t="shared" si="2"/>
        <v>4</v>
      </c>
      <c r="R152" s="171"/>
    </row>
    <row r="153" spans="1:18" x14ac:dyDescent="0.25">
      <c r="A153" s="19" t="s">
        <v>410</v>
      </c>
      <c r="B153" s="65" t="s">
        <v>411</v>
      </c>
      <c r="C153" s="66">
        <v>2007</v>
      </c>
      <c r="D153" s="66">
        <v>27</v>
      </c>
      <c r="E153" s="66" t="s">
        <v>330</v>
      </c>
      <c r="F153" s="66" t="s">
        <v>331</v>
      </c>
      <c r="G153" s="66" t="s">
        <v>232</v>
      </c>
      <c r="H153" s="66" t="s">
        <v>312</v>
      </c>
      <c r="I153" s="66" t="s">
        <v>418</v>
      </c>
      <c r="J153" s="66">
        <v>1</v>
      </c>
      <c r="K153" s="66">
        <v>27</v>
      </c>
      <c r="L153" s="66">
        <v>2007</v>
      </c>
      <c r="M153" s="67">
        <v>19</v>
      </c>
      <c r="N153" s="67">
        <v>7</v>
      </c>
      <c r="O153" s="88">
        <v>356</v>
      </c>
      <c r="P153" s="88">
        <v>356</v>
      </c>
      <c r="Q153" s="77">
        <f t="shared" si="2"/>
        <v>356</v>
      </c>
      <c r="R153" s="171"/>
    </row>
    <row r="154" spans="1:18" x14ac:dyDescent="0.25">
      <c r="A154" s="19" t="s">
        <v>410</v>
      </c>
      <c r="B154" s="65" t="s">
        <v>411</v>
      </c>
      <c r="C154" s="66">
        <v>2007</v>
      </c>
      <c r="D154" s="66">
        <v>28</v>
      </c>
      <c r="E154" s="66" t="s">
        <v>569</v>
      </c>
      <c r="F154" s="66" t="s">
        <v>570</v>
      </c>
      <c r="G154" s="66" t="s">
        <v>232</v>
      </c>
      <c r="H154" s="66" t="s">
        <v>249</v>
      </c>
      <c r="I154" s="66" t="s">
        <v>418</v>
      </c>
      <c r="J154" s="66">
        <v>1</v>
      </c>
      <c r="K154" s="66">
        <v>28</v>
      </c>
      <c r="L154" s="66">
        <v>2007</v>
      </c>
      <c r="M154" s="67">
        <v>19</v>
      </c>
      <c r="N154" s="67">
        <v>7</v>
      </c>
      <c r="O154" s="88">
        <v>86</v>
      </c>
      <c r="P154" s="88">
        <v>86</v>
      </c>
      <c r="Q154" s="77">
        <f t="shared" si="2"/>
        <v>86</v>
      </c>
      <c r="R154" s="171"/>
    </row>
    <row r="155" spans="1:18" x14ac:dyDescent="0.25">
      <c r="A155" s="19" t="s">
        <v>410</v>
      </c>
      <c r="B155" s="65" t="s">
        <v>411</v>
      </c>
      <c r="C155" s="66">
        <v>2007</v>
      </c>
      <c r="D155" s="66">
        <v>29</v>
      </c>
      <c r="E155" s="66" t="s">
        <v>571</v>
      </c>
      <c r="F155" s="66" t="s">
        <v>345</v>
      </c>
      <c r="G155" s="66" t="s">
        <v>232</v>
      </c>
      <c r="H155" s="66" t="s">
        <v>240</v>
      </c>
      <c r="I155" s="66" t="s">
        <v>418</v>
      </c>
      <c r="J155" s="66">
        <v>1</v>
      </c>
      <c r="K155" s="66">
        <v>29</v>
      </c>
      <c r="L155" s="66">
        <v>2007</v>
      </c>
      <c r="M155" s="67">
        <v>19</v>
      </c>
      <c r="N155" s="67">
        <v>7</v>
      </c>
      <c r="O155" s="88">
        <v>1</v>
      </c>
      <c r="P155" s="88">
        <v>1</v>
      </c>
      <c r="Q155" s="77">
        <f t="shared" si="2"/>
        <v>1</v>
      </c>
      <c r="R155" s="171"/>
    </row>
    <row r="156" spans="1:18" x14ac:dyDescent="0.25">
      <c r="A156" s="19" t="s">
        <v>410</v>
      </c>
      <c r="B156" s="65" t="s">
        <v>411</v>
      </c>
      <c r="C156" s="66">
        <v>2007</v>
      </c>
      <c r="D156" s="66">
        <v>30</v>
      </c>
      <c r="E156" s="66" t="s">
        <v>572</v>
      </c>
      <c r="F156" s="66" t="s">
        <v>417</v>
      </c>
      <c r="G156" s="66" t="s">
        <v>232</v>
      </c>
      <c r="H156" s="66" t="s">
        <v>240</v>
      </c>
      <c r="I156" s="66" t="s">
        <v>418</v>
      </c>
      <c r="J156" s="66">
        <v>1</v>
      </c>
      <c r="K156" s="66">
        <v>30</v>
      </c>
      <c r="L156" s="66">
        <v>2007</v>
      </c>
      <c r="M156" s="67">
        <v>19</v>
      </c>
      <c r="N156" s="67">
        <v>7</v>
      </c>
      <c r="O156" s="88">
        <v>2</v>
      </c>
      <c r="P156" s="88">
        <v>2</v>
      </c>
      <c r="Q156" s="77">
        <f t="shared" si="2"/>
        <v>2</v>
      </c>
      <c r="R156" s="171"/>
    </row>
    <row r="157" spans="1:18" x14ac:dyDescent="0.25">
      <c r="A157" s="19" t="s">
        <v>410</v>
      </c>
      <c r="B157" s="65" t="s">
        <v>411</v>
      </c>
      <c r="C157" s="66">
        <v>2007</v>
      </c>
      <c r="D157" s="66">
        <v>31</v>
      </c>
      <c r="E157" s="66" t="s">
        <v>297</v>
      </c>
      <c r="F157" s="66" t="s">
        <v>254</v>
      </c>
      <c r="G157" s="66" t="s">
        <v>232</v>
      </c>
      <c r="H157" s="66" t="s">
        <v>252</v>
      </c>
      <c r="I157" s="66" t="s">
        <v>418</v>
      </c>
      <c r="J157" s="66">
        <v>1</v>
      </c>
      <c r="K157" s="66">
        <v>31</v>
      </c>
      <c r="L157" s="66">
        <v>2007</v>
      </c>
      <c r="M157" s="67">
        <v>19</v>
      </c>
      <c r="N157" s="67">
        <v>7</v>
      </c>
      <c r="O157" s="88">
        <v>1</v>
      </c>
      <c r="P157" s="88">
        <v>1</v>
      </c>
      <c r="Q157" s="77">
        <f t="shared" si="2"/>
        <v>1</v>
      </c>
      <c r="R157" s="171"/>
    </row>
    <row r="158" spans="1:18" ht="15.75" thickBot="1" x14ac:dyDescent="0.3">
      <c r="A158" s="184" t="s">
        <v>410</v>
      </c>
      <c r="B158" s="76" t="s">
        <v>411</v>
      </c>
      <c r="C158" s="106">
        <v>2007</v>
      </c>
      <c r="D158" s="106">
        <v>32</v>
      </c>
      <c r="E158" s="106" t="s">
        <v>494</v>
      </c>
      <c r="F158" s="106" t="s">
        <v>495</v>
      </c>
      <c r="G158" s="106" t="s">
        <v>232</v>
      </c>
      <c r="H158" s="106" t="s">
        <v>290</v>
      </c>
      <c r="I158" s="106" t="s">
        <v>418</v>
      </c>
      <c r="J158" s="106">
        <v>1</v>
      </c>
      <c r="K158" s="106">
        <v>32</v>
      </c>
      <c r="L158" s="106">
        <v>2007</v>
      </c>
      <c r="M158" s="179">
        <v>19</v>
      </c>
      <c r="N158" s="179">
        <v>7</v>
      </c>
      <c r="O158" s="180">
        <v>2</v>
      </c>
      <c r="P158" s="180">
        <v>2</v>
      </c>
      <c r="Q158" s="162">
        <f t="shared" si="2"/>
        <v>2</v>
      </c>
      <c r="R158" s="409">
        <f>SUM(Q127:Q158)</f>
        <v>3952.5</v>
      </c>
    </row>
    <row r="159" spans="1:18" x14ac:dyDescent="0.25">
      <c r="A159" s="161" t="s">
        <v>400</v>
      </c>
      <c r="B159" s="17" t="s">
        <v>401</v>
      </c>
      <c r="C159" s="61">
        <v>2007</v>
      </c>
      <c r="D159" s="61">
        <v>1</v>
      </c>
      <c r="E159" s="61" t="s">
        <v>573</v>
      </c>
      <c r="F159" s="61" t="s">
        <v>395</v>
      </c>
      <c r="G159" s="61" t="s">
        <v>232</v>
      </c>
      <c r="H159" s="61" t="s">
        <v>397</v>
      </c>
      <c r="I159" s="61" t="s">
        <v>418</v>
      </c>
      <c r="J159" s="61">
        <v>1</v>
      </c>
      <c r="K159" s="61">
        <v>1</v>
      </c>
      <c r="L159" s="61">
        <v>2007</v>
      </c>
      <c r="M159" s="62">
        <v>19</v>
      </c>
      <c r="N159" s="62">
        <v>7</v>
      </c>
      <c r="O159" s="63">
        <v>556</v>
      </c>
      <c r="P159" s="63">
        <v>556</v>
      </c>
      <c r="Q159" s="94">
        <f>SUM(O159:P159)/2</f>
        <v>556</v>
      </c>
      <c r="R159" s="397"/>
    </row>
    <row r="160" spans="1:18" x14ac:dyDescent="0.25">
      <c r="A160" s="175" t="s">
        <v>400</v>
      </c>
      <c r="B160" s="35" t="s">
        <v>401</v>
      </c>
      <c r="C160" s="37">
        <v>2007</v>
      </c>
      <c r="D160" s="37">
        <v>2</v>
      </c>
      <c r="E160" s="37" t="s">
        <v>458</v>
      </c>
      <c r="F160" s="37" t="s">
        <v>399</v>
      </c>
      <c r="G160" s="37" t="s">
        <v>232</v>
      </c>
      <c r="H160" s="37" t="s">
        <v>396</v>
      </c>
      <c r="I160" s="37" t="s">
        <v>418</v>
      </c>
      <c r="J160" s="37">
        <v>1</v>
      </c>
      <c r="K160" s="37">
        <v>2</v>
      </c>
      <c r="L160" s="37">
        <v>2007</v>
      </c>
      <c r="M160" s="172">
        <v>19</v>
      </c>
      <c r="N160" s="172">
        <v>7</v>
      </c>
      <c r="O160" s="173">
        <v>833</v>
      </c>
      <c r="P160" s="173">
        <v>833</v>
      </c>
      <c r="Q160" s="165">
        <f t="shared" ref="Q160:Q163" si="3">SUM(O160:P160)/2</f>
        <v>833</v>
      </c>
      <c r="R160" s="171"/>
    </row>
    <row r="161" spans="1:18" ht="15.75" thickBot="1" x14ac:dyDescent="0.3">
      <c r="A161" s="178" t="s">
        <v>400</v>
      </c>
      <c r="B161" s="76" t="s">
        <v>401</v>
      </c>
      <c r="C161" s="106">
        <v>2007</v>
      </c>
      <c r="D161" s="106">
        <v>3</v>
      </c>
      <c r="E161" s="106" t="s">
        <v>494</v>
      </c>
      <c r="F161" s="106" t="s">
        <v>495</v>
      </c>
      <c r="G161" s="106" t="s">
        <v>232</v>
      </c>
      <c r="H161" s="106" t="s">
        <v>290</v>
      </c>
      <c r="I161" s="106" t="s">
        <v>418</v>
      </c>
      <c r="J161" s="106">
        <v>1</v>
      </c>
      <c r="K161" s="106">
        <v>3</v>
      </c>
      <c r="L161" s="106">
        <v>2007</v>
      </c>
      <c r="M161" s="179">
        <v>19</v>
      </c>
      <c r="N161" s="179">
        <v>7</v>
      </c>
      <c r="O161" s="180">
        <v>100</v>
      </c>
      <c r="P161" s="180">
        <v>100</v>
      </c>
      <c r="Q161" s="185">
        <f t="shared" si="3"/>
        <v>100</v>
      </c>
      <c r="R161" s="409">
        <f>SUM(Q159:Q161)</f>
        <v>1489</v>
      </c>
    </row>
    <row r="162" spans="1:18" x14ac:dyDescent="0.25">
      <c r="A162" s="407" t="s">
        <v>227</v>
      </c>
      <c r="B162" s="17" t="s">
        <v>228</v>
      </c>
      <c r="C162" s="61">
        <v>2007</v>
      </c>
      <c r="D162" s="61">
        <v>4</v>
      </c>
      <c r="E162" s="61" t="s">
        <v>257</v>
      </c>
      <c r="F162" s="61" t="s">
        <v>345</v>
      </c>
      <c r="G162" s="61" t="s">
        <v>232</v>
      </c>
      <c r="H162" s="61" t="s">
        <v>240</v>
      </c>
      <c r="I162" s="61" t="s">
        <v>418</v>
      </c>
      <c r="J162" s="61">
        <v>1</v>
      </c>
      <c r="K162" s="61">
        <v>4</v>
      </c>
      <c r="L162" s="61">
        <v>2007</v>
      </c>
      <c r="M162" s="62">
        <v>19</v>
      </c>
      <c r="N162" s="62">
        <v>7</v>
      </c>
      <c r="O162" s="63">
        <v>4</v>
      </c>
      <c r="P162" s="63">
        <v>4</v>
      </c>
      <c r="Q162" s="94">
        <f t="shared" si="3"/>
        <v>4</v>
      </c>
      <c r="R162" s="398"/>
    </row>
    <row r="163" spans="1:18" ht="15.75" thickBot="1" x14ac:dyDescent="0.3">
      <c r="A163" s="97" t="s">
        <v>227</v>
      </c>
      <c r="B163" s="69" t="s">
        <v>228</v>
      </c>
      <c r="C163" s="70">
        <v>2007</v>
      </c>
      <c r="D163" s="70">
        <v>5</v>
      </c>
      <c r="E163" s="70" t="s">
        <v>266</v>
      </c>
      <c r="F163" s="70" t="s">
        <v>267</v>
      </c>
      <c r="G163" s="70" t="s">
        <v>232</v>
      </c>
      <c r="H163" s="70" t="s">
        <v>240</v>
      </c>
      <c r="I163" s="70" t="s">
        <v>418</v>
      </c>
      <c r="J163" s="70">
        <v>1</v>
      </c>
      <c r="K163" s="70">
        <v>5</v>
      </c>
      <c r="L163" s="70">
        <v>2007</v>
      </c>
      <c r="M163" s="71">
        <v>19</v>
      </c>
      <c r="N163" s="71">
        <v>7</v>
      </c>
      <c r="O163" s="91">
        <v>2</v>
      </c>
      <c r="P163" s="91">
        <v>2</v>
      </c>
      <c r="Q163" s="93">
        <f t="shared" si="3"/>
        <v>2</v>
      </c>
      <c r="R163" s="176">
        <f>SUM(Q162:Q163)</f>
        <v>6</v>
      </c>
    </row>
    <row r="164" spans="1:18" ht="15.75" thickBot="1" x14ac:dyDescent="0.3">
      <c r="A164" s="408" t="s">
        <v>1419</v>
      </c>
      <c r="B164" s="389"/>
      <c r="C164" s="389"/>
      <c r="D164" s="389"/>
      <c r="E164" s="389"/>
      <c r="F164" s="389"/>
      <c r="G164" s="389"/>
      <c r="H164" s="389"/>
      <c r="I164" s="389"/>
      <c r="J164" s="389"/>
      <c r="K164" s="208"/>
      <c r="L164" s="208"/>
      <c r="M164" s="208"/>
      <c r="N164" s="208"/>
      <c r="O164" s="393"/>
      <c r="P164" s="208"/>
      <c r="Q164" s="208"/>
      <c r="R164" s="406">
        <f>SUM(R3:R163)</f>
        <v>30861</v>
      </c>
    </row>
    <row r="165" spans="1:18" x14ac:dyDescent="0.25">
      <c r="B165" s="7"/>
      <c r="C165" s="7"/>
      <c r="D165" s="7"/>
      <c r="E165" s="7"/>
      <c r="F165" s="7"/>
      <c r="G165" s="7"/>
      <c r="H165" s="7"/>
      <c r="I165" s="7"/>
      <c r="J165" s="7"/>
    </row>
    <row r="166" spans="1:18" x14ac:dyDescent="0.25">
      <c r="B166" s="7"/>
      <c r="C166" s="7"/>
      <c r="D166" s="7"/>
      <c r="E166" s="7"/>
      <c r="F166" s="7"/>
      <c r="G166" s="7"/>
      <c r="H166" s="7"/>
      <c r="I166" s="7"/>
      <c r="J166" s="7"/>
    </row>
    <row r="167" spans="1:18" x14ac:dyDescent="0.25">
      <c r="B167" s="7"/>
      <c r="C167" s="7"/>
      <c r="D167" s="7"/>
      <c r="E167" s="7"/>
      <c r="F167" s="7"/>
      <c r="G167" s="7"/>
      <c r="H167" s="7"/>
      <c r="I167" s="7"/>
      <c r="J167" s="7"/>
    </row>
    <row r="168" spans="1:18" x14ac:dyDescent="0.25">
      <c r="B168" s="7"/>
      <c r="C168" s="7"/>
      <c r="D168" s="7"/>
      <c r="E168" s="7"/>
      <c r="F168" s="7"/>
      <c r="G168" s="7"/>
      <c r="H168" s="7"/>
      <c r="I168" s="7"/>
      <c r="J168" s="7"/>
    </row>
    <row r="169" spans="1:18" x14ac:dyDescent="0.25">
      <c r="B169" s="7"/>
      <c r="C169" s="7"/>
      <c r="D169" s="7"/>
      <c r="E169" s="7"/>
      <c r="F169" s="7"/>
      <c r="G169" s="7"/>
      <c r="H169" s="7"/>
      <c r="I169" s="7"/>
      <c r="J169" s="7"/>
    </row>
    <row r="170" spans="1:18" x14ac:dyDescent="0.25">
      <c r="B170" s="7"/>
      <c r="C170" s="7"/>
      <c r="D170" s="7"/>
      <c r="E170" s="7"/>
      <c r="F170" s="7"/>
      <c r="G170" s="7"/>
      <c r="H170" s="7"/>
      <c r="I170" s="7"/>
      <c r="J170" s="7"/>
    </row>
    <row r="171" spans="1:18" x14ac:dyDescent="0.25">
      <c r="B171" s="7"/>
      <c r="C171" s="7"/>
      <c r="D171" s="7"/>
      <c r="E171" s="7"/>
      <c r="F171" s="7"/>
      <c r="G171" s="7"/>
      <c r="H171" s="7"/>
      <c r="I171" s="7"/>
      <c r="J171" s="7"/>
    </row>
    <row r="172" spans="1:18" x14ac:dyDescent="0.25">
      <c r="B172" s="7"/>
      <c r="C172" s="7"/>
      <c r="D172" s="7"/>
      <c r="E172" s="7"/>
      <c r="F172" s="7"/>
      <c r="G172" s="7"/>
      <c r="H172" s="7"/>
      <c r="I172" s="7"/>
      <c r="J172" s="7"/>
    </row>
    <row r="173" spans="1:18" x14ac:dyDescent="0.25">
      <c r="B173" s="7"/>
      <c r="C173" s="7"/>
      <c r="D173" s="7"/>
      <c r="E173" s="7"/>
      <c r="F173" s="7"/>
      <c r="G173" s="7"/>
      <c r="H173" s="7"/>
      <c r="I173" s="7"/>
      <c r="J173" s="7"/>
    </row>
    <row r="174" spans="1:18" x14ac:dyDescent="0.25">
      <c r="B174" s="7"/>
      <c r="C174" s="7"/>
      <c r="D174" s="7"/>
      <c r="E174" s="7"/>
      <c r="F174" s="7"/>
      <c r="G174" s="7"/>
      <c r="H174" s="7"/>
      <c r="I174" s="7"/>
      <c r="J174" s="7"/>
    </row>
    <row r="175" spans="1:18" x14ac:dyDescent="0.25">
      <c r="B175" s="7"/>
      <c r="C175" s="7"/>
      <c r="D175" s="7"/>
      <c r="E175" s="7"/>
      <c r="F175" s="7"/>
      <c r="G175" s="7"/>
      <c r="H175" s="7"/>
      <c r="I175" s="7"/>
      <c r="J175" s="7"/>
    </row>
    <row r="176" spans="1:18" x14ac:dyDescent="0.25">
      <c r="B176" s="7"/>
      <c r="C176" s="7"/>
      <c r="D176" s="7"/>
      <c r="E176" s="7"/>
      <c r="F176" s="7"/>
      <c r="G176" s="7"/>
      <c r="H176" s="7"/>
      <c r="I176" s="7"/>
      <c r="J176" s="7"/>
    </row>
    <row r="177" spans="2:10" x14ac:dyDescent="0.25">
      <c r="B177" s="7"/>
      <c r="C177" s="7"/>
      <c r="D177" s="7"/>
      <c r="E177" s="7"/>
      <c r="F177" s="7"/>
      <c r="G177" s="7"/>
      <c r="H177" s="7"/>
      <c r="I177" s="7"/>
      <c r="J177" s="7"/>
    </row>
    <row r="178" spans="2:10" x14ac:dyDescent="0.25">
      <c r="B178" s="7"/>
      <c r="C178" s="7"/>
      <c r="D178" s="7"/>
      <c r="E178" s="7"/>
      <c r="F178" s="7"/>
      <c r="G178" s="7"/>
      <c r="H178" s="7"/>
      <c r="I178" s="7"/>
      <c r="J178" s="7"/>
    </row>
    <row r="179" spans="2:10" x14ac:dyDescent="0.25">
      <c r="B179" s="7"/>
      <c r="C179" s="7"/>
      <c r="D179" s="7"/>
      <c r="E179" s="7"/>
      <c r="F179" s="7"/>
      <c r="G179" s="7"/>
      <c r="H179" s="7"/>
      <c r="I179" s="7"/>
      <c r="J179" s="7"/>
    </row>
    <row r="180" spans="2:10" x14ac:dyDescent="0.25">
      <c r="B180" s="7"/>
      <c r="C180" s="7"/>
      <c r="D180" s="7"/>
      <c r="E180" s="7"/>
      <c r="F180" s="7"/>
      <c r="G180" s="7"/>
      <c r="H180" s="7"/>
      <c r="I180" s="7"/>
      <c r="J180" s="7"/>
    </row>
    <row r="181" spans="2:10" x14ac:dyDescent="0.25">
      <c r="B181" s="7"/>
      <c r="C181" s="7"/>
      <c r="D181" s="7"/>
      <c r="E181" s="7"/>
      <c r="F181" s="7"/>
      <c r="G181" s="7"/>
      <c r="H181" s="7"/>
      <c r="I181" s="7"/>
      <c r="J181" s="7"/>
    </row>
    <row r="182" spans="2:10" x14ac:dyDescent="0.25">
      <c r="B182" s="7"/>
      <c r="C182" s="7"/>
      <c r="D182" s="7"/>
      <c r="E182" s="7"/>
      <c r="F182" s="7"/>
      <c r="G182" s="7"/>
      <c r="H182" s="7"/>
      <c r="I182" s="7"/>
      <c r="J182" s="7"/>
    </row>
    <row r="183" spans="2:10" x14ac:dyDescent="0.25">
      <c r="B183" s="7"/>
      <c r="C183" s="7"/>
      <c r="D183" s="7"/>
      <c r="E183" s="7"/>
      <c r="F183" s="7"/>
      <c r="G183" s="7"/>
      <c r="H183" s="7"/>
      <c r="I183" s="7"/>
      <c r="J183" s="7"/>
    </row>
    <row r="184" spans="2:10" x14ac:dyDescent="0.25">
      <c r="B184" s="7"/>
      <c r="C184" s="7"/>
      <c r="D184" s="7"/>
      <c r="E184" s="7"/>
      <c r="F184" s="7"/>
      <c r="G184" s="7"/>
      <c r="H184" s="7"/>
      <c r="I184" s="7"/>
      <c r="J184" s="7"/>
    </row>
    <row r="185" spans="2:10" x14ac:dyDescent="0.25">
      <c r="B185" s="7"/>
      <c r="C185" s="7"/>
      <c r="D185" s="7"/>
      <c r="E185" s="7"/>
      <c r="F185" s="7"/>
      <c r="G185" s="7"/>
      <c r="H185" s="7"/>
      <c r="I185" s="7"/>
      <c r="J185" s="7"/>
    </row>
    <row r="186" spans="2:10" x14ac:dyDescent="0.25">
      <c r="B186" s="7"/>
      <c r="C186" s="7"/>
      <c r="D186" s="7"/>
      <c r="E186" s="7"/>
      <c r="F186" s="7"/>
      <c r="G186" s="7"/>
      <c r="H186" s="7"/>
      <c r="I186" s="7"/>
      <c r="J186" s="7"/>
    </row>
    <row r="187" spans="2:10" x14ac:dyDescent="0.25">
      <c r="B187" s="7"/>
      <c r="C187" s="7"/>
      <c r="D187" s="7"/>
      <c r="E187" s="7"/>
      <c r="F187" s="7"/>
      <c r="G187" s="7"/>
      <c r="H187" s="7"/>
      <c r="I187" s="7"/>
      <c r="J187" s="7"/>
    </row>
    <row r="188" spans="2:10" x14ac:dyDescent="0.25">
      <c r="B188" s="7"/>
      <c r="C188" s="7"/>
      <c r="D188" s="7"/>
      <c r="E188" s="7"/>
      <c r="F188" s="7"/>
      <c r="G188" s="7"/>
      <c r="H188" s="7"/>
      <c r="I188" s="7"/>
      <c r="J188" s="7"/>
    </row>
    <row r="189" spans="2:10" x14ac:dyDescent="0.25">
      <c r="B189" s="7"/>
      <c r="C189" s="7"/>
      <c r="D189" s="7"/>
      <c r="E189" s="7"/>
      <c r="F189" s="7"/>
      <c r="G189" s="7"/>
      <c r="H189" s="7"/>
      <c r="I189" s="7"/>
      <c r="J189" s="7"/>
    </row>
    <row r="190" spans="2:10" x14ac:dyDescent="0.25">
      <c r="B190" s="7"/>
      <c r="C190" s="7"/>
      <c r="D190" s="7"/>
      <c r="E190" s="7"/>
      <c r="F190" s="7"/>
      <c r="G190" s="7"/>
      <c r="H190" s="7"/>
      <c r="I190" s="7"/>
      <c r="J190" s="7"/>
    </row>
    <row r="191" spans="2:10" x14ac:dyDescent="0.25">
      <c r="B191" s="7"/>
      <c r="C191" s="7"/>
      <c r="D191" s="7"/>
      <c r="E191" s="7"/>
      <c r="F191" s="7"/>
      <c r="G191" s="7"/>
      <c r="H191" s="7"/>
      <c r="I191" s="7"/>
    </row>
    <row r="192" spans="2:10" x14ac:dyDescent="0.25">
      <c r="B192" s="7"/>
      <c r="C192" s="7"/>
      <c r="D192" s="7"/>
      <c r="E192" s="7"/>
      <c r="F192" s="7"/>
      <c r="G192" s="7"/>
      <c r="H192" s="7"/>
      <c r="I192" s="7"/>
    </row>
    <row r="193" spans="2:9" x14ac:dyDescent="0.25">
      <c r="B193" s="7"/>
      <c r="C193" s="7"/>
      <c r="D193" s="7"/>
      <c r="E193" s="7"/>
      <c r="F193" s="7"/>
      <c r="G193" s="7"/>
      <c r="H193" s="7"/>
      <c r="I193" s="7"/>
    </row>
    <row r="194" spans="2:9" x14ac:dyDescent="0.25">
      <c r="B194" s="7"/>
      <c r="C194" s="7"/>
      <c r="D194" s="7"/>
      <c r="E194" s="7"/>
      <c r="F194" s="7"/>
      <c r="G194" s="7"/>
      <c r="H194" s="7"/>
      <c r="I194" s="7"/>
    </row>
    <row r="195" spans="2:9" x14ac:dyDescent="0.25">
      <c r="B195" s="7"/>
      <c r="C195" s="7"/>
      <c r="D195" s="7"/>
      <c r="E195" s="7"/>
      <c r="F195" s="7"/>
      <c r="G195" s="7"/>
      <c r="H195" s="7"/>
      <c r="I195" s="7"/>
    </row>
    <row r="196" spans="2:9" x14ac:dyDescent="0.25">
      <c r="B196" s="7"/>
      <c r="C196" s="7"/>
      <c r="D196" s="7"/>
      <c r="E196" s="7"/>
      <c r="F196" s="7"/>
      <c r="G196" s="7"/>
      <c r="H196" s="7"/>
      <c r="I196" s="7"/>
    </row>
    <row r="197" spans="2:9" x14ac:dyDescent="0.25">
      <c r="B197" s="7"/>
      <c r="C197" s="7"/>
      <c r="D197" s="7"/>
      <c r="E197" s="7"/>
      <c r="F197" s="7"/>
      <c r="G197" s="7"/>
      <c r="H197" s="7"/>
      <c r="I197" s="7"/>
    </row>
    <row r="198" spans="2:9" x14ac:dyDescent="0.25">
      <c r="B198" s="7"/>
      <c r="C198" s="7"/>
      <c r="D198" s="7"/>
      <c r="E198" s="7"/>
      <c r="F198" s="7"/>
      <c r="G198" s="7"/>
      <c r="H198" s="7"/>
      <c r="I198" s="7"/>
    </row>
    <row r="199" spans="2:9" x14ac:dyDescent="0.25">
      <c r="B199" s="7"/>
      <c r="C199" s="7"/>
      <c r="D199" s="7"/>
      <c r="E199" s="7"/>
      <c r="F199" s="7"/>
      <c r="G199" s="7"/>
      <c r="H199" s="7"/>
      <c r="I199" s="7"/>
    </row>
    <row r="200" spans="2:9" x14ac:dyDescent="0.25">
      <c r="B200" s="7"/>
      <c r="C200" s="7"/>
      <c r="D200" s="7"/>
      <c r="E200" s="7"/>
      <c r="F200" s="7"/>
      <c r="G200" s="7"/>
      <c r="H200" s="7"/>
      <c r="I200" s="7"/>
    </row>
    <row r="201" spans="2:9" x14ac:dyDescent="0.25">
      <c r="B201" s="7"/>
      <c r="C201" s="7"/>
      <c r="D201" s="7"/>
      <c r="E201" s="7"/>
      <c r="F201" s="7"/>
      <c r="G201" s="7"/>
      <c r="H201" s="7"/>
      <c r="I201" s="7"/>
    </row>
    <row r="202" spans="2:9" x14ac:dyDescent="0.25">
      <c r="B202" s="7"/>
      <c r="C202" s="7"/>
      <c r="D202" s="7"/>
      <c r="E202" s="7"/>
      <c r="F202" s="7"/>
      <c r="G202" s="7"/>
      <c r="H202" s="7"/>
      <c r="I202" s="7"/>
    </row>
    <row r="203" spans="2:9" x14ac:dyDescent="0.25">
      <c r="B203" s="7"/>
      <c r="C203" s="7"/>
      <c r="D203" s="7"/>
      <c r="E203" s="7"/>
      <c r="F203" s="7"/>
      <c r="G203" s="7"/>
      <c r="H203" s="7"/>
      <c r="I203" s="7"/>
    </row>
    <row r="204" spans="2:9" x14ac:dyDescent="0.25">
      <c r="B204" s="7"/>
      <c r="C204" s="7"/>
      <c r="D204" s="7"/>
      <c r="E204" s="7"/>
      <c r="F204" s="7"/>
      <c r="G204" s="7"/>
      <c r="H204" s="7"/>
      <c r="I204" s="7"/>
    </row>
    <row r="205" spans="2:9" x14ac:dyDescent="0.25">
      <c r="B205" s="7"/>
      <c r="C205" s="7"/>
      <c r="D205" s="7"/>
      <c r="E205" s="7"/>
      <c r="F205" s="7"/>
      <c r="G205" s="7"/>
      <c r="H205" s="7"/>
      <c r="I205" s="7"/>
    </row>
    <row r="206" spans="2:9" x14ac:dyDescent="0.25">
      <c r="B206" s="7"/>
      <c r="C206" s="7"/>
      <c r="D206" s="7"/>
      <c r="E206" s="7"/>
      <c r="F206" s="7"/>
      <c r="G206" s="7"/>
      <c r="H206" s="7"/>
      <c r="I206" s="7"/>
    </row>
    <row r="207" spans="2:9" x14ac:dyDescent="0.25">
      <c r="B207" s="7"/>
      <c r="C207" s="7"/>
      <c r="D207" s="7"/>
      <c r="E207" s="7"/>
      <c r="F207" s="7"/>
      <c r="G207" s="7"/>
      <c r="H207" s="7"/>
      <c r="I207" s="7"/>
    </row>
    <row r="208" spans="2:9" x14ac:dyDescent="0.25">
      <c r="B208" s="7"/>
      <c r="C208" s="7"/>
      <c r="D208" s="7"/>
      <c r="E208" s="7"/>
      <c r="F208" s="7"/>
      <c r="G208" s="7"/>
      <c r="H208" s="7"/>
      <c r="I208" s="7"/>
    </row>
    <row r="209" spans="2:9" x14ac:dyDescent="0.25">
      <c r="B209" s="7"/>
      <c r="C209" s="7"/>
      <c r="D209" s="7"/>
      <c r="E209" s="7"/>
      <c r="F209" s="7"/>
      <c r="G209" s="7"/>
      <c r="H209" s="7"/>
      <c r="I209" s="7"/>
    </row>
    <row r="210" spans="2:9" x14ac:dyDescent="0.25">
      <c r="B210" s="7"/>
      <c r="C210" s="7"/>
      <c r="D210" s="7"/>
      <c r="E210" s="7"/>
      <c r="F210" s="7"/>
      <c r="G210" s="7"/>
      <c r="H210" s="7"/>
      <c r="I210" s="7"/>
    </row>
    <row r="211" spans="2:9" x14ac:dyDescent="0.25">
      <c r="B211" s="7"/>
      <c r="C211" s="7"/>
      <c r="D211" s="7"/>
      <c r="E211" s="7"/>
      <c r="F211" s="7"/>
      <c r="G211" s="7"/>
      <c r="H211" s="7"/>
      <c r="I211" s="7"/>
    </row>
    <row r="212" spans="2:9" x14ac:dyDescent="0.25">
      <c r="B212" s="7"/>
      <c r="C212" s="7"/>
      <c r="D212" s="7"/>
      <c r="E212" s="7"/>
      <c r="F212" s="7"/>
      <c r="G212" s="7"/>
      <c r="H212" s="7"/>
      <c r="I212" s="7"/>
    </row>
    <row r="213" spans="2:9" x14ac:dyDescent="0.25">
      <c r="B213" s="7"/>
      <c r="C213" s="7"/>
      <c r="D213" s="7"/>
      <c r="E213" s="7"/>
      <c r="F213" s="7"/>
      <c r="G213" s="7"/>
      <c r="H213" s="7"/>
      <c r="I213" s="7"/>
    </row>
    <row r="214" spans="2:9" x14ac:dyDescent="0.25">
      <c r="B214" s="7"/>
      <c r="C214" s="7"/>
      <c r="D214" s="7"/>
      <c r="E214" s="7"/>
      <c r="F214" s="7"/>
      <c r="G214" s="7"/>
      <c r="H214" s="7"/>
      <c r="I214" s="7"/>
    </row>
    <row r="215" spans="2:9" x14ac:dyDescent="0.25">
      <c r="B215" s="7"/>
      <c r="C215" s="7"/>
      <c r="D215" s="7"/>
      <c r="E215" s="7"/>
      <c r="F215" s="7"/>
      <c r="G215" s="7"/>
      <c r="H215" s="7"/>
      <c r="I215" s="7"/>
    </row>
    <row r="216" spans="2:9" x14ac:dyDescent="0.25">
      <c r="B216" s="7"/>
      <c r="C216" s="7"/>
      <c r="D216" s="7"/>
      <c r="E216" s="7"/>
      <c r="F216" s="7"/>
      <c r="G216" s="7"/>
      <c r="H216" s="7"/>
      <c r="I216" s="7"/>
    </row>
    <row r="217" spans="2:9" x14ac:dyDescent="0.25">
      <c r="B217" s="7"/>
      <c r="C217" s="7"/>
      <c r="D217" s="7"/>
      <c r="E217" s="7"/>
      <c r="F217" s="7"/>
      <c r="G217" s="7"/>
      <c r="H217" s="7"/>
      <c r="I217" s="7"/>
    </row>
    <row r="218" spans="2:9" x14ac:dyDescent="0.25">
      <c r="B218" s="7"/>
      <c r="C218" s="7"/>
      <c r="D218" s="7"/>
      <c r="E218" s="7"/>
      <c r="F218" s="7"/>
      <c r="G218" s="7"/>
      <c r="H218" s="7"/>
      <c r="I218" s="7"/>
    </row>
    <row r="219" spans="2:9" x14ac:dyDescent="0.25">
      <c r="B219" s="7"/>
      <c r="C219" s="7"/>
      <c r="D219" s="7"/>
      <c r="E219" s="7"/>
      <c r="F219" s="7"/>
      <c r="G219" s="7"/>
      <c r="H219" s="7"/>
      <c r="I219" s="7"/>
    </row>
    <row r="220" spans="2:9" x14ac:dyDescent="0.25">
      <c r="B220" s="7"/>
      <c r="C220" s="7"/>
      <c r="D220" s="7"/>
      <c r="E220" s="7"/>
      <c r="F220" s="7"/>
      <c r="G220" s="7"/>
      <c r="H220" s="7"/>
      <c r="I220" s="7"/>
    </row>
    <row r="221" spans="2:9" x14ac:dyDescent="0.25">
      <c r="B221" s="7"/>
      <c r="C221" s="7"/>
      <c r="D221" s="7"/>
      <c r="E221" s="7"/>
      <c r="F221" s="7"/>
      <c r="G221" s="7"/>
      <c r="H221" s="7"/>
      <c r="I221" s="7"/>
    </row>
    <row r="222" spans="2:9" x14ac:dyDescent="0.25">
      <c r="B222" s="7"/>
      <c r="C222" s="7"/>
      <c r="D222" s="7"/>
      <c r="E222" s="7"/>
      <c r="F222" s="7"/>
      <c r="G222" s="7"/>
      <c r="H222" s="7"/>
      <c r="I222" s="7"/>
    </row>
    <row r="223" spans="2:9" x14ac:dyDescent="0.25">
      <c r="B223" s="7"/>
      <c r="C223" s="7"/>
      <c r="D223" s="7"/>
      <c r="E223" s="7"/>
      <c r="F223" s="7"/>
      <c r="G223" s="7"/>
      <c r="H223" s="7"/>
      <c r="I223" s="7"/>
    </row>
    <row r="224" spans="2:9" x14ac:dyDescent="0.25">
      <c r="B224" s="7"/>
      <c r="C224" s="7"/>
      <c r="D224" s="7"/>
      <c r="E224" s="7"/>
      <c r="F224" s="7"/>
      <c r="G224" s="7"/>
      <c r="H224" s="7"/>
      <c r="I224" s="7"/>
    </row>
    <row r="225" spans="2:9" x14ac:dyDescent="0.25">
      <c r="B225" s="7"/>
      <c r="C225" s="7"/>
      <c r="D225" s="7"/>
      <c r="E225" s="7"/>
      <c r="F225" s="7"/>
      <c r="G225" s="7"/>
      <c r="H225" s="7"/>
      <c r="I225" s="7"/>
    </row>
    <row r="226" spans="2:9" x14ac:dyDescent="0.25">
      <c r="B226" s="7"/>
      <c r="C226" s="7"/>
      <c r="D226" s="7"/>
      <c r="E226" s="7"/>
      <c r="F226" s="7"/>
      <c r="G226" s="7"/>
      <c r="H226" s="7"/>
      <c r="I226" s="7"/>
    </row>
    <row r="227" spans="2:9" x14ac:dyDescent="0.25">
      <c r="B227" s="7"/>
      <c r="C227" s="7"/>
      <c r="D227" s="7"/>
      <c r="E227" s="7"/>
      <c r="F227" s="7"/>
      <c r="G227" s="7"/>
      <c r="H227" s="7"/>
      <c r="I227" s="7"/>
    </row>
    <row r="228" spans="2:9" x14ac:dyDescent="0.25">
      <c r="B228" s="7"/>
      <c r="C228" s="7"/>
      <c r="D228" s="7"/>
      <c r="E228" s="7"/>
      <c r="F228" s="7"/>
      <c r="G228" s="7"/>
      <c r="H228" s="7"/>
      <c r="I228" s="7"/>
    </row>
    <row r="229" spans="2:9" x14ac:dyDescent="0.25">
      <c r="B229" s="7"/>
      <c r="C229" s="7"/>
      <c r="D229" s="7"/>
      <c r="E229" s="7"/>
      <c r="F229" s="7"/>
      <c r="G229" s="7"/>
      <c r="H229" s="7"/>
      <c r="I229" s="7"/>
    </row>
    <row r="230" spans="2:9" x14ac:dyDescent="0.25">
      <c r="B230" s="7"/>
      <c r="C230" s="7"/>
      <c r="D230" s="7"/>
      <c r="E230" s="7"/>
      <c r="F230" s="7"/>
      <c r="G230" s="7"/>
      <c r="H230" s="7"/>
      <c r="I230" s="7"/>
    </row>
    <row r="231" spans="2:9" x14ac:dyDescent="0.25">
      <c r="B231" s="7"/>
      <c r="C231" s="7"/>
      <c r="D231" s="7"/>
      <c r="E231" s="7"/>
      <c r="F231" s="7"/>
      <c r="G231" s="7"/>
      <c r="H231" s="7"/>
      <c r="I231" s="7"/>
    </row>
    <row r="232" spans="2:9" x14ac:dyDescent="0.25">
      <c r="B232" s="7"/>
      <c r="C232" s="7"/>
      <c r="D232" s="7"/>
      <c r="E232" s="7"/>
      <c r="F232" s="7"/>
      <c r="G232" s="7"/>
      <c r="H232" s="7"/>
      <c r="I232" s="7"/>
    </row>
    <row r="233" spans="2:9" x14ac:dyDescent="0.25">
      <c r="B233" s="7"/>
      <c r="C233" s="7"/>
      <c r="D233" s="7"/>
      <c r="E233" s="7"/>
      <c r="F233" s="7"/>
      <c r="G233" s="7"/>
      <c r="H233" s="7"/>
      <c r="I233" s="7"/>
    </row>
    <row r="234" spans="2:9" x14ac:dyDescent="0.25">
      <c r="B234" s="7"/>
      <c r="C234" s="7"/>
      <c r="D234" s="7"/>
      <c r="E234" s="7"/>
      <c r="F234" s="7"/>
      <c r="G234" s="7"/>
      <c r="H234" s="7"/>
      <c r="I234" s="7"/>
    </row>
    <row r="235" spans="2:9" x14ac:dyDescent="0.25">
      <c r="B235" s="7"/>
      <c r="C235" s="7"/>
      <c r="D235" s="7"/>
      <c r="E235" s="7"/>
      <c r="F235" s="7"/>
      <c r="G235" s="7"/>
      <c r="H235" s="7"/>
      <c r="I235" s="7"/>
    </row>
    <row r="236" spans="2:9" x14ac:dyDescent="0.25">
      <c r="B236" s="7"/>
      <c r="C236" s="7"/>
      <c r="D236" s="7"/>
      <c r="E236" s="7"/>
      <c r="F236" s="7"/>
      <c r="G236" s="7"/>
      <c r="H236" s="7"/>
      <c r="I236" s="7"/>
    </row>
    <row r="237" spans="2:9" x14ac:dyDescent="0.25">
      <c r="B237" s="7"/>
      <c r="C237" s="7"/>
      <c r="D237" s="7"/>
      <c r="E237" s="7"/>
      <c r="F237" s="7"/>
      <c r="G237" s="7"/>
      <c r="H237" s="7"/>
      <c r="I237" s="7"/>
    </row>
    <row r="238" spans="2:9" x14ac:dyDescent="0.25">
      <c r="B238" s="7"/>
      <c r="C238" s="7"/>
      <c r="D238" s="7"/>
      <c r="E238" s="7"/>
      <c r="F238" s="7"/>
      <c r="G238" s="7"/>
      <c r="H238" s="7"/>
      <c r="I238" s="7"/>
    </row>
    <row r="239" spans="2:9" x14ac:dyDescent="0.25">
      <c r="B239" s="7"/>
      <c r="C239" s="7"/>
      <c r="D239" s="7"/>
      <c r="E239" s="7"/>
      <c r="F239" s="7"/>
      <c r="G239" s="7"/>
      <c r="H239" s="7"/>
      <c r="I239" s="7"/>
    </row>
    <row r="240" spans="2:9" x14ac:dyDescent="0.25">
      <c r="B240" s="7"/>
      <c r="C240" s="7"/>
      <c r="D240" s="7"/>
      <c r="E240" s="7"/>
      <c r="F240" s="7"/>
      <c r="G240" s="7"/>
      <c r="H240" s="7"/>
      <c r="I240" s="7"/>
    </row>
    <row r="241" spans="2:9" x14ac:dyDescent="0.25">
      <c r="B241" s="7"/>
      <c r="C241" s="7"/>
      <c r="D241" s="7"/>
      <c r="E241" s="7"/>
      <c r="F241" s="7"/>
      <c r="G241" s="7"/>
      <c r="H241" s="7"/>
      <c r="I241" s="7"/>
    </row>
    <row r="242" spans="2:9" x14ac:dyDescent="0.25">
      <c r="B242" s="7"/>
      <c r="C242" s="7"/>
      <c r="D242" s="7"/>
      <c r="E242" s="7"/>
      <c r="F242" s="7"/>
      <c r="G242" s="7"/>
      <c r="H242" s="7"/>
      <c r="I242" s="7"/>
    </row>
    <row r="243" spans="2:9" x14ac:dyDescent="0.25">
      <c r="B243" s="7"/>
      <c r="C243" s="7"/>
      <c r="D243" s="7"/>
      <c r="E243" s="7"/>
      <c r="F243" s="7"/>
      <c r="G243" s="7"/>
      <c r="H243" s="7"/>
      <c r="I243" s="7"/>
    </row>
    <row r="244" spans="2:9" x14ac:dyDescent="0.25">
      <c r="B244" s="7"/>
      <c r="C244" s="7"/>
      <c r="D244" s="7"/>
      <c r="E244" s="7"/>
      <c r="F244" s="7"/>
      <c r="G244" s="7"/>
      <c r="H244" s="7"/>
      <c r="I244" s="7"/>
    </row>
    <row r="245" spans="2:9" x14ac:dyDescent="0.25">
      <c r="B245" s="7"/>
      <c r="C245" s="7"/>
      <c r="D245" s="7"/>
      <c r="E245" s="7"/>
      <c r="F245" s="7"/>
      <c r="G245" s="7"/>
      <c r="H245" s="7"/>
      <c r="I245" s="7"/>
    </row>
    <row r="246" spans="2:9" x14ac:dyDescent="0.25">
      <c r="B246" s="7"/>
      <c r="C246" s="7"/>
      <c r="D246" s="7"/>
      <c r="E246" s="7"/>
      <c r="F246" s="7"/>
      <c r="G246" s="7"/>
      <c r="H246" s="7"/>
      <c r="I246" s="7"/>
    </row>
    <row r="247" spans="2:9" x14ac:dyDescent="0.25">
      <c r="B247" s="7"/>
      <c r="C247" s="7"/>
      <c r="D247" s="7"/>
      <c r="E247" s="7"/>
      <c r="F247" s="7"/>
      <c r="G247" s="7"/>
      <c r="H247" s="7"/>
      <c r="I247" s="7"/>
    </row>
    <row r="248" spans="2:9" x14ac:dyDescent="0.25">
      <c r="B248" s="7"/>
      <c r="C248" s="7"/>
      <c r="D248" s="7"/>
      <c r="E248" s="7"/>
      <c r="F248" s="7"/>
      <c r="G248" s="7"/>
      <c r="H248" s="7"/>
      <c r="I248" s="7"/>
    </row>
    <row r="249" spans="2:9" x14ac:dyDescent="0.25">
      <c r="B249" s="7"/>
      <c r="C249" s="7"/>
      <c r="D249" s="7"/>
      <c r="E249" s="7"/>
      <c r="F249" s="7"/>
      <c r="G249" s="7"/>
      <c r="H249" s="7"/>
      <c r="I249" s="7"/>
    </row>
    <row r="250" spans="2:9" x14ac:dyDescent="0.25">
      <c r="B250" s="7"/>
      <c r="C250" s="7"/>
      <c r="D250" s="7"/>
      <c r="E250" s="7"/>
      <c r="F250" s="7"/>
      <c r="G250" s="7"/>
      <c r="H250" s="7"/>
      <c r="I250" s="7"/>
    </row>
    <row r="251" spans="2:9" x14ac:dyDescent="0.25">
      <c r="B251" s="7"/>
      <c r="C251" s="7"/>
      <c r="D251" s="7"/>
      <c r="E251" s="7"/>
      <c r="F251" s="7"/>
      <c r="G251" s="7"/>
      <c r="H251" s="7"/>
      <c r="I251" s="7"/>
    </row>
    <row r="252" spans="2:9" x14ac:dyDescent="0.25">
      <c r="B252" s="7"/>
      <c r="C252" s="7"/>
      <c r="D252" s="7"/>
      <c r="E252" s="7"/>
      <c r="F252" s="7"/>
      <c r="G252" s="7"/>
      <c r="H252" s="7"/>
      <c r="I252" s="7"/>
    </row>
    <row r="253" spans="2:9" x14ac:dyDescent="0.25">
      <c r="B253" s="7"/>
      <c r="C253" s="7"/>
      <c r="D253" s="7"/>
      <c r="E253" s="7"/>
      <c r="F253" s="7"/>
      <c r="G253" s="7"/>
      <c r="H253" s="7"/>
      <c r="I253" s="7"/>
    </row>
    <row r="254" spans="2:9" x14ac:dyDescent="0.25">
      <c r="B254" s="7"/>
      <c r="C254" s="7"/>
      <c r="D254" s="7"/>
      <c r="E254" s="7"/>
      <c r="F254" s="7"/>
      <c r="G254" s="7"/>
      <c r="H254" s="7"/>
      <c r="I254" s="7"/>
    </row>
    <row r="255" spans="2:9" x14ac:dyDescent="0.25">
      <c r="B255" s="7"/>
      <c r="C255" s="7"/>
      <c r="D255" s="7"/>
      <c r="E255" s="7"/>
      <c r="F255" s="7"/>
      <c r="G255" s="7"/>
      <c r="H255" s="7"/>
      <c r="I255" s="7"/>
    </row>
    <row r="256" spans="2:9" x14ac:dyDescent="0.25">
      <c r="B256" s="7"/>
      <c r="C256" s="7"/>
      <c r="D256" s="7"/>
      <c r="E256" s="7"/>
      <c r="F256" s="7"/>
      <c r="G256" s="7"/>
      <c r="H256" s="7"/>
      <c r="I256" s="7"/>
    </row>
    <row r="257" spans="2:9" x14ac:dyDescent="0.25">
      <c r="B257" s="7"/>
      <c r="C257" s="7"/>
      <c r="D257" s="7"/>
      <c r="E257" s="7"/>
      <c r="F257" s="7"/>
      <c r="G257" s="7"/>
      <c r="H257" s="7"/>
      <c r="I257" s="7"/>
    </row>
    <row r="258" spans="2:9" x14ac:dyDescent="0.25">
      <c r="B258" s="7"/>
      <c r="C258" s="7"/>
      <c r="D258" s="7"/>
      <c r="E258" s="7"/>
      <c r="F258" s="7"/>
      <c r="G258" s="7"/>
      <c r="H258" s="7"/>
      <c r="I258" s="7"/>
    </row>
    <row r="259" spans="2:9" x14ac:dyDescent="0.25">
      <c r="B259" s="7"/>
      <c r="C259" s="7"/>
      <c r="D259" s="7"/>
      <c r="E259" s="7"/>
      <c r="F259" s="7"/>
      <c r="G259" s="7"/>
      <c r="H259" s="7"/>
      <c r="I259" s="7"/>
    </row>
    <row r="260" spans="2:9" x14ac:dyDescent="0.25">
      <c r="B260" s="7"/>
      <c r="C260" s="7"/>
      <c r="D260" s="7"/>
      <c r="E260" s="7"/>
      <c r="F260" s="7"/>
      <c r="G260" s="7"/>
      <c r="H260" s="7"/>
      <c r="I260" s="7"/>
    </row>
    <row r="261" spans="2:9" x14ac:dyDescent="0.25">
      <c r="B261" s="7"/>
      <c r="C261" s="7"/>
      <c r="D261" s="7"/>
      <c r="E261" s="7"/>
      <c r="F261" s="7"/>
      <c r="G261" s="7"/>
      <c r="H261" s="7"/>
      <c r="I261" s="7"/>
    </row>
    <row r="262" spans="2:9" x14ac:dyDescent="0.25">
      <c r="B262" s="7"/>
      <c r="C262" s="7"/>
      <c r="D262" s="7"/>
      <c r="E262" s="7"/>
      <c r="F262" s="7"/>
      <c r="G262" s="7"/>
      <c r="H262" s="7"/>
      <c r="I262" s="7"/>
    </row>
    <row r="263" spans="2:9" x14ac:dyDescent="0.25">
      <c r="B263" s="7"/>
      <c r="C263" s="7"/>
      <c r="D263" s="7"/>
      <c r="E263" s="7"/>
      <c r="F263" s="7"/>
      <c r="G263" s="7"/>
      <c r="H263" s="7"/>
      <c r="I263" s="7"/>
    </row>
    <row r="264" spans="2:9" x14ac:dyDescent="0.25">
      <c r="B264" s="7"/>
      <c r="C264" s="7"/>
      <c r="D264" s="7"/>
      <c r="E264" s="7"/>
      <c r="F264" s="7"/>
      <c r="G264" s="7"/>
      <c r="H264" s="7"/>
      <c r="I264" s="7"/>
    </row>
    <row r="265" spans="2:9" x14ac:dyDescent="0.25">
      <c r="B265" s="7"/>
      <c r="C265" s="7"/>
      <c r="D265" s="7"/>
      <c r="E265" s="7"/>
      <c r="F265" s="7"/>
      <c r="G265" s="7"/>
      <c r="H265" s="7"/>
      <c r="I265" s="7"/>
    </row>
    <row r="266" spans="2:9" x14ac:dyDescent="0.25">
      <c r="B266" s="7"/>
      <c r="C266" s="7"/>
      <c r="D266" s="7"/>
      <c r="E266" s="7"/>
      <c r="F266" s="7"/>
      <c r="G266" s="7"/>
      <c r="H266" s="7"/>
      <c r="I266" s="7"/>
    </row>
    <row r="267" spans="2:9" x14ac:dyDescent="0.25">
      <c r="B267" s="7"/>
      <c r="C267" s="7"/>
      <c r="D267" s="7"/>
      <c r="E267" s="7"/>
      <c r="F267" s="7"/>
      <c r="G267" s="7"/>
      <c r="H267" s="7"/>
      <c r="I267" s="7"/>
    </row>
    <row r="268" spans="2:9" x14ac:dyDescent="0.25">
      <c r="B268" s="7"/>
      <c r="C268" s="7"/>
      <c r="D268" s="7"/>
      <c r="E268" s="7"/>
      <c r="F268" s="7"/>
      <c r="G268" s="7"/>
      <c r="H268" s="7"/>
      <c r="I268" s="7"/>
    </row>
    <row r="269" spans="2:9" x14ac:dyDescent="0.25">
      <c r="B269" s="7"/>
      <c r="C269" s="7"/>
      <c r="D269" s="7"/>
      <c r="E269" s="7"/>
      <c r="F269" s="7"/>
      <c r="G269" s="7"/>
      <c r="H269" s="7"/>
      <c r="I269" s="7"/>
    </row>
    <row r="270" spans="2:9" x14ac:dyDescent="0.25">
      <c r="B270" s="7"/>
      <c r="C270" s="7"/>
      <c r="D270" s="7"/>
      <c r="E270" s="7"/>
      <c r="F270" s="7"/>
      <c r="G270" s="7"/>
      <c r="H270" s="7"/>
      <c r="I270" s="7"/>
    </row>
    <row r="271" spans="2:9" x14ac:dyDescent="0.25">
      <c r="B271" s="7"/>
      <c r="C271" s="7"/>
      <c r="D271" s="7"/>
      <c r="E271" s="7"/>
      <c r="F271" s="7"/>
      <c r="G271" s="7"/>
      <c r="H271" s="7"/>
      <c r="I271" s="7"/>
    </row>
    <row r="272" spans="2:9" x14ac:dyDescent="0.25">
      <c r="B272" s="7"/>
      <c r="C272" s="7"/>
      <c r="D272" s="7"/>
      <c r="E272" s="7"/>
      <c r="F272" s="7"/>
      <c r="G272" s="7"/>
      <c r="H272" s="7"/>
      <c r="I272" s="7"/>
    </row>
    <row r="273" spans="2:9" x14ac:dyDescent="0.25">
      <c r="B273" s="7"/>
      <c r="C273" s="7"/>
      <c r="D273" s="7"/>
      <c r="E273" s="7"/>
      <c r="F273" s="7"/>
      <c r="G273" s="7"/>
      <c r="H273" s="7"/>
      <c r="I273" s="7"/>
    </row>
    <row r="274" spans="2:9" x14ac:dyDescent="0.25">
      <c r="B274" s="7"/>
      <c r="C274" s="7"/>
      <c r="D274" s="7"/>
      <c r="E274" s="7"/>
      <c r="F274" s="7"/>
      <c r="G274" s="7"/>
      <c r="H274" s="7"/>
      <c r="I274" s="7"/>
    </row>
    <row r="275" spans="2:9" x14ac:dyDescent="0.25">
      <c r="B275" s="7"/>
      <c r="C275" s="7"/>
      <c r="D275" s="7"/>
      <c r="E275" s="7"/>
      <c r="F275" s="7"/>
      <c r="G275" s="7"/>
      <c r="H275" s="7"/>
      <c r="I275" s="7"/>
    </row>
    <row r="276" spans="2:9" x14ac:dyDescent="0.25">
      <c r="B276" s="7"/>
      <c r="C276" s="7"/>
      <c r="D276" s="7"/>
      <c r="E276" s="7"/>
      <c r="F276" s="7"/>
      <c r="G276" s="7"/>
      <c r="H276" s="7"/>
      <c r="I276" s="7"/>
    </row>
    <row r="277" spans="2:9" x14ac:dyDescent="0.25">
      <c r="B277" s="7"/>
      <c r="C277" s="7"/>
      <c r="D277" s="7"/>
      <c r="E277" s="7"/>
      <c r="F277" s="7"/>
      <c r="G277" s="7"/>
      <c r="H277" s="7"/>
      <c r="I277" s="7"/>
    </row>
    <row r="278" spans="2:9" x14ac:dyDescent="0.25">
      <c r="B278" s="7"/>
      <c r="C278" s="7"/>
      <c r="D278" s="7"/>
      <c r="E278" s="7"/>
      <c r="F278" s="7"/>
      <c r="G278" s="7"/>
      <c r="H278" s="7"/>
      <c r="I278" s="7"/>
    </row>
    <row r="279" spans="2:9" x14ac:dyDescent="0.25">
      <c r="B279" s="7"/>
      <c r="C279" s="7"/>
      <c r="D279" s="7"/>
      <c r="E279" s="7"/>
      <c r="F279" s="7"/>
      <c r="G279" s="7"/>
      <c r="H279" s="7"/>
      <c r="I279" s="7"/>
    </row>
    <row r="280" spans="2:9" x14ac:dyDescent="0.25">
      <c r="B280" s="7"/>
      <c r="C280" s="7"/>
      <c r="D280" s="7"/>
      <c r="E280" s="7"/>
      <c r="F280" s="7"/>
      <c r="G280" s="7"/>
      <c r="H280" s="7"/>
      <c r="I280" s="7"/>
    </row>
    <row r="281" spans="2:9" x14ac:dyDescent="0.25">
      <c r="B281" s="7"/>
      <c r="C281" s="7"/>
      <c r="D281" s="7"/>
      <c r="E281" s="7"/>
      <c r="F281" s="7"/>
      <c r="G281" s="7"/>
      <c r="H281" s="7"/>
      <c r="I281" s="7"/>
    </row>
    <row r="282" spans="2:9" x14ac:dyDescent="0.25">
      <c r="B282" s="7"/>
      <c r="C282" s="7"/>
      <c r="D282" s="7"/>
      <c r="E282" s="7"/>
      <c r="F282" s="7"/>
      <c r="G282" s="7"/>
      <c r="H282" s="7"/>
      <c r="I282" s="7"/>
    </row>
    <row r="283" spans="2:9" x14ac:dyDescent="0.25">
      <c r="B283" s="7"/>
      <c r="C283" s="7"/>
      <c r="D283" s="7"/>
      <c r="E283" s="7"/>
      <c r="F283" s="7"/>
      <c r="G283" s="7"/>
      <c r="H283" s="7"/>
      <c r="I283" s="7"/>
    </row>
    <row r="284" spans="2:9" x14ac:dyDescent="0.25">
      <c r="B284" s="7"/>
      <c r="C284" s="7"/>
      <c r="D284" s="7"/>
      <c r="E284" s="7"/>
      <c r="F284" s="7"/>
      <c r="G284" s="7"/>
      <c r="H284" s="7"/>
      <c r="I284" s="7"/>
    </row>
    <row r="285" spans="2:9" x14ac:dyDescent="0.25">
      <c r="B285" s="7"/>
      <c r="C285" s="7"/>
      <c r="D285" s="7"/>
      <c r="E285" s="7"/>
      <c r="F285" s="7"/>
      <c r="G285" s="7"/>
      <c r="H285" s="7"/>
      <c r="I285" s="7"/>
    </row>
    <row r="286" spans="2:9" x14ac:dyDescent="0.25">
      <c r="B286" s="7"/>
      <c r="C286" s="7"/>
      <c r="D286" s="7"/>
      <c r="E286" s="7"/>
      <c r="F286" s="7"/>
      <c r="G286" s="7"/>
      <c r="H286" s="7"/>
      <c r="I286" s="7"/>
    </row>
    <row r="287" spans="2:9" x14ac:dyDescent="0.25">
      <c r="B287" s="7"/>
      <c r="C287" s="7"/>
      <c r="D287" s="7"/>
      <c r="E287" s="7"/>
      <c r="F287" s="7"/>
      <c r="G287" s="7"/>
      <c r="H287" s="7"/>
      <c r="I287" s="7"/>
    </row>
    <row r="288" spans="2:9" x14ac:dyDescent="0.25">
      <c r="B288" s="7"/>
      <c r="C288" s="7"/>
      <c r="D288" s="7"/>
      <c r="E288" s="7"/>
      <c r="F288" s="7"/>
      <c r="G288" s="7"/>
      <c r="H288" s="7"/>
      <c r="I288" s="7"/>
    </row>
    <row r="289" spans="2:9" x14ac:dyDescent="0.25">
      <c r="B289" s="7"/>
      <c r="C289" s="7"/>
      <c r="D289" s="7"/>
      <c r="E289" s="7"/>
      <c r="F289" s="7"/>
      <c r="G289" s="7"/>
      <c r="H289" s="7"/>
      <c r="I289" s="7"/>
    </row>
    <row r="290" spans="2:9" x14ac:dyDescent="0.25">
      <c r="B290" s="7"/>
      <c r="C290" s="7"/>
      <c r="D290" s="7"/>
      <c r="E290" s="7"/>
      <c r="F290" s="7"/>
      <c r="G290" s="7"/>
      <c r="H290" s="7"/>
      <c r="I290" s="7"/>
    </row>
    <row r="291" spans="2:9" x14ac:dyDescent="0.25">
      <c r="B291" s="7"/>
      <c r="C291" s="7"/>
      <c r="D291" s="7"/>
      <c r="E291" s="7"/>
      <c r="F291" s="7"/>
      <c r="G291" s="7"/>
      <c r="H291" s="7"/>
      <c r="I291" s="7"/>
    </row>
    <row r="292" spans="2:9" x14ac:dyDescent="0.25">
      <c r="B292" s="7"/>
      <c r="C292" s="7"/>
      <c r="D292" s="7"/>
      <c r="E292" s="7"/>
      <c r="F292" s="7"/>
      <c r="G292" s="7"/>
      <c r="H292" s="7"/>
      <c r="I292" s="7"/>
    </row>
    <row r="293" spans="2:9" x14ac:dyDescent="0.25">
      <c r="B293" s="7"/>
      <c r="C293" s="7"/>
      <c r="D293" s="7"/>
      <c r="E293" s="7"/>
      <c r="F293" s="7"/>
      <c r="G293" s="7"/>
      <c r="H293" s="7"/>
      <c r="I293" s="7"/>
    </row>
    <row r="294" spans="2:9" x14ac:dyDescent="0.25">
      <c r="B294" s="7"/>
      <c r="C294" s="7"/>
      <c r="D294" s="7"/>
      <c r="E294" s="7"/>
      <c r="F294" s="7"/>
      <c r="G294" s="7"/>
      <c r="H294" s="7"/>
      <c r="I294" s="7"/>
    </row>
    <row r="295" spans="2:9" x14ac:dyDescent="0.25">
      <c r="B295" s="7"/>
      <c r="C295" s="7"/>
      <c r="D295" s="7"/>
      <c r="E295" s="7"/>
      <c r="F295" s="7"/>
      <c r="G295" s="7"/>
      <c r="H295" s="7"/>
      <c r="I295" s="7"/>
    </row>
    <row r="296" spans="2:9" x14ac:dyDescent="0.25">
      <c r="B296" s="7"/>
      <c r="C296" s="7"/>
      <c r="D296" s="7"/>
      <c r="E296" s="7"/>
      <c r="F296" s="7"/>
      <c r="G296" s="7"/>
      <c r="H296" s="7"/>
      <c r="I296" s="7"/>
    </row>
    <row r="297" spans="2:9" x14ac:dyDescent="0.25">
      <c r="B297" s="7"/>
      <c r="C297" s="7"/>
      <c r="D297" s="7"/>
      <c r="E297" s="7"/>
      <c r="F297" s="7"/>
      <c r="G297" s="7"/>
      <c r="H297" s="7"/>
      <c r="I297" s="7"/>
    </row>
    <row r="298" spans="2:9" x14ac:dyDescent="0.25">
      <c r="B298" s="7"/>
      <c r="C298" s="7"/>
      <c r="D298" s="7"/>
      <c r="E298" s="7"/>
      <c r="F298" s="7"/>
      <c r="G298" s="7"/>
      <c r="H298" s="7"/>
      <c r="I298" s="7"/>
    </row>
    <row r="299" spans="2:9" x14ac:dyDescent="0.25">
      <c r="B299" s="7"/>
      <c r="C299" s="7"/>
      <c r="D299" s="7"/>
      <c r="E299" s="7"/>
      <c r="F299" s="7"/>
      <c r="G299" s="7"/>
      <c r="H299" s="7"/>
      <c r="I299" s="7"/>
    </row>
    <row r="300" spans="2:9" x14ac:dyDescent="0.25">
      <c r="B300" s="7"/>
      <c r="C300" s="7"/>
      <c r="D300" s="7"/>
      <c r="E300" s="7"/>
      <c r="F300" s="7"/>
      <c r="G300" s="7"/>
      <c r="H300" s="7"/>
      <c r="I300" s="7"/>
    </row>
    <row r="301" spans="2:9" x14ac:dyDescent="0.25">
      <c r="B301" s="7"/>
      <c r="C301" s="7"/>
      <c r="D301" s="7"/>
      <c r="E301" s="7"/>
      <c r="F301" s="7"/>
      <c r="G301" s="7"/>
      <c r="H301" s="7"/>
      <c r="I301" s="7"/>
    </row>
    <row r="302" spans="2:9" x14ac:dyDescent="0.25">
      <c r="B302" s="7"/>
      <c r="C302" s="7"/>
      <c r="D302" s="7"/>
      <c r="E302" s="7"/>
      <c r="F302" s="7"/>
      <c r="G302" s="7"/>
      <c r="H302" s="7"/>
      <c r="I302" s="7"/>
    </row>
    <row r="303" spans="2:9" x14ac:dyDescent="0.25">
      <c r="B303" s="7"/>
      <c r="C303" s="7"/>
      <c r="D303" s="7"/>
      <c r="E303" s="7"/>
      <c r="F303" s="7"/>
      <c r="G303" s="7"/>
      <c r="H303" s="7"/>
      <c r="I303" s="7"/>
    </row>
    <row r="304" spans="2:9" x14ac:dyDescent="0.25">
      <c r="B304" s="7"/>
      <c r="C304" s="7"/>
      <c r="D304" s="7"/>
      <c r="E304" s="7"/>
      <c r="F304" s="7"/>
      <c r="G304" s="7"/>
      <c r="H304" s="7"/>
      <c r="I304" s="7"/>
    </row>
    <row r="305" spans="2:9" x14ac:dyDescent="0.25">
      <c r="B305" s="7"/>
      <c r="C305" s="7"/>
      <c r="D305" s="7"/>
      <c r="E305" s="7"/>
      <c r="F305" s="7"/>
      <c r="G305" s="7"/>
      <c r="H305" s="7"/>
      <c r="I305" s="7"/>
    </row>
    <row r="306" spans="2:9" x14ac:dyDescent="0.25">
      <c r="B306" s="7"/>
      <c r="C306" s="7"/>
      <c r="D306" s="7"/>
      <c r="E306" s="7"/>
      <c r="F306" s="7"/>
      <c r="G306" s="7"/>
      <c r="H306" s="7"/>
      <c r="I306" s="7"/>
    </row>
    <row r="307" spans="2:9" x14ac:dyDescent="0.25">
      <c r="B307" s="7"/>
      <c r="C307" s="7"/>
      <c r="D307" s="7"/>
      <c r="E307" s="7"/>
      <c r="F307" s="7"/>
      <c r="G307" s="7"/>
      <c r="H307" s="7"/>
      <c r="I307" s="7"/>
    </row>
    <row r="308" spans="2:9" x14ac:dyDescent="0.25">
      <c r="B308" s="7"/>
      <c r="C308" s="7"/>
      <c r="D308" s="7"/>
      <c r="E308" s="7"/>
      <c r="F308" s="7"/>
      <c r="G308" s="7"/>
      <c r="H308" s="7"/>
      <c r="I308" s="7"/>
    </row>
    <row r="309" spans="2:9" x14ac:dyDescent="0.25">
      <c r="B309" s="7"/>
      <c r="C309" s="7"/>
      <c r="D309" s="7"/>
      <c r="E309" s="7"/>
      <c r="F309" s="7"/>
      <c r="G309" s="7"/>
      <c r="H309" s="7"/>
      <c r="I309" s="7"/>
    </row>
    <row r="310" spans="2:9" x14ac:dyDescent="0.25">
      <c r="B310" s="7"/>
      <c r="C310" s="7"/>
      <c r="D310" s="7"/>
      <c r="E310" s="7"/>
      <c r="F310" s="7"/>
      <c r="G310" s="7"/>
      <c r="H310" s="7"/>
      <c r="I310" s="7"/>
    </row>
    <row r="311" spans="2:9" x14ac:dyDescent="0.25">
      <c r="B311" s="7"/>
      <c r="C311" s="7"/>
      <c r="D311" s="7"/>
      <c r="E311" s="7"/>
      <c r="F311" s="7"/>
      <c r="G311" s="7"/>
      <c r="H311" s="7"/>
      <c r="I311" s="7"/>
    </row>
    <row r="312" spans="2:9" x14ac:dyDescent="0.25">
      <c r="B312" s="7"/>
      <c r="C312" s="7"/>
      <c r="D312" s="7"/>
      <c r="E312" s="7"/>
      <c r="F312" s="7"/>
      <c r="G312" s="7"/>
      <c r="H312" s="7"/>
      <c r="I312" s="7"/>
    </row>
    <row r="313" spans="2:9" x14ac:dyDescent="0.25">
      <c r="B313" s="7"/>
      <c r="C313" s="7"/>
      <c r="D313" s="7"/>
      <c r="E313" s="7"/>
      <c r="F313" s="7"/>
      <c r="G313" s="7"/>
      <c r="H313" s="7"/>
      <c r="I313" s="7"/>
    </row>
    <row r="314" spans="2:9" x14ac:dyDescent="0.25">
      <c r="B314" s="7"/>
      <c r="C314" s="7"/>
      <c r="D314" s="7"/>
      <c r="E314" s="7"/>
      <c r="F314" s="7"/>
      <c r="G314" s="7"/>
      <c r="H314" s="7"/>
      <c r="I314" s="7"/>
    </row>
    <row r="315" spans="2:9" x14ac:dyDescent="0.25">
      <c r="B315" s="7"/>
      <c r="C315" s="7"/>
      <c r="D315" s="7"/>
      <c r="E315" s="7"/>
      <c r="F315" s="7"/>
      <c r="G315" s="7"/>
      <c r="H315" s="7"/>
      <c r="I315" s="7"/>
    </row>
    <row r="316" spans="2:9" x14ac:dyDescent="0.25">
      <c r="B316" s="7"/>
      <c r="C316" s="7"/>
      <c r="D316" s="7"/>
      <c r="E316" s="7"/>
      <c r="F316" s="7"/>
      <c r="G316" s="7"/>
      <c r="H316" s="7"/>
      <c r="I316" s="7"/>
    </row>
    <row r="317" spans="2:9" x14ac:dyDescent="0.25">
      <c r="B317" s="7"/>
      <c r="C317" s="7"/>
      <c r="D317" s="7"/>
      <c r="E317" s="7"/>
      <c r="F317" s="7"/>
      <c r="G317" s="7"/>
      <c r="H317" s="7"/>
      <c r="I317" s="7"/>
    </row>
    <row r="318" spans="2:9" x14ac:dyDescent="0.25">
      <c r="B318" s="7"/>
      <c r="C318" s="7"/>
      <c r="D318" s="7"/>
      <c r="E318" s="7"/>
      <c r="F318" s="7"/>
      <c r="G318" s="7"/>
      <c r="H318" s="7"/>
      <c r="I318" s="7"/>
    </row>
    <row r="319" spans="2:9" x14ac:dyDescent="0.25">
      <c r="B319" s="7"/>
      <c r="C319" s="7"/>
      <c r="D319" s="7"/>
      <c r="E319" s="7"/>
      <c r="F319" s="7"/>
      <c r="G319" s="7"/>
      <c r="H319" s="7"/>
      <c r="I319" s="7"/>
    </row>
    <row r="320" spans="2:9" x14ac:dyDescent="0.25">
      <c r="B320" s="7"/>
      <c r="C320" s="7"/>
      <c r="D320" s="7"/>
      <c r="E320" s="7"/>
      <c r="F320" s="7"/>
      <c r="G320" s="7"/>
      <c r="H320" s="7"/>
      <c r="I320" s="7"/>
    </row>
    <row r="321" spans="2:9" x14ac:dyDescent="0.25">
      <c r="B321" s="7"/>
      <c r="C321" s="7"/>
      <c r="D321" s="7"/>
      <c r="E321" s="7"/>
      <c r="F321" s="7"/>
      <c r="G321" s="7"/>
      <c r="H321" s="7"/>
      <c r="I321" s="7"/>
    </row>
    <row r="322" spans="2:9" x14ac:dyDescent="0.25">
      <c r="B322" s="7"/>
      <c r="C322" s="7"/>
      <c r="D322" s="7"/>
      <c r="E322" s="7"/>
      <c r="F322" s="7"/>
      <c r="G322" s="7"/>
      <c r="H322" s="7"/>
      <c r="I322" s="7"/>
    </row>
    <row r="323" spans="2:9" x14ac:dyDescent="0.25">
      <c r="B323" s="7"/>
      <c r="C323" s="7"/>
      <c r="D323" s="7"/>
      <c r="E323" s="7"/>
      <c r="F323" s="7"/>
      <c r="G323" s="7"/>
      <c r="H323" s="7"/>
      <c r="I323" s="7"/>
    </row>
    <row r="324" spans="2:9" x14ac:dyDescent="0.25">
      <c r="B324" s="7"/>
      <c r="C324" s="7"/>
      <c r="D324" s="7"/>
      <c r="E324" s="7"/>
      <c r="F324" s="7"/>
      <c r="G324" s="7"/>
      <c r="H324" s="7"/>
      <c r="I324" s="7"/>
    </row>
    <row r="325" spans="2:9" x14ac:dyDescent="0.25">
      <c r="B325" s="7"/>
      <c r="C325" s="7"/>
      <c r="D325" s="7"/>
      <c r="E325" s="7"/>
      <c r="F325" s="7"/>
      <c r="G325" s="7"/>
      <c r="H325" s="7"/>
      <c r="I325" s="7"/>
    </row>
    <row r="326" spans="2:9" x14ac:dyDescent="0.25">
      <c r="B326" s="7"/>
      <c r="C326" s="7"/>
      <c r="D326" s="7"/>
      <c r="E326" s="7"/>
      <c r="F326" s="7"/>
      <c r="G326" s="7"/>
      <c r="H326" s="7"/>
      <c r="I326" s="7"/>
    </row>
    <row r="327" spans="2:9" x14ac:dyDescent="0.25">
      <c r="B327" s="7"/>
      <c r="C327" s="7"/>
      <c r="D327" s="7"/>
      <c r="E327" s="7"/>
      <c r="F327" s="7"/>
      <c r="G327" s="7"/>
      <c r="H327" s="7"/>
      <c r="I327" s="7"/>
    </row>
    <row r="328" spans="2:9" x14ac:dyDescent="0.25">
      <c r="B328" s="7"/>
      <c r="C328" s="7"/>
      <c r="D328" s="7"/>
      <c r="E328" s="7"/>
      <c r="F328" s="7"/>
      <c r="G328" s="7"/>
      <c r="H328" s="7"/>
      <c r="I328" s="7"/>
    </row>
    <row r="329" spans="2:9" x14ac:dyDescent="0.25">
      <c r="B329" s="7"/>
      <c r="C329" s="7"/>
      <c r="D329" s="7"/>
      <c r="E329" s="7"/>
      <c r="F329" s="7"/>
      <c r="G329" s="7"/>
      <c r="H329" s="7"/>
      <c r="I329" s="7"/>
    </row>
    <row r="330" spans="2:9" x14ac:dyDescent="0.25">
      <c r="B330" s="7"/>
      <c r="C330" s="7"/>
      <c r="D330" s="7"/>
      <c r="E330" s="7"/>
      <c r="F330" s="7"/>
      <c r="G330" s="7"/>
      <c r="H330" s="7"/>
      <c r="I330" s="7"/>
    </row>
    <row r="331" spans="2:9" x14ac:dyDescent="0.25">
      <c r="B331" s="7"/>
      <c r="C331" s="7"/>
      <c r="D331" s="7"/>
      <c r="E331" s="7"/>
      <c r="F331" s="7"/>
      <c r="G331" s="7"/>
      <c r="H331" s="7"/>
      <c r="I331" s="7"/>
    </row>
    <row r="332" spans="2:9" x14ac:dyDescent="0.25">
      <c r="B332" s="7"/>
      <c r="C332" s="7"/>
      <c r="D332" s="7"/>
      <c r="E332" s="7"/>
      <c r="F332" s="7"/>
      <c r="G332" s="7"/>
      <c r="H332" s="7"/>
      <c r="I332" s="7"/>
    </row>
    <row r="333" spans="2:9" x14ac:dyDescent="0.25">
      <c r="B333" s="7"/>
      <c r="C333" s="7"/>
      <c r="D333" s="7"/>
      <c r="E333" s="7"/>
      <c r="F333" s="7"/>
      <c r="G333" s="7"/>
      <c r="H333" s="7"/>
      <c r="I333" s="7"/>
    </row>
    <row r="334" spans="2:9" x14ac:dyDescent="0.25">
      <c r="B334" s="7"/>
      <c r="C334" s="7"/>
      <c r="D334" s="7"/>
      <c r="E334" s="7"/>
      <c r="F334" s="7"/>
      <c r="G334" s="7"/>
      <c r="H334" s="7"/>
      <c r="I334" s="7"/>
    </row>
    <row r="335" spans="2:9" x14ac:dyDescent="0.25">
      <c r="B335" s="7"/>
      <c r="C335" s="7"/>
      <c r="D335" s="7"/>
      <c r="E335" s="7"/>
      <c r="F335" s="7"/>
      <c r="G335" s="7"/>
      <c r="H335" s="7"/>
      <c r="I335" s="7"/>
    </row>
    <row r="336" spans="2:9" x14ac:dyDescent="0.25">
      <c r="B336" s="7"/>
      <c r="C336" s="7"/>
      <c r="D336" s="7"/>
      <c r="E336" s="7"/>
      <c r="F336" s="7"/>
      <c r="G336" s="7"/>
      <c r="H336" s="7"/>
      <c r="I336" s="7"/>
    </row>
    <row r="337" spans="2:9" x14ac:dyDescent="0.25">
      <c r="B337" s="7"/>
      <c r="C337" s="7"/>
      <c r="D337" s="7"/>
      <c r="E337" s="7"/>
      <c r="F337" s="7"/>
      <c r="G337" s="7"/>
      <c r="H337" s="7"/>
      <c r="I337" s="7"/>
    </row>
    <row r="338" spans="2:9" x14ac:dyDescent="0.25">
      <c r="B338" s="7"/>
      <c r="C338" s="7"/>
      <c r="D338" s="7"/>
      <c r="E338" s="7"/>
      <c r="F338" s="7"/>
      <c r="G338" s="7"/>
      <c r="H338" s="7"/>
      <c r="I338" s="7"/>
    </row>
    <row r="339" spans="2:9" x14ac:dyDescent="0.25">
      <c r="B339" s="7"/>
      <c r="C339" s="7"/>
      <c r="D339" s="7"/>
      <c r="E339" s="7"/>
      <c r="F339" s="7"/>
      <c r="G339" s="7"/>
      <c r="H339" s="7"/>
      <c r="I339" s="7"/>
    </row>
    <row r="340" spans="2:9" x14ac:dyDescent="0.25">
      <c r="B340" s="7"/>
      <c r="C340" s="7"/>
      <c r="D340" s="7"/>
      <c r="E340" s="7"/>
      <c r="F340" s="7"/>
      <c r="G340" s="7"/>
      <c r="H340" s="7"/>
      <c r="I340" s="7"/>
    </row>
    <row r="341" spans="2:9" x14ac:dyDescent="0.25">
      <c r="B341" s="7"/>
      <c r="C341" s="7"/>
      <c r="D341" s="7"/>
      <c r="E341" s="7"/>
      <c r="F341" s="7"/>
      <c r="G341" s="7"/>
      <c r="H341" s="7"/>
      <c r="I341" s="7"/>
    </row>
    <row r="342" spans="2:9" x14ac:dyDescent="0.25">
      <c r="B342" s="7"/>
      <c r="C342" s="7"/>
      <c r="D342" s="7"/>
      <c r="E342" s="7"/>
      <c r="F342" s="7"/>
      <c r="G342" s="7"/>
      <c r="H342" s="7"/>
      <c r="I342" s="7"/>
    </row>
    <row r="343" spans="2:9" x14ac:dyDescent="0.25">
      <c r="B343" s="7"/>
      <c r="C343" s="7"/>
      <c r="D343" s="7"/>
      <c r="E343" s="7"/>
      <c r="F343" s="7"/>
      <c r="G343" s="7"/>
      <c r="H343" s="7"/>
      <c r="I343" s="7"/>
    </row>
    <row r="344" spans="2:9" x14ac:dyDescent="0.25">
      <c r="B344" s="7"/>
      <c r="C344" s="7"/>
      <c r="D344" s="7"/>
      <c r="E344" s="7"/>
      <c r="F344" s="7"/>
      <c r="G344" s="7"/>
      <c r="H344" s="7"/>
      <c r="I344" s="7"/>
    </row>
    <row r="345" spans="2:9" x14ac:dyDescent="0.25">
      <c r="B345" s="7"/>
      <c r="C345" s="7"/>
      <c r="D345" s="7"/>
      <c r="E345" s="7"/>
      <c r="F345" s="7"/>
      <c r="G345" s="7"/>
      <c r="H345" s="7"/>
      <c r="I345" s="7"/>
    </row>
    <row r="346" spans="2:9" x14ac:dyDescent="0.25">
      <c r="B346" s="7"/>
      <c r="C346" s="7"/>
      <c r="D346" s="7"/>
      <c r="E346" s="7"/>
      <c r="F346" s="7"/>
      <c r="G346" s="7"/>
      <c r="H346" s="7"/>
      <c r="I346" s="7"/>
    </row>
    <row r="347" spans="2:9" x14ac:dyDescent="0.25">
      <c r="B347" s="7"/>
      <c r="C347" s="7"/>
      <c r="D347" s="7"/>
      <c r="E347" s="7"/>
      <c r="F347" s="7"/>
      <c r="G347" s="7"/>
      <c r="H347" s="7"/>
      <c r="I347" s="7"/>
    </row>
    <row r="348" spans="2:9" x14ac:dyDescent="0.25">
      <c r="B348" s="7"/>
      <c r="C348" s="7"/>
      <c r="D348" s="7"/>
      <c r="E348" s="7"/>
      <c r="F348" s="7"/>
      <c r="G348" s="7"/>
      <c r="H348" s="7"/>
      <c r="I348" s="7"/>
    </row>
    <row r="349" spans="2:9" x14ac:dyDescent="0.25">
      <c r="B349" s="7"/>
      <c r="C349" s="7"/>
      <c r="D349" s="7"/>
      <c r="E349" s="7"/>
      <c r="F349" s="7"/>
      <c r="G349" s="7"/>
      <c r="H349" s="7"/>
      <c r="I349" s="7"/>
    </row>
    <row r="350" spans="2:9" x14ac:dyDescent="0.25">
      <c r="B350" s="7"/>
      <c r="C350" s="7"/>
      <c r="D350" s="7"/>
      <c r="E350" s="7"/>
      <c r="F350" s="7"/>
      <c r="G350" s="7"/>
      <c r="H350" s="7"/>
      <c r="I350" s="7"/>
    </row>
    <row r="351" spans="2:9" x14ac:dyDescent="0.25">
      <c r="B351" s="7"/>
      <c r="C351" s="7"/>
      <c r="D351" s="7"/>
      <c r="E351" s="7"/>
      <c r="F351" s="7"/>
      <c r="G351" s="7"/>
      <c r="H351" s="7"/>
      <c r="I351" s="7"/>
    </row>
    <row r="352" spans="2:9" x14ac:dyDescent="0.25">
      <c r="B352" s="7"/>
      <c r="C352" s="7"/>
      <c r="D352" s="7"/>
      <c r="E352" s="7"/>
      <c r="F352" s="7"/>
      <c r="G352" s="7"/>
      <c r="H352" s="7"/>
      <c r="I352" s="7"/>
    </row>
    <row r="353" spans="2:9" x14ac:dyDescent="0.25">
      <c r="B353" s="7"/>
      <c r="C353" s="7"/>
      <c r="D353" s="7"/>
      <c r="E353" s="7"/>
      <c r="F353" s="7"/>
      <c r="G353" s="7"/>
      <c r="H353" s="7"/>
      <c r="I353" s="7"/>
    </row>
    <row r="354" spans="2:9" x14ac:dyDescent="0.25">
      <c r="B354" s="7"/>
      <c r="C354" s="7"/>
      <c r="D354" s="7"/>
      <c r="E354" s="7"/>
      <c r="F354" s="7"/>
      <c r="G354" s="7"/>
      <c r="H354" s="7"/>
      <c r="I354" s="7"/>
    </row>
    <row r="355" spans="2:9" x14ac:dyDescent="0.25">
      <c r="B355" s="7"/>
      <c r="C355" s="7"/>
      <c r="D355" s="7"/>
      <c r="E355" s="7"/>
      <c r="F355" s="7"/>
      <c r="G355" s="7"/>
      <c r="H355" s="7"/>
      <c r="I355" s="7"/>
    </row>
    <row r="356" spans="2:9" x14ac:dyDescent="0.25">
      <c r="B356" s="7"/>
      <c r="C356" s="7"/>
      <c r="D356" s="7"/>
      <c r="E356" s="7"/>
      <c r="F356" s="7"/>
      <c r="G356" s="7"/>
      <c r="H356" s="7"/>
      <c r="I356" s="7"/>
    </row>
    <row r="357" spans="2:9" x14ac:dyDescent="0.25">
      <c r="B357" s="7"/>
      <c r="C357" s="7"/>
      <c r="D357" s="7"/>
      <c r="E357" s="7"/>
      <c r="F357" s="7"/>
      <c r="G357" s="7"/>
      <c r="H357" s="7"/>
      <c r="I357" s="7"/>
    </row>
    <row r="358" spans="2:9" x14ac:dyDescent="0.25">
      <c r="B358" s="7"/>
      <c r="C358" s="7"/>
      <c r="D358" s="7"/>
      <c r="E358" s="7"/>
      <c r="F358" s="7"/>
      <c r="G358" s="7"/>
      <c r="H358" s="7"/>
      <c r="I358" s="7"/>
    </row>
    <row r="359" spans="2:9" x14ac:dyDescent="0.25">
      <c r="B359" s="7"/>
      <c r="C359" s="7"/>
      <c r="D359" s="7"/>
      <c r="E359" s="7"/>
      <c r="F359" s="7"/>
      <c r="G359" s="7"/>
      <c r="H359" s="7"/>
      <c r="I359" s="7"/>
    </row>
    <row r="360" spans="2:9" x14ac:dyDescent="0.25">
      <c r="B360" s="7"/>
      <c r="C360" s="7"/>
      <c r="D360" s="7"/>
      <c r="E360" s="7"/>
      <c r="F360" s="7"/>
      <c r="G360" s="7"/>
      <c r="H360" s="7"/>
      <c r="I360" s="7"/>
    </row>
    <row r="361" spans="2:9" x14ac:dyDescent="0.25">
      <c r="B361" s="7"/>
      <c r="C361" s="7"/>
      <c r="D361" s="7"/>
      <c r="E361" s="7"/>
      <c r="F361" s="7"/>
      <c r="G361" s="7"/>
      <c r="H361" s="7"/>
      <c r="I361" s="7"/>
    </row>
    <row r="362" spans="2:9" x14ac:dyDescent="0.25">
      <c r="B362" s="7"/>
      <c r="C362" s="7"/>
      <c r="D362" s="7"/>
      <c r="E362" s="7"/>
      <c r="F362" s="7"/>
      <c r="G362" s="7"/>
      <c r="H362" s="7"/>
      <c r="I362" s="7"/>
    </row>
    <row r="363" spans="2:9" x14ac:dyDescent="0.25">
      <c r="B363" s="7"/>
      <c r="C363" s="7"/>
      <c r="D363" s="7"/>
      <c r="E363" s="7"/>
      <c r="F363" s="7"/>
      <c r="G363" s="7"/>
      <c r="H363" s="7"/>
      <c r="I363" s="7"/>
    </row>
    <row r="364" spans="2:9" x14ac:dyDescent="0.25">
      <c r="B364" s="7"/>
      <c r="C364" s="7"/>
      <c r="D364" s="7"/>
      <c r="E364" s="7"/>
      <c r="F364" s="7"/>
      <c r="G364" s="7"/>
      <c r="H364" s="7"/>
      <c r="I364" s="7"/>
    </row>
    <row r="365" spans="2:9" x14ac:dyDescent="0.25">
      <c r="B365" s="7"/>
      <c r="C365" s="7"/>
      <c r="D365" s="7"/>
      <c r="E365" s="7"/>
      <c r="F365" s="7"/>
      <c r="G365" s="7"/>
      <c r="H365" s="7"/>
      <c r="I365" s="7"/>
    </row>
    <row r="366" spans="2:9" x14ac:dyDescent="0.25">
      <c r="B366" s="7"/>
      <c r="C366" s="7"/>
      <c r="D366" s="7"/>
      <c r="E366" s="7"/>
      <c r="F366" s="7"/>
      <c r="G366" s="7"/>
      <c r="H366" s="7"/>
      <c r="I366" s="7"/>
    </row>
    <row r="367" spans="2:9" x14ac:dyDescent="0.25">
      <c r="B367" s="7"/>
      <c r="C367" s="7"/>
      <c r="D367" s="7"/>
      <c r="E367" s="7"/>
      <c r="F367" s="7"/>
      <c r="G367" s="7"/>
      <c r="H367" s="7"/>
      <c r="I367" s="7"/>
    </row>
    <row r="368" spans="2:9" x14ac:dyDescent="0.25">
      <c r="B368" s="7"/>
      <c r="C368" s="7"/>
      <c r="D368" s="7"/>
      <c r="E368" s="7"/>
      <c r="F368" s="7"/>
      <c r="G368" s="7"/>
      <c r="H368" s="7"/>
      <c r="I368" s="7"/>
    </row>
    <row r="369" spans="2:9" x14ac:dyDescent="0.25">
      <c r="B369" s="7"/>
      <c r="C369" s="7"/>
      <c r="D369" s="7"/>
      <c r="E369" s="7"/>
      <c r="F369" s="7"/>
      <c r="G369" s="7"/>
      <c r="H369" s="7"/>
      <c r="I369" s="7"/>
    </row>
    <row r="370" spans="2:9" x14ac:dyDescent="0.25">
      <c r="B370" s="7"/>
      <c r="C370" s="7"/>
      <c r="D370" s="7"/>
      <c r="E370" s="7"/>
      <c r="F370" s="7"/>
      <c r="G370" s="7"/>
      <c r="H370" s="7"/>
      <c r="I370" s="7"/>
    </row>
    <row r="371" spans="2:9" x14ac:dyDescent="0.25">
      <c r="B371" s="7"/>
      <c r="C371" s="7"/>
      <c r="D371" s="7"/>
      <c r="E371" s="7"/>
      <c r="F371" s="7"/>
      <c r="G371" s="7"/>
      <c r="H371" s="7"/>
    </row>
    <row r="372" spans="2:9" x14ac:dyDescent="0.25">
      <c r="B372" s="7"/>
      <c r="C372" s="7"/>
      <c r="D372" s="7"/>
      <c r="E372" s="7"/>
      <c r="F372" s="7"/>
      <c r="G372" s="7"/>
      <c r="H372" s="7"/>
    </row>
    <row r="373" spans="2:9" x14ac:dyDescent="0.25">
      <c r="B373" s="7"/>
      <c r="C373" s="7"/>
      <c r="D373" s="7"/>
      <c r="E373" s="7"/>
      <c r="F373" s="7"/>
      <c r="G373" s="7"/>
      <c r="H373" s="7"/>
    </row>
    <row r="374" spans="2:9" x14ac:dyDescent="0.25">
      <c r="B374" s="7"/>
      <c r="C374" s="7"/>
      <c r="D374" s="7"/>
      <c r="E374" s="7"/>
      <c r="F374" s="7"/>
      <c r="G374" s="7"/>
      <c r="H374" s="7"/>
    </row>
    <row r="375" spans="2:9" x14ac:dyDescent="0.25">
      <c r="B375" s="7"/>
      <c r="C375" s="7"/>
      <c r="D375" s="7"/>
      <c r="E375" s="7"/>
      <c r="F375" s="7"/>
      <c r="G375" s="7"/>
      <c r="H375" s="7"/>
    </row>
    <row r="376" spans="2:9" x14ac:dyDescent="0.25">
      <c r="B376" s="7"/>
      <c r="C376" s="7"/>
      <c r="D376" s="7"/>
      <c r="E376" s="7"/>
      <c r="F376" s="7"/>
      <c r="G376" s="7"/>
      <c r="H376" s="7"/>
    </row>
    <row r="377" spans="2:9" x14ac:dyDescent="0.25">
      <c r="B377" s="7"/>
      <c r="C377" s="7"/>
      <c r="D377" s="7"/>
      <c r="E377" s="7"/>
      <c r="F377" s="7"/>
      <c r="G377" s="7"/>
      <c r="H377" s="7"/>
    </row>
    <row r="378" spans="2:9" x14ac:dyDescent="0.25">
      <c r="B378" s="7"/>
      <c r="C378" s="7"/>
      <c r="D378" s="7"/>
      <c r="E378" s="7"/>
      <c r="F378" s="7"/>
      <c r="G378" s="7"/>
      <c r="H378" s="7"/>
    </row>
    <row r="379" spans="2:9" x14ac:dyDescent="0.25">
      <c r="B379" s="7"/>
      <c r="C379" s="7"/>
      <c r="D379" s="7"/>
      <c r="E379" s="7"/>
      <c r="F379" s="7"/>
      <c r="G379" s="7"/>
      <c r="H379" s="7"/>
    </row>
    <row r="380" spans="2:9" x14ac:dyDescent="0.25">
      <c r="B380" s="7"/>
      <c r="C380" s="7"/>
      <c r="D380" s="7"/>
      <c r="E380" s="7"/>
      <c r="F380" s="7"/>
      <c r="G380" s="7"/>
      <c r="H380" s="7"/>
    </row>
    <row r="381" spans="2:9" x14ac:dyDescent="0.25">
      <c r="B381" s="7"/>
      <c r="C381" s="7"/>
      <c r="D381" s="7"/>
      <c r="E381" s="7"/>
      <c r="F381" s="7"/>
      <c r="G381" s="7"/>
      <c r="H381" s="7"/>
    </row>
    <row r="382" spans="2:9" x14ac:dyDescent="0.25">
      <c r="B382" s="7"/>
      <c r="C382" s="7"/>
      <c r="D382" s="7"/>
      <c r="E382" s="7"/>
      <c r="F382" s="7"/>
      <c r="G382" s="7"/>
      <c r="H382" s="7"/>
    </row>
    <row r="383" spans="2:9" x14ac:dyDescent="0.25">
      <c r="B383" s="7"/>
      <c r="C383" s="7"/>
      <c r="D383" s="7"/>
      <c r="E383" s="7"/>
      <c r="F383" s="7"/>
      <c r="G383" s="7"/>
      <c r="H383" s="7"/>
    </row>
    <row r="384" spans="2:9" x14ac:dyDescent="0.25">
      <c r="B384" s="7"/>
      <c r="C384" s="7"/>
      <c r="D384" s="7"/>
      <c r="E384" s="7"/>
      <c r="F384" s="7"/>
      <c r="G384" s="7"/>
      <c r="H384" s="7"/>
    </row>
    <row r="385" spans="2:9" x14ac:dyDescent="0.25">
      <c r="B385" s="7"/>
      <c r="C385" s="7"/>
      <c r="D385" s="7"/>
      <c r="E385" s="7"/>
      <c r="F385" s="7"/>
      <c r="G385" s="7"/>
      <c r="H385" s="7"/>
    </row>
    <row r="386" spans="2:9" x14ac:dyDescent="0.25">
      <c r="B386" s="7"/>
      <c r="C386" s="7"/>
      <c r="D386" s="7"/>
      <c r="E386" s="7"/>
      <c r="F386" s="7"/>
      <c r="G386" s="7"/>
      <c r="H386" s="7"/>
    </row>
    <row r="387" spans="2:9" x14ac:dyDescent="0.25">
      <c r="B387" s="7"/>
      <c r="C387" s="7"/>
      <c r="D387" s="7"/>
      <c r="E387" s="7"/>
      <c r="F387" s="7"/>
      <c r="G387" s="7"/>
      <c r="H387" s="7"/>
    </row>
    <row r="388" spans="2:9" x14ac:dyDescent="0.25">
      <c r="B388" s="7"/>
      <c r="C388" s="7"/>
      <c r="D388" s="7"/>
      <c r="E388" s="7"/>
      <c r="F388" s="7"/>
      <c r="G388" s="7"/>
      <c r="H388" s="7"/>
    </row>
    <row r="389" spans="2:9" x14ac:dyDescent="0.25">
      <c r="B389" s="7"/>
      <c r="C389" s="7"/>
      <c r="D389" s="7"/>
      <c r="E389" s="7"/>
      <c r="F389" s="7"/>
      <c r="G389" s="7"/>
      <c r="H389" s="7"/>
    </row>
    <row r="390" spans="2:9" x14ac:dyDescent="0.25">
      <c r="B390" s="7"/>
      <c r="C390" s="7"/>
      <c r="D390" s="7"/>
      <c r="E390" s="7"/>
      <c r="F390" s="7"/>
      <c r="G390" s="7"/>
      <c r="H390" s="7"/>
    </row>
    <row r="391" spans="2:9" x14ac:dyDescent="0.25">
      <c r="B391" s="7"/>
      <c r="C391" s="7"/>
      <c r="D391" s="7"/>
      <c r="E391" s="7"/>
      <c r="F391" s="7"/>
      <c r="G391" s="7"/>
      <c r="H391" s="7"/>
      <c r="I391" s="7"/>
    </row>
    <row r="392" spans="2:9" x14ac:dyDescent="0.25">
      <c r="B392" s="7"/>
      <c r="C392" s="7"/>
      <c r="D392" s="7"/>
      <c r="E392" s="7"/>
      <c r="F392" s="7"/>
      <c r="G392" s="7"/>
      <c r="H392" s="7"/>
      <c r="I392" s="7"/>
    </row>
    <row r="393" spans="2:9" x14ac:dyDescent="0.25">
      <c r="B393" s="7"/>
      <c r="C393" s="7"/>
      <c r="D393" s="7"/>
      <c r="E393" s="7"/>
      <c r="F393" s="7"/>
      <c r="G393" s="7"/>
      <c r="H393" s="7"/>
      <c r="I393" s="7"/>
    </row>
    <row r="394" spans="2:9" x14ac:dyDescent="0.25">
      <c r="B394" s="7"/>
      <c r="C394" s="7"/>
      <c r="D394" s="7"/>
      <c r="E394" s="7"/>
      <c r="F394" s="7"/>
      <c r="G394" s="7"/>
      <c r="H394" s="7"/>
      <c r="I394" s="7"/>
    </row>
    <row r="395" spans="2:9" x14ac:dyDescent="0.25">
      <c r="B395" s="7"/>
      <c r="C395" s="7"/>
      <c r="D395" s="7"/>
      <c r="E395" s="7"/>
      <c r="F395" s="7"/>
      <c r="G395" s="7"/>
      <c r="H395" s="7"/>
      <c r="I395" s="7"/>
    </row>
    <row r="396" spans="2:9" x14ac:dyDescent="0.25">
      <c r="B396" s="7"/>
      <c r="C396" s="7"/>
      <c r="D396" s="7"/>
      <c r="E396" s="7"/>
      <c r="F396" s="7"/>
      <c r="G396" s="7"/>
      <c r="H396" s="7"/>
      <c r="I396" s="7"/>
    </row>
    <row r="397" spans="2:9" x14ac:dyDescent="0.25">
      <c r="B397" s="7"/>
      <c r="C397" s="7"/>
      <c r="D397" s="7"/>
      <c r="E397" s="7"/>
      <c r="F397" s="7"/>
      <c r="G397" s="7"/>
      <c r="H397" s="7"/>
      <c r="I397" s="7"/>
    </row>
    <row r="398" spans="2:9" x14ac:dyDescent="0.25">
      <c r="B398" s="7"/>
      <c r="C398" s="7"/>
      <c r="D398" s="7"/>
      <c r="E398" s="7"/>
      <c r="F398" s="7"/>
      <c r="G398" s="7"/>
      <c r="H398" s="7"/>
      <c r="I398" s="7"/>
    </row>
    <row r="399" spans="2:9" x14ac:dyDescent="0.25">
      <c r="B399" s="7"/>
      <c r="C399" s="7"/>
      <c r="D399" s="7"/>
      <c r="E399" s="7"/>
      <c r="F399" s="7"/>
      <c r="G399" s="7"/>
      <c r="H399" s="7"/>
      <c r="I399" s="7"/>
    </row>
    <row r="400" spans="2:9" x14ac:dyDescent="0.25">
      <c r="B400" s="7"/>
      <c r="C400" s="7"/>
      <c r="D400" s="7"/>
      <c r="E400" s="7"/>
      <c r="F400" s="7"/>
      <c r="G400" s="7"/>
      <c r="H400" s="7"/>
      <c r="I400" s="7"/>
    </row>
    <row r="401" spans="2:9" x14ac:dyDescent="0.25">
      <c r="B401" s="7"/>
      <c r="C401" s="7"/>
      <c r="D401" s="7"/>
      <c r="E401" s="7"/>
      <c r="F401" s="7"/>
      <c r="G401" s="7"/>
      <c r="H401" s="7"/>
      <c r="I401" s="7"/>
    </row>
    <row r="402" spans="2:9" x14ac:dyDescent="0.25">
      <c r="B402" s="7"/>
      <c r="C402" s="7"/>
      <c r="D402" s="7"/>
      <c r="E402" s="7"/>
      <c r="F402" s="7"/>
      <c r="G402" s="7"/>
      <c r="H402" s="7"/>
      <c r="I402" s="7"/>
    </row>
    <row r="403" spans="2:9" x14ac:dyDescent="0.25">
      <c r="B403" s="7"/>
      <c r="C403" s="7"/>
      <c r="D403" s="7"/>
      <c r="E403" s="7"/>
      <c r="F403" s="7"/>
      <c r="G403" s="7"/>
      <c r="H403" s="7"/>
      <c r="I403" s="7"/>
    </row>
    <row r="404" spans="2:9" x14ac:dyDescent="0.25">
      <c r="B404" s="7"/>
      <c r="C404" s="7"/>
      <c r="D404" s="7"/>
      <c r="E404" s="7"/>
      <c r="F404" s="7"/>
      <c r="G404" s="7"/>
      <c r="H404" s="7"/>
      <c r="I404" s="7"/>
    </row>
    <row r="405" spans="2:9" x14ac:dyDescent="0.25">
      <c r="B405" s="7"/>
      <c r="C405" s="7"/>
      <c r="D405" s="7"/>
      <c r="E405" s="7"/>
      <c r="F405" s="7"/>
      <c r="G405" s="7"/>
      <c r="H405" s="7"/>
      <c r="I405" s="7"/>
    </row>
    <row r="406" spans="2:9" x14ac:dyDescent="0.25">
      <c r="B406" s="7"/>
      <c r="C406" s="7"/>
      <c r="D406" s="7"/>
      <c r="E406" s="7"/>
      <c r="F406" s="7"/>
      <c r="G406" s="7"/>
      <c r="H406" s="7"/>
      <c r="I406" s="7"/>
    </row>
    <row r="407" spans="2:9" x14ac:dyDescent="0.25">
      <c r="B407" s="7"/>
      <c r="C407" s="7"/>
      <c r="D407" s="7"/>
      <c r="E407" s="7"/>
      <c r="F407" s="7"/>
      <c r="G407" s="7"/>
      <c r="H407" s="7"/>
      <c r="I407" s="7"/>
    </row>
    <row r="408" spans="2:9" x14ac:dyDescent="0.25">
      <c r="B408" s="7"/>
      <c r="C408" s="7"/>
      <c r="D408" s="7"/>
      <c r="E408" s="7"/>
      <c r="F408" s="7"/>
      <c r="G408" s="7"/>
      <c r="H408" s="7"/>
      <c r="I408" s="7"/>
    </row>
    <row r="409" spans="2:9" x14ac:dyDescent="0.25">
      <c r="B409" s="7"/>
      <c r="C409" s="7"/>
      <c r="D409" s="7"/>
      <c r="E409" s="7"/>
      <c r="F409" s="7"/>
      <c r="G409" s="7"/>
      <c r="H409" s="7"/>
      <c r="I409" s="7"/>
    </row>
    <row r="410" spans="2:9" x14ac:dyDescent="0.25">
      <c r="B410" s="7"/>
      <c r="C410" s="7"/>
      <c r="D410" s="7"/>
      <c r="E410" s="7"/>
      <c r="F410" s="7"/>
      <c r="G410" s="7"/>
      <c r="H410" s="7"/>
      <c r="I410" s="7"/>
    </row>
    <row r="411" spans="2:9" x14ac:dyDescent="0.25">
      <c r="B411" s="7"/>
      <c r="C411" s="7"/>
      <c r="D411" s="7"/>
      <c r="E411" s="7"/>
      <c r="F411" s="7"/>
      <c r="G411" s="7"/>
      <c r="H411" s="7"/>
      <c r="I411" s="7"/>
    </row>
    <row r="412" spans="2:9" x14ac:dyDescent="0.25">
      <c r="B412" s="7"/>
      <c r="C412" s="7"/>
      <c r="D412" s="7"/>
      <c r="E412" s="7"/>
      <c r="F412" s="7"/>
      <c r="G412" s="7"/>
      <c r="H412" s="7"/>
      <c r="I412" s="7"/>
    </row>
    <row r="413" spans="2:9" x14ac:dyDescent="0.25">
      <c r="B413" s="7"/>
      <c r="C413" s="7"/>
      <c r="D413" s="7"/>
      <c r="E413" s="7"/>
      <c r="F413" s="7"/>
      <c r="G413" s="7"/>
      <c r="H413" s="7"/>
      <c r="I413" s="7"/>
    </row>
    <row r="414" spans="2:9" x14ac:dyDescent="0.25">
      <c r="B414" s="7"/>
      <c r="C414" s="7"/>
      <c r="D414" s="7"/>
      <c r="E414" s="7"/>
      <c r="F414" s="7"/>
      <c r="G414" s="7"/>
      <c r="H414" s="7"/>
      <c r="I414" s="7"/>
    </row>
    <row r="415" spans="2:9" x14ac:dyDescent="0.25">
      <c r="B415" s="7"/>
      <c r="C415" s="7"/>
      <c r="D415" s="7"/>
      <c r="E415" s="7"/>
      <c r="F415" s="7"/>
      <c r="G415" s="7"/>
      <c r="H415" s="7"/>
      <c r="I415" s="7"/>
    </row>
    <row r="416" spans="2:9" x14ac:dyDescent="0.25">
      <c r="B416" s="7"/>
      <c r="C416" s="7"/>
      <c r="D416" s="7"/>
      <c r="E416" s="7"/>
      <c r="F416" s="7"/>
      <c r="G416" s="7"/>
      <c r="H416" s="7"/>
      <c r="I416" s="7"/>
    </row>
    <row r="417" spans="2:9" x14ac:dyDescent="0.25">
      <c r="B417" s="7"/>
      <c r="C417" s="7"/>
      <c r="D417" s="7"/>
      <c r="E417" s="7"/>
      <c r="F417" s="7"/>
      <c r="G417" s="7"/>
      <c r="H417" s="7"/>
      <c r="I417" s="7"/>
    </row>
    <row r="418" spans="2:9" x14ac:dyDescent="0.25">
      <c r="B418" s="7"/>
      <c r="C418" s="7"/>
      <c r="D418" s="7"/>
      <c r="E418" s="7"/>
      <c r="F418" s="7"/>
      <c r="G418" s="7"/>
      <c r="H418" s="7"/>
      <c r="I418" s="7"/>
    </row>
    <row r="419" spans="2:9" x14ac:dyDescent="0.25">
      <c r="B419" s="7"/>
      <c r="C419" s="7"/>
      <c r="D419" s="7"/>
      <c r="E419" s="7"/>
      <c r="F419" s="7"/>
      <c r="G419" s="7"/>
      <c r="H419" s="7"/>
      <c r="I419" s="7"/>
    </row>
    <row r="420" spans="2:9" x14ac:dyDescent="0.25">
      <c r="B420" s="7"/>
      <c r="C420" s="7"/>
      <c r="D420" s="7"/>
      <c r="E420" s="7"/>
      <c r="F420" s="7"/>
      <c r="G420" s="7"/>
      <c r="H420" s="7"/>
      <c r="I420" s="7"/>
    </row>
    <row r="421" spans="2:9" x14ac:dyDescent="0.25">
      <c r="B421" s="7"/>
      <c r="C421" s="7"/>
      <c r="D421" s="7"/>
      <c r="E421" s="7"/>
      <c r="F421" s="7"/>
      <c r="G421" s="7"/>
      <c r="H421" s="7"/>
      <c r="I421" s="7"/>
    </row>
    <row r="422" spans="2:9" x14ac:dyDescent="0.25">
      <c r="B422" s="7"/>
      <c r="C422" s="7"/>
      <c r="D422" s="7"/>
      <c r="E422" s="7"/>
      <c r="F422" s="7"/>
      <c r="G422" s="7"/>
      <c r="H422" s="7"/>
      <c r="I422" s="7"/>
    </row>
    <row r="423" spans="2:9" x14ac:dyDescent="0.25">
      <c r="B423" s="7"/>
      <c r="C423" s="7"/>
      <c r="D423" s="7"/>
      <c r="E423" s="7"/>
      <c r="F423" s="7"/>
      <c r="G423" s="7"/>
      <c r="H423" s="7"/>
      <c r="I423" s="7"/>
    </row>
    <row r="424" spans="2:9" x14ac:dyDescent="0.25">
      <c r="B424" s="7"/>
      <c r="C424" s="7"/>
      <c r="D424" s="7"/>
      <c r="E424" s="7"/>
      <c r="F424" s="7"/>
      <c r="G424" s="7"/>
      <c r="H424" s="7"/>
      <c r="I424" s="7"/>
    </row>
    <row r="425" spans="2:9" x14ac:dyDescent="0.25">
      <c r="B425" s="7"/>
      <c r="C425" s="7"/>
      <c r="D425" s="7"/>
      <c r="E425" s="7"/>
      <c r="F425" s="7"/>
      <c r="G425" s="7"/>
      <c r="H425" s="7"/>
      <c r="I425" s="7"/>
    </row>
    <row r="426" spans="2:9" x14ac:dyDescent="0.25">
      <c r="B426" s="7"/>
      <c r="C426" s="7"/>
      <c r="D426" s="7"/>
      <c r="E426" s="7"/>
      <c r="F426" s="7"/>
      <c r="G426" s="7"/>
      <c r="H426" s="7"/>
      <c r="I426" s="7"/>
    </row>
    <row r="427" spans="2:9" x14ac:dyDescent="0.25">
      <c r="B427" s="7"/>
      <c r="C427" s="7"/>
      <c r="D427" s="7"/>
      <c r="E427" s="7"/>
      <c r="F427" s="7"/>
      <c r="G427" s="7"/>
      <c r="H427" s="7"/>
      <c r="I427" s="7"/>
    </row>
    <row r="428" spans="2:9" x14ac:dyDescent="0.25">
      <c r="B428" s="7"/>
      <c r="C428" s="7"/>
      <c r="D428" s="7"/>
      <c r="E428" s="7"/>
      <c r="F428" s="7"/>
      <c r="G428" s="7"/>
      <c r="H428" s="7"/>
      <c r="I428" s="7"/>
    </row>
    <row r="429" spans="2:9" x14ac:dyDescent="0.25">
      <c r="B429" s="7"/>
      <c r="C429" s="7"/>
      <c r="D429" s="7"/>
      <c r="E429" s="7"/>
      <c r="F429" s="7"/>
      <c r="G429" s="7"/>
      <c r="H429" s="7"/>
      <c r="I429" s="7"/>
    </row>
    <row r="430" spans="2:9" x14ac:dyDescent="0.25">
      <c r="B430" s="7"/>
      <c r="C430" s="7"/>
      <c r="D430" s="7"/>
      <c r="E430" s="7"/>
      <c r="F430" s="7"/>
      <c r="G430" s="7"/>
      <c r="H430" s="7"/>
      <c r="I430" s="7"/>
    </row>
    <row r="431" spans="2:9" x14ac:dyDescent="0.25">
      <c r="B431" s="7"/>
      <c r="C431" s="7"/>
      <c r="D431" s="7"/>
      <c r="E431" s="7"/>
      <c r="F431" s="7"/>
      <c r="G431" s="7"/>
      <c r="H431" s="7"/>
      <c r="I431" s="7"/>
    </row>
    <row r="432" spans="2:9" x14ac:dyDescent="0.25">
      <c r="B432" s="7"/>
      <c r="C432" s="7"/>
      <c r="D432" s="7"/>
      <c r="E432" s="7"/>
      <c r="F432" s="7"/>
      <c r="G432" s="7"/>
      <c r="H432" s="7"/>
      <c r="I432" s="7"/>
    </row>
    <row r="433" spans="2:9" x14ac:dyDescent="0.25">
      <c r="B433" s="7"/>
      <c r="C433" s="7"/>
      <c r="D433" s="7"/>
      <c r="E433" s="7"/>
      <c r="F433" s="7"/>
      <c r="G433" s="7"/>
      <c r="H433" s="7"/>
      <c r="I433" s="7"/>
    </row>
    <row r="434" spans="2:9" x14ac:dyDescent="0.25">
      <c r="B434" s="7"/>
      <c r="C434" s="7"/>
      <c r="D434" s="7"/>
      <c r="E434" s="7"/>
      <c r="F434" s="7"/>
      <c r="G434" s="7"/>
      <c r="H434" s="7"/>
      <c r="I434" s="7"/>
    </row>
    <row r="435" spans="2:9" x14ac:dyDescent="0.25">
      <c r="B435" s="7"/>
      <c r="C435" s="7"/>
      <c r="D435" s="7"/>
      <c r="E435" s="7"/>
      <c r="F435" s="7"/>
      <c r="G435" s="7"/>
      <c r="H435" s="7"/>
      <c r="I435" s="7"/>
    </row>
    <row r="436" spans="2:9" x14ac:dyDescent="0.25">
      <c r="B436" s="7"/>
      <c r="C436" s="7"/>
      <c r="D436" s="7"/>
      <c r="E436" s="7"/>
      <c r="F436" s="7"/>
      <c r="G436" s="7"/>
      <c r="H436" s="7"/>
      <c r="I436" s="7"/>
    </row>
    <row r="437" spans="2:9" x14ac:dyDescent="0.25">
      <c r="B437" s="7"/>
      <c r="C437" s="7"/>
      <c r="D437" s="7"/>
      <c r="E437" s="7"/>
      <c r="F437" s="7"/>
      <c r="G437" s="7"/>
      <c r="H437" s="7"/>
      <c r="I437" s="7"/>
    </row>
    <row r="438" spans="2:9" x14ac:dyDescent="0.25">
      <c r="B438" s="7"/>
      <c r="C438" s="7"/>
      <c r="D438" s="7"/>
      <c r="E438" s="7"/>
      <c r="F438" s="7"/>
      <c r="G438" s="7"/>
      <c r="H438" s="7"/>
      <c r="I438" s="7"/>
    </row>
    <row r="439" spans="2:9" x14ac:dyDescent="0.25">
      <c r="B439" s="7"/>
      <c r="C439" s="7"/>
      <c r="D439" s="7"/>
      <c r="E439" s="7"/>
      <c r="F439" s="7"/>
      <c r="G439" s="7"/>
      <c r="H439" s="7"/>
      <c r="I439" s="7"/>
    </row>
    <row r="440" spans="2:9" x14ac:dyDescent="0.25">
      <c r="B440" s="7"/>
      <c r="C440" s="7"/>
      <c r="D440" s="7"/>
      <c r="E440" s="7"/>
      <c r="F440" s="7"/>
      <c r="G440" s="7"/>
      <c r="H440" s="7"/>
      <c r="I440" s="7"/>
    </row>
    <row r="441" spans="2:9" x14ac:dyDescent="0.25">
      <c r="B441" s="7"/>
      <c r="C441" s="7"/>
      <c r="D441" s="7"/>
      <c r="E441" s="7"/>
      <c r="F441" s="7"/>
      <c r="G441" s="7"/>
      <c r="H441" s="7"/>
      <c r="I441" s="7"/>
    </row>
    <row r="442" spans="2:9" x14ac:dyDescent="0.25">
      <c r="B442" s="7"/>
      <c r="C442" s="7"/>
      <c r="D442" s="7"/>
      <c r="E442" s="7"/>
      <c r="F442" s="7"/>
      <c r="G442" s="7"/>
      <c r="H442" s="7"/>
      <c r="I442" s="7"/>
    </row>
    <row r="443" spans="2:9" x14ac:dyDescent="0.25">
      <c r="B443" s="7"/>
      <c r="C443" s="7"/>
      <c r="D443" s="7"/>
      <c r="E443" s="7"/>
      <c r="F443" s="7"/>
      <c r="G443" s="7"/>
      <c r="H443" s="7"/>
      <c r="I443" s="7"/>
    </row>
    <row r="444" spans="2:9" x14ac:dyDescent="0.25">
      <c r="B444" s="7"/>
      <c r="C444" s="7"/>
      <c r="D444" s="7"/>
      <c r="E444" s="7"/>
      <c r="F444" s="7"/>
      <c r="G444" s="7"/>
      <c r="H444" s="7"/>
      <c r="I444" s="7"/>
    </row>
    <row r="445" spans="2:9" x14ac:dyDescent="0.25">
      <c r="B445" s="7"/>
      <c r="C445" s="7"/>
      <c r="D445" s="7"/>
      <c r="E445" s="7"/>
      <c r="F445" s="7"/>
      <c r="G445" s="7"/>
      <c r="H445" s="7"/>
      <c r="I445" s="7"/>
    </row>
    <row r="446" spans="2:9" x14ac:dyDescent="0.25">
      <c r="B446" s="7"/>
      <c r="C446" s="7"/>
      <c r="D446" s="7"/>
      <c r="E446" s="7"/>
      <c r="F446" s="7"/>
      <c r="G446" s="7"/>
      <c r="H446" s="7"/>
      <c r="I446" s="7"/>
    </row>
    <row r="447" spans="2:9" x14ac:dyDescent="0.25">
      <c r="B447" s="7"/>
      <c r="C447" s="7"/>
      <c r="D447" s="7"/>
      <c r="E447" s="7"/>
      <c r="F447" s="7"/>
      <c r="G447" s="7"/>
      <c r="H447" s="7"/>
      <c r="I447" s="7"/>
    </row>
    <row r="448" spans="2:9" x14ac:dyDescent="0.25">
      <c r="B448" s="7"/>
      <c r="C448" s="7"/>
      <c r="D448" s="7"/>
      <c r="E448" s="7"/>
      <c r="F448" s="7"/>
      <c r="G448" s="7"/>
      <c r="H448" s="7"/>
      <c r="I448" s="7"/>
    </row>
    <row r="449" spans="2:9" x14ac:dyDescent="0.25">
      <c r="B449" s="7"/>
      <c r="C449" s="7"/>
      <c r="D449" s="7"/>
      <c r="E449" s="7"/>
      <c r="F449" s="7"/>
      <c r="G449" s="7"/>
      <c r="H449" s="7"/>
      <c r="I449" s="7"/>
    </row>
    <row r="450" spans="2:9" x14ac:dyDescent="0.25">
      <c r="B450" s="7"/>
      <c r="C450" s="7"/>
      <c r="D450" s="7"/>
      <c r="E450" s="7"/>
      <c r="F450" s="7"/>
      <c r="G450" s="7"/>
      <c r="H450" s="7"/>
      <c r="I450" s="7"/>
    </row>
    <row r="451" spans="2:9" x14ac:dyDescent="0.25">
      <c r="B451" s="7"/>
      <c r="C451" s="7"/>
      <c r="D451" s="7"/>
      <c r="E451" s="7"/>
      <c r="F451" s="7"/>
      <c r="G451" s="7"/>
      <c r="H451" s="7"/>
      <c r="I451" s="7"/>
    </row>
    <row r="452" spans="2:9" x14ac:dyDescent="0.25">
      <c r="B452" s="7"/>
      <c r="C452" s="7"/>
      <c r="D452" s="7"/>
      <c r="E452" s="7"/>
      <c r="F452" s="7"/>
      <c r="G452" s="7"/>
      <c r="H452" s="7"/>
      <c r="I452" s="7"/>
    </row>
    <row r="453" spans="2:9" x14ac:dyDescent="0.25">
      <c r="B453" s="7"/>
      <c r="C453" s="7"/>
      <c r="D453" s="7"/>
      <c r="E453" s="7"/>
      <c r="F453" s="7"/>
      <c r="G453" s="7"/>
      <c r="H453" s="7"/>
      <c r="I453" s="7"/>
    </row>
    <row r="454" spans="2:9" x14ac:dyDescent="0.25">
      <c r="B454" s="7"/>
      <c r="C454" s="7"/>
      <c r="D454" s="7"/>
      <c r="E454" s="7"/>
      <c r="F454" s="7"/>
      <c r="G454" s="7"/>
      <c r="H454" s="7"/>
      <c r="I454" s="7"/>
    </row>
    <row r="455" spans="2:9" x14ac:dyDescent="0.25">
      <c r="B455" s="7"/>
      <c r="C455" s="7"/>
      <c r="D455" s="7"/>
      <c r="E455" s="7"/>
      <c r="F455" s="7"/>
      <c r="G455" s="7"/>
      <c r="H455" s="7"/>
      <c r="I455" s="7"/>
    </row>
    <row r="456" spans="2:9" x14ac:dyDescent="0.25">
      <c r="B456" s="7"/>
      <c r="C456" s="7"/>
      <c r="D456" s="7"/>
      <c r="E456" s="7"/>
      <c r="F456" s="7"/>
      <c r="G456" s="7"/>
      <c r="H456" s="7"/>
      <c r="I456" s="7"/>
    </row>
    <row r="457" spans="2:9" x14ac:dyDescent="0.25">
      <c r="B457" s="7"/>
      <c r="C457" s="7"/>
      <c r="D457" s="7"/>
      <c r="E457" s="7"/>
      <c r="F457" s="7"/>
      <c r="G457" s="7"/>
      <c r="H457" s="7"/>
      <c r="I457" s="7"/>
    </row>
    <row r="458" spans="2:9" x14ac:dyDescent="0.25">
      <c r="B458" s="7"/>
      <c r="C458" s="7"/>
      <c r="D458" s="7"/>
      <c r="E458" s="7"/>
      <c r="F458" s="7"/>
      <c r="G458" s="7"/>
      <c r="H458" s="7"/>
      <c r="I458" s="7"/>
    </row>
    <row r="459" spans="2:9" x14ac:dyDescent="0.25">
      <c r="B459" s="7"/>
      <c r="C459" s="7"/>
      <c r="D459" s="7"/>
      <c r="E459" s="7"/>
      <c r="F459" s="7"/>
      <c r="G459" s="7"/>
      <c r="H459" s="7"/>
      <c r="I459" s="7"/>
    </row>
    <row r="460" spans="2:9" x14ac:dyDescent="0.25">
      <c r="B460" s="7"/>
      <c r="C460" s="7"/>
      <c r="D460" s="7"/>
      <c r="E460" s="7"/>
      <c r="F460" s="7"/>
      <c r="G460" s="7"/>
      <c r="H460" s="7"/>
      <c r="I460" s="7"/>
    </row>
    <row r="461" spans="2:9" x14ac:dyDescent="0.25">
      <c r="B461" s="7"/>
      <c r="C461" s="7"/>
      <c r="D461" s="7"/>
      <c r="E461" s="7"/>
      <c r="F461" s="7"/>
      <c r="G461" s="7"/>
      <c r="H461" s="7"/>
      <c r="I461" s="7"/>
    </row>
    <row r="462" spans="2:9" x14ac:dyDescent="0.25">
      <c r="B462" s="7"/>
      <c r="C462" s="7"/>
      <c r="D462" s="7"/>
      <c r="E462" s="7"/>
      <c r="F462" s="7"/>
      <c r="G462" s="7"/>
      <c r="H462" s="7"/>
      <c r="I462" s="7"/>
    </row>
    <row r="463" spans="2:9" x14ac:dyDescent="0.25">
      <c r="B463" s="7"/>
      <c r="C463" s="7"/>
      <c r="D463" s="7"/>
      <c r="E463" s="7"/>
      <c r="F463" s="7"/>
      <c r="G463" s="7"/>
      <c r="H463" s="7"/>
      <c r="I463" s="7"/>
    </row>
    <row r="464" spans="2:9" x14ac:dyDescent="0.25">
      <c r="B464" s="7"/>
      <c r="C464" s="7"/>
      <c r="D464" s="7"/>
      <c r="E464" s="7"/>
      <c r="F464" s="7"/>
      <c r="G464" s="7"/>
      <c r="H464" s="7"/>
      <c r="I464" s="7"/>
    </row>
    <row r="465" spans="2:9" x14ac:dyDescent="0.25">
      <c r="B465" s="7"/>
      <c r="C465" s="7"/>
      <c r="D465" s="7"/>
      <c r="E465" s="7"/>
      <c r="F465" s="7"/>
      <c r="G465" s="7"/>
      <c r="H465" s="7"/>
      <c r="I465" s="7"/>
    </row>
    <row r="466" spans="2:9" x14ac:dyDescent="0.25">
      <c r="B466" s="7"/>
      <c r="C466" s="7"/>
      <c r="D466" s="7"/>
      <c r="E466" s="7"/>
      <c r="F466" s="7"/>
      <c r="G466" s="7"/>
      <c r="H466" s="7"/>
      <c r="I466" s="7"/>
    </row>
    <row r="467" spans="2:9" x14ac:dyDescent="0.25">
      <c r="B467" s="7"/>
      <c r="C467" s="7"/>
      <c r="D467" s="7"/>
      <c r="E467" s="7"/>
      <c r="F467" s="7"/>
      <c r="G467" s="7"/>
      <c r="H467" s="7"/>
      <c r="I467" s="7"/>
    </row>
    <row r="468" spans="2:9" x14ac:dyDescent="0.25">
      <c r="B468" s="7"/>
      <c r="C468" s="7"/>
      <c r="D468" s="7"/>
      <c r="E468" s="7"/>
      <c r="F468" s="7"/>
      <c r="G468" s="7"/>
      <c r="H468" s="7"/>
      <c r="I468" s="7"/>
    </row>
    <row r="469" spans="2:9" x14ac:dyDescent="0.25">
      <c r="B469" s="7"/>
      <c r="C469" s="7"/>
      <c r="D469" s="7"/>
      <c r="E469" s="7"/>
      <c r="F469" s="7"/>
      <c r="G469" s="7"/>
      <c r="H469" s="7"/>
      <c r="I469" s="7"/>
    </row>
    <row r="470" spans="2:9" x14ac:dyDescent="0.25">
      <c r="B470" s="7"/>
      <c r="C470" s="7"/>
      <c r="D470" s="7"/>
      <c r="E470" s="7"/>
      <c r="F470" s="7"/>
      <c r="G470" s="7"/>
      <c r="H470" s="7"/>
      <c r="I470" s="7"/>
    </row>
    <row r="471" spans="2:9" x14ac:dyDescent="0.25">
      <c r="B471" s="7"/>
      <c r="C471" s="7"/>
      <c r="D471" s="7"/>
      <c r="E471" s="7"/>
      <c r="F471" s="7"/>
      <c r="G471" s="7"/>
      <c r="H471" s="7"/>
      <c r="I471" s="7"/>
    </row>
    <row r="472" spans="2:9" x14ac:dyDescent="0.25">
      <c r="B472" s="7"/>
      <c r="C472" s="7"/>
      <c r="D472" s="7"/>
      <c r="E472" s="7"/>
      <c r="F472" s="7"/>
      <c r="G472" s="7"/>
      <c r="H472" s="7"/>
      <c r="I472" s="7"/>
    </row>
    <row r="473" spans="2:9" x14ac:dyDescent="0.25">
      <c r="B473" s="7"/>
      <c r="C473" s="7"/>
      <c r="D473" s="7"/>
      <c r="E473" s="7"/>
      <c r="F473" s="7"/>
      <c r="G473" s="7"/>
      <c r="H473" s="7"/>
      <c r="I473" s="7"/>
    </row>
    <row r="474" spans="2:9" x14ac:dyDescent="0.25">
      <c r="B474" s="7"/>
      <c r="C474" s="7"/>
      <c r="D474" s="7"/>
      <c r="E474" s="7"/>
      <c r="F474" s="7"/>
      <c r="G474" s="7"/>
      <c r="H474" s="7"/>
      <c r="I474" s="7"/>
    </row>
    <row r="475" spans="2:9" x14ac:dyDescent="0.25">
      <c r="B475" s="7"/>
      <c r="C475" s="7"/>
      <c r="D475" s="7"/>
      <c r="E475" s="7"/>
      <c r="F475" s="7"/>
      <c r="G475" s="7"/>
      <c r="H475" s="7"/>
      <c r="I475" s="7"/>
    </row>
    <row r="476" spans="2:9" x14ac:dyDescent="0.25">
      <c r="B476" s="7"/>
      <c r="C476" s="7"/>
      <c r="D476" s="7"/>
      <c r="E476" s="7"/>
      <c r="F476" s="7"/>
      <c r="G476" s="7"/>
      <c r="H476" s="7"/>
      <c r="I476" s="7"/>
    </row>
    <row r="477" spans="2:9" x14ac:dyDescent="0.25">
      <c r="B477" s="7"/>
      <c r="C477" s="7"/>
      <c r="D477" s="7"/>
      <c r="E477" s="7"/>
      <c r="F477" s="7"/>
      <c r="G477" s="7"/>
      <c r="H477" s="7"/>
      <c r="I477" s="7"/>
    </row>
    <row r="478" spans="2:9" x14ac:dyDescent="0.25">
      <c r="B478" s="7"/>
      <c r="C478" s="7"/>
      <c r="D478" s="7"/>
      <c r="E478" s="7"/>
      <c r="F478" s="7"/>
      <c r="G478" s="7"/>
      <c r="H478" s="7"/>
      <c r="I478" s="7"/>
    </row>
    <row r="479" spans="2:9" x14ac:dyDescent="0.25">
      <c r="B479" s="7"/>
      <c r="C479" s="7"/>
      <c r="D479" s="7"/>
      <c r="E479" s="7"/>
      <c r="F479" s="7"/>
      <c r="G479" s="7"/>
      <c r="H479" s="7"/>
      <c r="I479" s="7"/>
    </row>
    <row r="480" spans="2:9" x14ac:dyDescent="0.25">
      <c r="B480" s="7"/>
      <c r="C480" s="7"/>
      <c r="D480" s="7"/>
      <c r="E480" s="7"/>
      <c r="F480" s="7"/>
      <c r="G480" s="7"/>
      <c r="H480" s="7"/>
      <c r="I480" s="7"/>
    </row>
    <row r="481" spans="2:9" x14ac:dyDescent="0.25">
      <c r="B481" s="7"/>
      <c r="C481" s="7"/>
      <c r="D481" s="7"/>
      <c r="E481" s="7"/>
      <c r="F481" s="7"/>
      <c r="G481" s="7"/>
      <c r="H481" s="7"/>
      <c r="I481" s="7"/>
    </row>
    <row r="482" spans="2:9" x14ac:dyDescent="0.25">
      <c r="B482" s="7"/>
      <c r="C482" s="7"/>
      <c r="D482" s="7"/>
      <c r="E482" s="7"/>
      <c r="F482" s="7"/>
      <c r="G482" s="7"/>
      <c r="H482" s="7"/>
      <c r="I482" s="7"/>
    </row>
    <row r="483" spans="2:9" x14ac:dyDescent="0.25">
      <c r="B483" s="7"/>
      <c r="C483" s="7"/>
      <c r="D483" s="7"/>
      <c r="E483" s="7"/>
      <c r="F483" s="7"/>
      <c r="G483" s="7"/>
      <c r="H483" s="7"/>
      <c r="I483" s="7"/>
    </row>
    <row r="484" spans="2:9" x14ac:dyDescent="0.25">
      <c r="B484" s="7"/>
      <c r="C484" s="7"/>
      <c r="D484" s="7"/>
      <c r="E484" s="7"/>
      <c r="F484" s="7"/>
      <c r="G484" s="7"/>
      <c r="H484" s="7"/>
      <c r="I484" s="7"/>
    </row>
    <row r="485" spans="2:9" x14ac:dyDescent="0.25">
      <c r="B485" s="7"/>
      <c r="C485" s="7"/>
      <c r="D485" s="7"/>
      <c r="E485" s="7"/>
      <c r="F485" s="7"/>
      <c r="G485" s="7"/>
      <c r="H485" s="7"/>
      <c r="I485" s="7"/>
    </row>
    <row r="486" spans="2:9" x14ac:dyDescent="0.25">
      <c r="B486" s="7"/>
      <c r="C486" s="7"/>
      <c r="D486" s="7"/>
      <c r="E486" s="7"/>
      <c r="F486" s="7"/>
      <c r="G486" s="7"/>
      <c r="H486" s="7"/>
      <c r="I486" s="7"/>
    </row>
    <row r="487" spans="2:9" x14ac:dyDescent="0.25">
      <c r="B487" s="7"/>
      <c r="C487" s="7"/>
      <c r="D487" s="7"/>
      <c r="E487" s="7"/>
      <c r="F487" s="7"/>
      <c r="G487" s="7"/>
      <c r="H487" s="7"/>
      <c r="I487" s="7"/>
    </row>
    <row r="488" spans="2:9" x14ac:dyDescent="0.25">
      <c r="B488" s="7"/>
      <c r="C488" s="7"/>
      <c r="D488" s="7"/>
      <c r="E488" s="7"/>
      <c r="F488" s="7"/>
      <c r="G488" s="7"/>
      <c r="H488" s="7"/>
      <c r="I488" s="7"/>
    </row>
    <row r="489" spans="2:9" x14ac:dyDescent="0.25">
      <c r="B489" s="7"/>
      <c r="C489" s="7"/>
      <c r="D489" s="7"/>
      <c r="E489" s="7"/>
      <c r="F489" s="7"/>
      <c r="G489" s="7"/>
      <c r="H489" s="7"/>
      <c r="I489" s="7"/>
    </row>
    <row r="490" spans="2:9" x14ac:dyDescent="0.25">
      <c r="B490" s="7"/>
      <c r="C490" s="7"/>
      <c r="D490" s="7"/>
      <c r="E490" s="7"/>
      <c r="F490" s="7"/>
      <c r="G490" s="7"/>
      <c r="H490" s="7"/>
      <c r="I490" s="7"/>
    </row>
    <row r="491" spans="2:9" x14ac:dyDescent="0.25">
      <c r="B491" s="7"/>
      <c r="C491" s="7"/>
      <c r="D491" s="7"/>
      <c r="E491" s="7"/>
      <c r="F491" s="7"/>
      <c r="G491" s="7"/>
      <c r="H491" s="7"/>
      <c r="I491" s="7"/>
    </row>
    <row r="492" spans="2:9" x14ac:dyDescent="0.25">
      <c r="B492" s="7"/>
      <c r="C492" s="7"/>
      <c r="D492" s="7"/>
      <c r="E492" s="7"/>
      <c r="F492" s="7"/>
      <c r="G492" s="7"/>
      <c r="H492" s="7"/>
      <c r="I492" s="7"/>
    </row>
    <row r="493" spans="2:9" x14ac:dyDescent="0.25">
      <c r="B493" s="7"/>
      <c r="C493" s="7"/>
      <c r="D493" s="7"/>
      <c r="E493" s="7"/>
      <c r="F493" s="7"/>
      <c r="G493" s="7"/>
      <c r="H493" s="7"/>
      <c r="I493" s="7"/>
    </row>
    <row r="494" spans="2:9" x14ac:dyDescent="0.25">
      <c r="B494" s="7"/>
      <c r="C494" s="7"/>
      <c r="D494" s="7"/>
      <c r="E494" s="7"/>
      <c r="F494" s="7"/>
      <c r="G494" s="7"/>
      <c r="H494" s="7"/>
      <c r="I494" s="7"/>
    </row>
    <row r="495" spans="2:9" x14ac:dyDescent="0.25">
      <c r="B495" s="7"/>
      <c r="C495" s="7"/>
      <c r="D495" s="7"/>
      <c r="E495" s="7"/>
      <c r="F495" s="7"/>
      <c r="G495" s="7"/>
      <c r="H495" s="7"/>
      <c r="I495" s="7"/>
    </row>
    <row r="496" spans="2:9" x14ac:dyDescent="0.25">
      <c r="B496" s="7"/>
      <c r="C496" s="7"/>
      <c r="D496" s="7"/>
      <c r="E496" s="7"/>
      <c r="F496" s="7"/>
      <c r="G496" s="7"/>
      <c r="H496" s="7"/>
      <c r="I496" s="7"/>
    </row>
    <row r="497" spans="2:9" x14ac:dyDescent="0.25">
      <c r="B497" s="7"/>
      <c r="C497" s="7"/>
      <c r="D497" s="7"/>
      <c r="E497" s="7"/>
      <c r="F497" s="7"/>
      <c r="G497" s="7"/>
      <c r="H497" s="7"/>
      <c r="I497" s="7"/>
    </row>
    <row r="498" spans="2:9" x14ac:dyDescent="0.25">
      <c r="B498" s="7"/>
      <c r="C498" s="7"/>
      <c r="D498" s="7"/>
      <c r="E498" s="7"/>
      <c r="F498" s="7"/>
      <c r="G498" s="7"/>
      <c r="H498" s="7"/>
      <c r="I498" s="7"/>
    </row>
    <row r="499" spans="2:9" x14ac:dyDescent="0.25">
      <c r="B499" s="7"/>
      <c r="C499" s="7"/>
      <c r="D499" s="7"/>
      <c r="E499" s="7"/>
      <c r="F499" s="7"/>
      <c r="G499" s="7"/>
      <c r="H499" s="7"/>
      <c r="I499" s="7"/>
    </row>
    <row r="500" spans="2:9" x14ac:dyDescent="0.25">
      <c r="B500" s="7"/>
      <c r="C500" s="7"/>
      <c r="D500" s="7"/>
      <c r="E500" s="7"/>
      <c r="F500" s="7"/>
      <c r="G500" s="7"/>
      <c r="H500" s="7"/>
      <c r="I500" s="7"/>
    </row>
    <row r="501" spans="2:9" x14ac:dyDescent="0.25">
      <c r="B501" s="7"/>
      <c r="C501" s="7"/>
      <c r="D501" s="7"/>
      <c r="E501" s="7"/>
      <c r="F501" s="7"/>
      <c r="G501" s="7"/>
      <c r="H501" s="7"/>
      <c r="I501" s="7"/>
    </row>
    <row r="502" spans="2:9" x14ac:dyDescent="0.25">
      <c r="B502" s="7"/>
      <c r="C502" s="7"/>
      <c r="D502" s="7"/>
      <c r="E502" s="7"/>
      <c r="F502" s="7"/>
      <c r="G502" s="7"/>
      <c r="H502" s="7"/>
      <c r="I502" s="7"/>
    </row>
    <row r="503" spans="2:9" x14ac:dyDescent="0.25">
      <c r="B503" s="7"/>
      <c r="C503" s="7"/>
      <c r="D503" s="7"/>
      <c r="E503" s="7"/>
      <c r="F503" s="7"/>
      <c r="G503" s="7"/>
      <c r="H503" s="7"/>
      <c r="I503" s="7"/>
    </row>
    <row r="504" spans="2:9" x14ac:dyDescent="0.25">
      <c r="B504" s="7"/>
      <c r="C504" s="7"/>
      <c r="D504" s="7"/>
      <c r="E504" s="7"/>
      <c r="F504" s="7"/>
      <c r="G504" s="7"/>
      <c r="H504" s="7"/>
      <c r="I504" s="7"/>
    </row>
    <row r="505" spans="2:9" x14ac:dyDescent="0.25">
      <c r="B505" s="7"/>
      <c r="C505" s="7"/>
      <c r="D505" s="7"/>
      <c r="E505" s="7"/>
      <c r="F505" s="7"/>
      <c r="G505" s="7"/>
      <c r="H505" s="7"/>
      <c r="I505" s="7"/>
    </row>
    <row r="506" spans="2:9" x14ac:dyDescent="0.25">
      <c r="B506" s="7"/>
      <c r="C506" s="7"/>
      <c r="D506" s="7"/>
      <c r="E506" s="7"/>
      <c r="F506" s="7"/>
      <c r="G506" s="7"/>
      <c r="H506" s="7"/>
      <c r="I506" s="7"/>
    </row>
    <row r="507" spans="2:9" x14ac:dyDescent="0.25">
      <c r="B507" s="7"/>
      <c r="C507" s="7"/>
      <c r="D507" s="7"/>
      <c r="E507" s="7"/>
      <c r="F507" s="7"/>
      <c r="G507" s="7"/>
      <c r="H507" s="7"/>
      <c r="I507" s="7"/>
    </row>
    <row r="508" spans="2:9" x14ac:dyDescent="0.25">
      <c r="B508" s="7"/>
      <c r="C508" s="7"/>
      <c r="D508" s="7"/>
      <c r="E508" s="7"/>
      <c r="F508" s="7"/>
      <c r="G508" s="7"/>
      <c r="H508" s="7"/>
      <c r="I508" s="7"/>
    </row>
    <row r="509" spans="2:9" x14ac:dyDescent="0.25">
      <c r="B509" s="7"/>
      <c r="C509" s="7"/>
      <c r="D509" s="7"/>
      <c r="E509" s="7"/>
      <c r="F509" s="7"/>
      <c r="G509" s="7"/>
      <c r="H509" s="7"/>
      <c r="I509" s="7"/>
    </row>
    <row r="510" spans="2:9" x14ac:dyDescent="0.25">
      <c r="B510" s="7"/>
      <c r="C510" s="7"/>
      <c r="D510" s="7"/>
      <c r="E510" s="7"/>
      <c r="F510" s="7"/>
      <c r="G510" s="7"/>
      <c r="H510" s="7"/>
      <c r="I510" s="7"/>
    </row>
    <row r="511" spans="2:9" x14ac:dyDescent="0.25">
      <c r="B511" s="7"/>
      <c r="C511" s="7"/>
      <c r="D511" s="7"/>
      <c r="E511" s="7"/>
      <c r="F511" s="7"/>
      <c r="G511" s="7"/>
      <c r="H511" s="7"/>
      <c r="I511" s="7"/>
    </row>
    <row r="512" spans="2:9" x14ac:dyDescent="0.25">
      <c r="B512" s="7"/>
      <c r="C512" s="7"/>
      <c r="D512" s="7"/>
      <c r="E512" s="7"/>
      <c r="F512" s="7"/>
      <c r="G512" s="7"/>
      <c r="H512" s="7"/>
      <c r="I512" s="7"/>
    </row>
    <row r="513" spans="2:9" x14ac:dyDescent="0.25">
      <c r="B513" s="7"/>
      <c r="C513" s="7"/>
      <c r="D513" s="7"/>
      <c r="E513" s="7"/>
      <c r="F513" s="7"/>
      <c r="G513" s="7"/>
      <c r="H513" s="7"/>
      <c r="I513" s="7"/>
    </row>
    <row r="514" spans="2:9" x14ac:dyDescent="0.25">
      <c r="B514" s="7"/>
      <c r="C514" s="7"/>
      <c r="D514" s="7"/>
      <c r="E514" s="7"/>
      <c r="F514" s="7"/>
      <c r="G514" s="7"/>
      <c r="H514" s="7"/>
      <c r="I514" s="7"/>
    </row>
    <row r="515" spans="2:9" x14ac:dyDescent="0.25">
      <c r="B515" s="7"/>
      <c r="C515" s="7"/>
      <c r="D515" s="7"/>
      <c r="E515" s="7"/>
      <c r="F515" s="7"/>
      <c r="G515" s="7"/>
      <c r="H515" s="7"/>
      <c r="I515" s="7"/>
    </row>
    <row r="516" spans="2:9" x14ac:dyDescent="0.25">
      <c r="B516" s="7"/>
      <c r="C516" s="7"/>
      <c r="D516" s="7"/>
      <c r="E516" s="7"/>
      <c r="F516" s="7"/>
      <c r="G516" s="7"/>
      <c r="H516" s="7"/>
      <c r="I516" s="7"/>
    </row>
    <row r="517" spans="2:9" x14ac:dyDescent="0.25">
      <c r="B517" s="7"/>
      <c r="C517" s="7"/>
      <c r="D517" s="7"/>
      <c r="E517" s="7"/>
      <c r="F517" s="7"/>
      <c r="G517" s="7"/>
      <c r="H517" s="7"/>
      <c r="I517" s="7"/>
    </row>
    <row r="518" spans="2:9" x14ac:dyDescent="0.25">
      <c r="B518" s="7"/>
      <c r="C518" s="7"/>
      <c r="D518" s="7"/>
      <c r="E518" s="7"/>
      <c r="F518" s="7"/>
      <c r="G518" s="7"/>
      <c r="H518" s="7"/>
      <c r="I518" s="7"/>
    </row>
    <row r="519" spans="2:9" x14ac:dyDescent="0.25">
      <c r="B519" s="7"/>
      <c r="C519" s="7"/>
      <c r="D519" s="7"/>
      <c r="E519" s="7"/>
      <c r="F519" s="7"/>
      <c r="G519" s="7"/>
      <c r="H519" s="7"/>
      <c r="I519" s="7"/>
    </row>
    <row r="520" spans="2:9" x14ac:dyDescent="0.25">
      <c r="B520" s="7"/>
      <c r="C520" s="7"/>
      <c r="D520" s="7"/>
      <c r="E520" s="7"/>
      <c r="F520" s="7"/>
      <c r="G520" s="7"/>
      <c r="H520" s="7"/>
      <c r="I520" s="7"/>
    </row>
    <row r="521" spans="2:9" x14ac:dyDescent="0.25">
      <c r="B521" s="7"/>
      <c r="C521" s="7"/>
      <c r="D521" s="7"/>
      <c r="E521" s="7"/>
      <c r="F521" s="7"/>
      <c r="G521" s="7"/>
      <c r="H521" s="7"/>
      <c r="I521" s="7"/>
    </row>
    <row r="522" spans="2:9" x14ac:dyDescent="0.25">
      <c r="B522" s="7"/>
      <c r="C522" s="7"/>
      <c r="D522" s="7"/>
      <c r="E522" s="7"/>
      <c r="F522" s="7"/>
      <c r="G522" s="7"/>
      <c r="H522" s="7"/>
      <c r="I522" s="7"/>
    </row>
    <row r="523" spans="2:9" x14ac:dyDescent="0.25">
      <c r="B523" s="7"/>
      <c r="C523" s="7"/>
      <c r="D523" s="7"/>
      <c r="E523" s="7"/>
      <c r="F523" s="7"/>
      <c r="G523" s="7"/>
      <c r="H523" s="7"/>
      <c r="I523" s="7"/>
    </row>
    <row r="524" spans="2:9" x14ac:dyDescent="0.25">
      <c r="B524" s="7"/>
      <c r="C524" s="7"/>
      <c r="D524" s="7"/>
      <c r="E524" s="7"/>
      <c r="F524" s="7"/>
      <c r="G524" s="7"/>
      <c r="H524" s="7"/>
      <c r="I524" s="7"/>
    </row>
    <row r="525" spans="2:9" x14ac:dyDescent="0.25">
      <c r="B525" s="7"/>
      <c r="C525" s="7"/>
      <c r="D525" s="7"/>
      <c r="E525" s="7"/>
      <c r="F525" s="7"/>
      <c r="G525" s="7"/>
      <c r="H525" s="7"/>
      <c r="I525" s="7"/>
    </row>
    <row r="526" spans="2:9" x14ac:dyDescent="0.25">
      <c r="B526" s="7"/>
      <c r="C526" s="7"/>
      <c r="D526" s="7"/>
      <c r="E526" s="7"/>
      <c r="F526" s="7"/>
      <c r="G526" s="7"/>
      <c r="H526" s="7"/>
      <c r="I526" s="7"/>
    </row>
    <row r="527" spans="2:9" x14ac:dyDescent="0.25">
      <c r="B527" s="7"/>
      <c r="C527" s="7"/>
      <c r="D527" s="7"/>
      <c r="E527" s="7"/>
      <c r="F527" s="7"/>
      <c r="G527" s="7"/>
      <c r="H527" s="7"/>
      <c r="I527" s="7"/>
    </row>
    <row r="528" spans="2:9" x14ac:dyDescent="0.25">
      <c r="B528" s="7"/>
      <c r="C528" s="7"/>
      <c r="D528" s="7"/>
      <c r="E528" s="7"/>
      <c r="F528" s="7"/>
      <c r="G528" s="7"/>
      <c r="H528" s="7"/>
      <c r="I528" s="7"/>
    </row>
    <row r="529" spans="2:9" x14ac:dyDescent="0.25">
      <c r="B529" s="7"/>
      <c r="C529" s="7"/>
      <c r="D529" s="7"/>
      <c r="E529" s="7"/>
      <c r="F529" s="7"/>
      <c r="G529" s="7"/>
      <c r="H529" s="7"/>
      <c r="I529" s="7"/>
    </row>
    <row r="530" spans="2:9" x14ac:dyDescent="0.25">
      <c r="B530" s="7"/>
      <c r="C530" s="7"/>
      <c r="D530" s="7"/>
      <c r="E530" s="7"/>
      <c r="F530" s="7"/>
      <c r="G530" s="7"/>
      <c r="H530" s="7"/>
      <c r="I530" s="7"/>
    </row>
    <row r="531" spans="2:9" x14ac:dyDescent="0.25">
      <c r="B531" s="7"/>
      <c r="C531" s="7"/>
      <c r="D531" s="7"/>
      <c r="E531" s="7"/>
      <c r="F531" s="7"/>
      <c r="G531" s="7"/>
      <c r="H531" s="7"/>
      <c r="I531" s="7"/>
    </row>
    <row r="532" spans="2:9" x14ac:dyDescent="0.25">
      <c r="B532" s="7"/>
      <c r="C532" s="7"/>
      <c r="D532" s="7"/>
      <c r="E532" s="7"/>
      <c r="F532" s="7"/>
      <c r="G532" s="7"/>
      <c r="H532" s="7"/>
      <c r="I532" s="7"/>
    </row>
    <row r="533" spans="2:9" x14ac:dyDescent="0.25">
      <c r="B533" s="7"/>
      <c r="C533" s="7"/>
      <c r="D533" s="7"/>
      <c r="E533" s="7"/>
      <c r="F533" s="7"/>
      <c r="G533" s="7"/>
      <c r="H533" s="7"/>
      <c r="I533" s="7"/>
    </row>
    <row r="534" spans="2:9" x14ac:dyDescent="0.25">
      <c r="B534" s="7"/>
      <c r="C534" s="7"/>
      <c r="D534" s="7"/>
      <c r="E534" s="7"/>
      <c r="F534" s="7"/>
      <c r="G534" s="7"/>
      <c r="H534" s="7"/>
      <c r="I534" s="7"/>
    </row>
    <row r="535" spans="2:9" x14ac:dyDescent="0.25">
      <c r="B535" s="7"/>
      <c r="C535" s="7"/>
      <c r="D535" s="7"/>
      <c r="E535" s="7"/>
      <c r="F535" s="7"/>
      <c r="G535" s="7"/>
      <c r="H535" s="7"/>
      <c r="I535" s="7"/>
    </row>
    <row r="536" spans="2:9" x14ac:dyDescent="0.25">
      <c r="B536" s="7"/>
      <c r="C536" s="7"/>
      <c r="D536" s="7"/>
      <c r="E536" s="7"/>
      <c r="F536" s="7"/>
      <c r="G536" s="7"/>
      <c r="H536" s="7"/>
      <c r="I536" s="7"/>
    </row>
    <row r="537" spans="2:9" x14ac:dyDescent="0.25">
      <c r="B537" s="7"/>
      <c r="C537" s="7"/>
      <c r="D537" s="7"/>
      <c r="E537" s="7"/>
      <c r="F537" s="7"/>
      <c r="G537" s="7"/>
      <c r="H537" s="7"/>
      <c r="I537" s="7"/>
    </row>
    <row r="538" spans="2:9" x14ac:dyDescent="0.25">
      <c r="B538" s="7"/>
      <c r="C538" s="7"/>
      <c r="D538" s="7"/>
      <c r="E538" s="7"/>
      <c r="F538" s="7"/>
      <c r="G538" s="7"/>
      <c r="H538" s="7"/>
      <c r="I538" s="7"/>
    </row>
    <row r="539" spans="2:9" x14ac:dyDescent="0.25">
      <c r="B539" s="7"/>
      <c r="C539" s="7"/>
      <c r="D539" s="7"/>
      <c r="E539" s="7"/>
      <c r="F539" s="7"/>
      <c r="G539" s="7"/>
      <c r="H539" s="7"/>
      <c r="I539" s="7"/>
    </row>
    <row r="540" spans="2:9" x14ac:dyDescent="0.25">
      <c r="B540" s="7"/>
      <c r="C540" s="7"/>
      <c r="D540" s="7"/>
      <c r="E540" s="7"/>
      <c r="F540" s="7"/>
      <c r="G540" s="7"/>
      <c r="H540" s="7"/>
      <c r="I540" s="7"/>
    </row>
    <row r="541" spans="2:9" x14ac:dyDescent="0.25">
      <c r="B541" s="7"/>
      <c r="C541" s="7"/>
      <c r="D541" s="7"/>
      <c r="E541" s="7"/>
      <c r="F541" s="7"/>
      <c r="G541" s="7"/>
      <c r="H541" s="7"/>
      <c r="I541" s="7"/>
    </row>
    <row r="542" spans="2:9" x14ac:dyDescent="0.25">
      <c r="B542" s="7"/>
      <c r="C542" s="7"/>
      <c r="D542" s="7"/>
      <c r="E542" s="7"/>
      <c r="F542" s="7"/>
      <c r="G542" s="7"/>
      <c r="H542" s="7"/>
      <c r="I542" s="7"/>
    </row>
    <row r="543" spans="2:9" x14ac:dyDescent="0.25">
      <c r="B543" s="7"/>
      <c r="C543" s="7"/>
      <c r="D543" s="7"/>
      <c r="E543" s="7"/>
      <c r="F543" s="7"/>
      <c r="G543" s="7"/>
      <c r="H543" s="7"/>
      <c r="I543" s="7"/>
    </row>
    <row r="544" spans="2:9" x14ac:dyDescent="0.25">
      <c r="B544" s="7"/>
      <c r="C544" s="7"/>
      <c r="D544" s="7"/>
      <c r="E544" s="7"/>
      <c r="F544" s="7"/>
      <c r="G544" s="7"/>
      <c r="H544" s="7"/>
      <c r="I544" s="7"/>
    </row>
    <row r="545" spans="2:9" x14ac:dyDescent="0.25">
      <c r="B545" s="7"/>
      <c r="C545" s="7"/>
      <c r="D545" s="7"/>
      <c r="E545" s="7"/>
      <c r="F545" s="7"/>
      <c r="G545" s="7"/>
      <c r="H545" s="7"/>
      <c r="I545" s="7"/>
    </row>
    <row r="546" spans="2:9" x14ac:dyDescent="0.25">
      <c r="B546" s="7"/>
      <c r="C546" s="7"/>
      <c r="D546" s="7"/>
      <c r="E546" s="7"/>
      <c r="F546" s="7"/>
      <c r="G546" s="7"/>
      <c r="H546" s="7"/>
      <c r="I546" s="7"/>
    </row>
    <row r="547" spans="2:9" x14ac:dyDescent="0.25">
      <c r="B547" s="7"/>
      <c r="C547" s="7"/>
      <c r="D547" s="7"/>
      <c r="E547" s="7"/>
      <c r="F547" s="7"/>
      <c r="G547" s="7"/>
      <c r="H547" s="7"/>
      <c r="I547" s="7"/>
    </row>
    <row r="548" spans="2:9" x14ac:dyDescent="0.25">
      <c r="B548" s="7"/>
      <c r="C548" s="7"/>
      <c r="D548" s="7"/>
      <c r="E548" s="7"/>
      <c r="F548" s="7"/>
      <c r="G548" s="7"/>
      <c r="H548" s="7"/>
      <c r="I548" s="7"/>
    </row>
    <row r="549" spans="2:9" x14ac:dyDescent="0.25">
      <c r="B549" s="7"/>
      <c r="C549" s="7"/>
      <c r="D549" s="7"/>
      <c r="E549" s="7"/>
      <c r="F549" s="7"/>
      <c r="G549" s="7"/>
      <c r="H549" s="7"/>
      <c r="I549" s="7"/>
    </row>
    <row r="550" spans="2:9" x14ac:dyDescent="0.25">
      <c r="B550" s="7"/>
      <c r="C550" s="7"/>
      <c r="D550" s="7"/>
      <c r="E550" s="7"/>
      <c r="F550" s="7"/>
      <c r="G550" s="7"/>
      <c r="H550" s="7"/>
      <c r="I550" s="7"/>
    </row>
    <row r="551" spans="2:9" x14ac:dyDescent="0.25">
      <c r="B551" s="7"/>
      <c r="C551" s="7"/>
      <c r="D551" s="7"/>
      <c r="E551" s="7"/>
      <c r="F551" s="7"/>
      <c r="G551" s="7"/>
      <c r="H551" s="7"/>
      <c r="I551" s="7"/>
    </row>
    <row r="552" spans="2:9" x14ac:dyDescent="0.25">
      <c r="B552" s="7"/>
      <c r="C552" s="7"/>
      <c r="D552" s="7"/>
      <c r="E552" s="7"/>
      <c r="F552" s="7"/>
      <c r="G552" s="7"/>
      <c r="H552" s="7"/>
      <c r="I552" s="7"/>
    </row>
    <row r="553" spans="2:9" x14ac:dyDescent="0.25">
      <c r="B553" s="7"/>
      <c r="C553" s="7"/>
      <c r="D553" s="7"/>
      <c r="E553" s="7"/>
      <c r="F553" s="7"/>
      <c r="G553" s="7"/>
      <c r="H553" s="7"/>
      <c r="I553" s="7"/>
    </row>
    <row r="554" spans="2:9" x14ac:dyDescent="0.25">
      <c r="B554" s="7"/>
      <c r="C554" s="7"/>
      <c r="D554" s="7"/>
      <c r="E554" s="7"/>
      <c r="F554" s="7"/>
      <c r="G554" s="7"/>
      <c r="H554" s="7"/>
      <c r="I554" s="7"/>
    </row>
    <row r="555" spans="2:9" x14ac:dyDescent="0.25">
      <c r="B555" s="7"/>
      <c r="C555" s="7"/>
      <c r="D555" s="7"/>
      <c r="E555" s="7"/>
      <c r="F555" s="7"/>
      <c r="G555" s="7"/>
      <c r="H555" s="7"/>
      <c r="I555" s="7"/>
    </row>
    <row r="556" spans="2:9" x14ac:dyDescent="0.25">
      <c r="B556" s="7"/>
      <c r="C556" s="7"/>
      <c r="D556" s="7"/>
      <c r="E556" s="7"/>
      <c r="F556" s="7"/>
      <c r="G556" s="7"/>
      <c r="H556" s="7"/>
      <c r="I556" s="7"/>
    </row>
    <row r="557" spans="2:9" x14ac:dyDescent="0.25">
      <c r="B557" s="7"/>
      <c r="C557" s="7"/>
      <c r="D557" s="7"/>
      <c r="E557" s="7"/>
      <c r="F557" s="7"/>
      <c r="G557" s="7"/>
      <c r="H557" s="7"/>
      <c r="I557" s="7"/>
    </row>
    <row r="558" spans="2:9" x14ac:dyDescent="0.25">
      <c r="B558" s="7"/>
      <c r="C558" s="7"/>
      <c r="D558" s="7"/>
      <c r="E558" s="7"/>
      <c r="F558" s="7"/>
      <c r="G558" s="7"/>
      <c r="H558" s="7"/>
      <c r="I558" s="7"/>
    </row>
    <row r="559" spans="2:9" x14ac:dyDescent="0.25">
      <c r="B559" s="7"/>
      <c r="C559" s="7"/>
      <c r="D559" s="7"/>
      <c r="E559" s="7"/>
      <c r="F559" s="7"/>
      <c r="G559" s="7"/>
      <c r="H559" s="7"/>
      <c r="I559" s="7"/>
    </row>
    <row r="560" spans="2:9" x14ac:dyDescent="0.25">
      <c r="B560" s="7"/>
      <c r="C560" s="7"/>
      <c r="D560" s="7"/>
      <c r="E560" s="7"/>
      <c r="F560" s="7"/>
      <c r="G560" s="7"/>
      <c r="H560" s="7"/>
      <c r="I560" s="7"/>
    </row>
    <row r="561" spans="2:9" x14ac:dyDescent="0.25">
      <c r="B561" s="7"/>
      <c r="C561" s="7"/>
      <c r="D561" s="7"/>
      <c r="E561" s="7"/>
      <c r="F561" s="7"/>
      <c r="G561" s="7"/>
      <c r="H561" s="7"/>
      <c r="I561" s="7"/>
    </row>
    <row r="562" spans="2:9" x14ac:dyDescent="0.25">
      <c r="B562" s="7"/>
      <c r="C562" s="7"/>
      <c r="D562" s="7"/>
      <c r="E562" s="7"/>
      <c r="F562" s="7"/>
      <c r="G562" s="7"/>
      <c r="H562" s="7"/>
      <c r="I562" s="7"/>
    </row>
    <row r="563" spans="2:9" x14ac:dyDescent="0.25">
      <c r="B563" s="7"/>
      <c r="C563" s="7"/>
      <c r="D563" s="7"/>
      <c r="E563" s="7"/>
      <c r="F563" s="7"/>
      <c r="G563" s="7"/>
      <c r="H563" s="7"/>
      <c r="I563" s="7"/>
    </row>
    <row r="564" spans="2:9" x14ac:dyDescent="0.25">
      <c r="B564" s="7"/>
      <c r="C564" s="7"/>
      <c r="D564" s="7"/>
      <c r="E564" s="7"/>
      <c r="F564" s="7"/>
      <c r="G564" s="7"/>
      <c r="H564" s="7"/>
      <c r="I564" s="7"/>
    </row>
    <row r="565" spans="2:9" x14ac:dyDescent="0.25">
      <c r="B565" s="7"/>
      <c r="C565" s="7"/>
      <c r="D565" s="7"/>
      <c r="E565" s="7"/>
      <c r="F565" s="7"/>
      <c r="G565" s="7"/>
      <c r="H565" s="7"/>
      <c r="I565" s="7"/>
    </row>
    <row r="566" spans="2:9" x14ac:dyDescent="0.25">
      <c r="B566" s="7"/>
      <c r="C566" s="7"/>
      <c r="D566" s="7"/>
      <c r="E566" s="7"/>
      <c r="F566" s="7"/>
      <c r="G566" s="7"/>
      <c r="H566" s="7"/>
      <c r="I566" s="7"/>
    </row>
    <row r="567" spans="2:9" x14ac:dyDescent="0.25">
      <c r="B567" s="7"/>
      <c r="C567" s="7"/>
      <c r="D567" s="7"/>
      <c r="E567" s="7"/>
      <c r="F567" s="7"/>
      <c r="G567" s="7"/>
      <c r="H567" s="7"/>
      <c r="I567" s="7"/>
    </row>
    <row r="568" spans="2:9" x14ac:dyDescent="0.25">
      <c r="B568" s="7"/>
      <c r="C568" s="7"/>
      <c r="D568" s="7"/>
      <c r="E568" s="7"/>
      <c r="F568" s="7"/>
      <c r="G568" s="7"/>
      <c r="H568" s="7"/>
      <c r="I568" s="7"/>
    </row>
    <row r="569" spans="2:9" x14ac:dyDescent="0.25">
      <c r="B569" s="7"/>
      <c r="C569" s="7"/>
      <c r="D569" s="7"/>
      <c r="E569" s="7"/>
      <c r="F569" s="7"/>
      <c r="G569" s="7"/>
      <c r="H569" s="7"/>
      <c r="I569" s="7"/>
    </row>
    <row r="570" spans="2:9" x14ac:dyDescent="0.25">
      <c r="B570" s="7"/>
      <c r="C570" s="7"/>
      <c r="D570" s="7"/>
      <c r="E570" s="7"/>
      <c r="F570" s="7"/>
      <c r="G570" s="7"/>
      <c r="H570" s="7"/>
      <c r="I570" s="7"/>
    </row>
    <row r="571" spans="2:9" x14ac:dyDescent="0.25">
      <c r="B571" s="7"/>
      <c r="C571" s="7"/>
      <c r="D571" s="7"/>
      <c r="E571" s="7"/>
      <c r="F571" s="7"/>
      <c r="G571" s="7"/>
      <c r="H571" s="7"/>
      <c r="I571" s="7"/>
    </row>
    <row r="572" spans="2:9" x14ac:dyDescent="0.25">
      <c r="B572" s="7"/>
      <c r="C572" s="7"/>
      <c r="D572" s="7"/>
      <c r="E572" s="7"/>
      <c r="F572" s="7"/>
      <c r="G572" s="7"/>
      <c r="H572" s="7"/>
      <c r="I572" s="7"/>
    </row>
    <row r="573" spans="2:9" x14ac:dyDescent="0.25">
      <c r="B573" s="7"/>
      <c r="C573" s="7"/>
      <c r="D573" s="7"/>
      <c r="E573" s="7"/>
      <c r="F573" s="7"/>
      <c r="G573" s="7"/>
      <c r="H573" s="7"/>
      <c r="I573" s="7"/>
    </row>
    <row r="574" spans="2:9" x14ac:dyDescent="0.25">
      <c r="B574" s="7"/>
      <c r="C574" s="7"/>
      <c r="D574" s="7"/>
      <c r="E574" s="7"/>
      <c r="F574" s="7"/>
      <c r="G574" s="7"/>
      <c r="H574" s="7"/>
      <c r="I574" s="7"/>
    </row>
    <row r="575" spans="2:9" x14ac:dyDescent="0.25">
      <c r="B575" s="7"/>
      <c r="C575" s="7"/>
      <c r="D575" s="7"/>
      <c r="E575" s="7"/>
      <c r="F575" s="7"/>
      <c r="G575" s="7"/>
      <c r="H575" s="7"/>
      <c r="I575" s="7"/>
    </row>
    <row r="576" spans="2:9" x14ac:dyDescent="0.25">
      <c r="B576" s="7"/>
      <c r="C576" s="7"/>
      <c r="D576" s="7"/>
      <c r="E576" s="7"/>
      <c r="F576" s="7"/>
      <c r="G576" s="7"/>
      <c r="H576" s="7"/>
      <c r="I576" s="7"/>
    </row>
    <row r="577" spans="2:9" x14ac:dyDescent="0.25">
      <c r="B577" s="7"/>
      <c r="C577" s="7"/>
      <c r="D577" s="7"/>
      <c r="E577" s="7"/>
      <c r="F577" s="7"/>
      <c r="G577" s="7"/>
      <c r="H577" s="7"/>
      <c r="I577" s="7"/>
    </row>
    <row r="578" spans="2:9" x14ac:dyDescent="0.25">
      <c r="B578" s="7"/>
      <c r="C578" s="7"/>
      <c r="D578" s="7"/>
      <c r="E578" s="7"/>
      <c r="F578" s="7"/>
      <c r="G578" s="7"/>
      <c r="H578" s="7"/>
      <c r="I578" s="7"/>
    </row>
    <row r="579" spans="2:9" x14ac:dyDescent="0.25">
      <c r="B579" s="7"/>
      <c r="C579" s="7"/>
      <c r="D579" s="7"/>
      <c r="E579" s="7"/>
      <c r="F579" s="7"/>
      <c r="G579" s="7"/>
      <c r="H579" s="7"/>
      <c r="I579" s="7"/>
    </row>
    <row r="580" spans="2:9" x14ac:dyDescent="0.25">
      <c r="B580" s="7"/>
      <c r="C580" s="7"/>
      <c r="D580" s="7"/>
      <c r="E580" s="7"/>
      <c r="F580" s="7"/>
      <c r="G580" s="7"/>
      <c r="H580" s="7"/>
      <c r="I580" s="7"/>
    </row>
    <row r="581" spans="2:9" x14ac:dyDescent="0.25">
      <c r="B581" s="7"/>
      <c r="C581" s="7"/>
      <c r="D581" s="7"/>
      <c r="E581" s="7"/>
      <c r="F581" s="7"/>
      <c r="G581" s="7"/>
      <c r="H581" s="7"/>
      <c r="I581" s="7"/>
    </row>
    <row r="582" spans="2:9" x14ac:dyDescent="0.25">
      <c r="B582" s="7"/>
      <c r="C582" s="7"/>
      <c r="D582" s="7"/>
      <c r="E582" s="7"/>
      <c r="F582" s="7"/>
      <c r="G582" s="7"/>
      <c r="H582" s="7"/>
      <c r="I582" s="7"/>
    </row>
    <row r="583" spans="2:9" x14ac:dyDescent="0.25">
      <c r="B583" s="7"/>
      <c r="C583" s="7"/>
      <c r="D583" s="7"/>
      <c r="E583" s="7"/>
      <c r="F583" s="7"/>
      <c r="G583" s="7"/>
      <c r="H583" s="7"/>
      <c r="I583" s="7"/>
    </row>
    <row r="584" spans="2:9" x14ac:dyDescent="0.25">
      <c r="B584" s="7"/>
      <c r="C584" s="7"/>
      <c r="D584" s="7"/>
      <c r="E584" s="7"/>
      <c r="F584" s="7"/>
      <c r="G584" s="7"/>
      <c r="H584" s="7"/>
      <c r="I584" s="7"/>
    </row>
    <row r="585" spans="2:9" x14ac:dyDescent="0.25">
      <c r="B585" s="7"/>
      <c r="C585" s="7"/>
      <c r="D585" s="7"/>
      <c r="E585" s="7"/>
      <c r="F585" s="7"/>
      <c r="G585" s="7"/>
      <c r="H585" s="7"/>
      <c r="I585" s="7"/>
    </row>
    <row r="586" spans="2:9" x14ac:dyDescent="0.25">
      <c r="B586" s="7"/>
      <c r="C586" s="7"/>
      <c r="D586" s="7"/>
      <c r="E586" s="7"/>
      <c r="F586" s="7"/>
      <c r="G586" s="7"/>
      <c r="H586" s="7"/>
      <c r="I586" s="7"/>
    </row>
    <row r="587" spans="2:9" x14ac:dyDescent="0.25">
      <c r="B587" s="7"/>
      <c r="C587" s="7"/>
      <c r="D587" s="7"/>
      <c r="E587" s="7"/>
      <c r="F587" s="7"/>
      <c r="G587" s="7"/>
      <c r="H587" s="7"/>
      <c r="I587" s="7"/>
    </row>
    <row r="588" spans="2:9" x14ac:dyDescent="0.25">
      <c r="B588" s="7"/>
      <c r="C588" s="7"/>
      <c r="D588" s="7"/>
      <c r="E588" s="7"/>
      <c r="F588" s="7"/>
      <c r="G588" s="7"/>
      <c r="H588" s="7"/>
      <c r="I588" s="7"/>
    </row>
    <row r="589" spans="2:9" x14ac:dyDescent="0.25">
      <c r="B589" s="7"/>
      <c r="C589" s="7"/>
      <c r="D589" s="7"/>
      <c r="E589" s="7"/>
      <c r="F589" s="7"/>
      <c r="G589" s="7"/>
      <c r="H589" s="7"/>
      <c r="I589" s="7"/>
    </row>
    <row r="590" spans="2:9" x14ac:dyDescent="0.25">
      <c r="B590" s="7"/>
      <c r="C590" s="7"/>
      <c r="D590" s="7"/>
      <c r="E590" s="7"/>
      <c r="F590" s="7"/>
      <c r="G590" s="7"/>
      <c r="H590" s="7"/>
      <c r="I590" s="7"/>
    </row>
    <row r="591" spans="2:9" x14ac:dyDescent="0.25">
      <c r="B591" s="7"/>
      <c r="C591" s="7"/>
      <c r="D591" s="7"/>
      <c r="E591" s="7"/>
      <c r="F591" s="7"/>
      <c r="G591" s="7"/>
      <c r="H591" s="7"/>
      <c r="I591" s="7"/>
    </row>
    <row r="592" spans="2:9" x14ac:dyDescent="0.25">
      <c r="B592" s="7"/>
      <c r="C592" s="7"/>
      <c r="D592" s="7"/>
      <c r="E592" s="7"/>
      <c r="F592" s="7"/>
      <c r="G592" s="7"/>
      <c r="H592" s="7"/>
      <c r="I592" s="7"/>
    </row>
    <row r="593" spans="2:9" x14ac:dyDescent="0.25">
      <c r="B593" s="7"/>
      <c r="C593" s="7"/>
      <c r="D593" s="7"/>
      <c r="E593" s="7"/>
      <c r="F593" s="7"/>
      <c r="G593" s="7"/>
      <c r="H593" s="7"/>
      <c r="I593" s="7"/>
    </row>
    <row r="594" spans="2:9" x14ac:dyDescent="0.25">
      <c r="B594" s="7"/>
      <c r="C594" s="7"/>
      <c r="D594" s="7"/>
      <c r="E594" s="7"/>
      <c r="F594" s="7"/>
      <c r="G594" s="7"/>
      <c r="H594" s="7"/>
      <c r="I594" s="7"/>
    </row>
    <row r="595" spans="2:9" x14ac:dyDescent="0.25">
      <c r="B595" s="7"/>
      <c r="C595" s="7"/>
      <c r="D595" s="7"/>
      <c r="E595" s="7"/>
      <c r="F595" s="7"/>
      <c r="G595" s="7"/>
      <c r="H595" s="7"/>
      <c r="I595" s="7"/>
    </row>
    <row r="596" spans="2:9" x14ac:dyDescent="0.25">
      <c r="B596" s="7"/>
      <c r="C596" s="7"/>
      <c r="D596" s="7"/>
      <c r="E596" s="7"/>
      <c r="F596" s="7"/>
      <c r="G596" s="7"/>
      <c r="H596" s="7"/>
      <c r="I596" s="7"/>
    </row>
    <row r="597" spans="2:9" x14ac:dyDescent="0.25">
      <c r="B597" s="7"/>
      <c r="C597" s="7"/>
      <c r="D597" s="7"/>
      <c r="E597" s="7"/>
      <c r="F597" s="7"/>
      <c r="G597" s="7"/>
      <c r="H597" s="7"/>
      <c r="I597" s="7"/>
    </row>
    <row r="598" spans="2:9" x14ac:dyDescent="0.25">
      <c r="B598" s="7"/>
      <c r="C598" s="7"/>
      <c r="D598" s="7"/>
      <c r="E598" s="7"/>
      <c r="F598" s="7"/>
      <c r="G598" s="7"/>
      <c r="H598" s="7"/>
      <c r="I598" s="7"/>
    </row>
    <row r="599" spans="2:9" x14ac:dyDescent="0.25">
      <c r="B599" s="7"/>
      <c r="C599" s="7"/>
      <c r="D599" s="7"/>
      <c r="E599" s="7"/>
      <c r="F599" s="7"/>
      <c r="G599" s="7"/>
      <c r="H599" s="7"/>
      <c r="I599" s="7"/>
    </row>
    <row r="600" spans="2:9" x14ac:dyDescent="0.25">
      <c r="B600" s="7"/>
      <c r="C600" s="7"/>
      <c r="D600" s="7"/>
      <c r="E600" s="7"/>
      <c r="F600" s="7"/>
      <c r="G600" s="7"/>
      <c r="H600" s="7"/>
      <c r="I600" s="7"/>
    </row>
    <row r="601" spans="2:9" x14ac:dyDescent="0.25">
      <c r="B601" s="7"/>
      <c r="C601" s="7"/>
      <c r="D601" s="7"/>
      <c r="E601" s="7"/>
      <c r="F601" s="7"/>
      <c r="G601" s="7"/>
      <c r="H601" s="7"/>
      <c r="I601" s="7"/>
    </row>
    <row r="602" spans="2:9" x14ac:dyDescent="0.25">
      <c r="B602" s="7"/>
      <c r="C602" s="7"/>
      <c r="D602" s="7"/>
      <c r="E602" s="7"/>
      <c r="F602" s="7"/>
      <c r="G602" s="7"/>
      <c r="H602" s="7"/>
      <c r="I602" s="7"/>
    </row>
    <row r="603" spans="2:9" x14ac:dyDescent="0.25">
      <c r="B603" s="7"/>
      <c r="C603" s="7"/>
      <c r="D603" s="7"/>
      <c r="E603" s="7"/>
      <c r="F603" s="7"/>
      <c r="G603" s="7"/>
      <c r="H603" s="7"/>
      <c r="I603" s="7"/>
    </row>
    <row r="604" spans="2:9" x14ac:dyDescent="0.25">
      <c r="B604" s="7"/>
      <c r="C604" s="7"/>
      <c r="D604" s="7"/>
      <c r="E604" s="7"/>
      <c r="F604" s="7"/>
      <c r="G604" s="7"/>
      <c r="H604" s="7"/>
      <c r="I604" s="7"/>
    </row>
    <row r="605" spans="2:9" x14ac:dyDescent="0.25">
      <c r="B605" s="7"/>
      <c r="C605" s="7"/>
      <c r="D605" s="7"/>
      <c r="E605" s="7"/>
      <c r="F605" s="7"/>
      <c r="G605" s="7"/>
      <c r="H605" s="7"/>
      <c r="I605" s="7"/>
    </row>
    <row r="606" spans="2:9" x14ac:dyDescent="0.25">
      <c r="B606" s="7"/>
      <c r="C606" s="7"/>
      <c r="D606" s="7"/>
      <c r="E606" s="7"/>
      <c r="F606" s="7"/>
      <c r="G606" s="7"/>
      <c r="H606" s="7"/>
      <c r="I606" s="7"/>
    </row>
    <row r="607" spans="2:9" x14ac:dyDescent="0.25">
      <c r="B607" s="7"/>
      <c r="C607" s="7"/>
      <c r="D607" s="7"/>
      <c r="E607" s="7"/>
      <c r="F607" s="7"/>
      <c r="G607" s="7"/>
      <c r="H607" s="7"/>
      <c r="I607" s="7"/>
    </row>
    <row r="608" spans="2:9" x14ac:dyDescent="0.25">
      <c r="B608" s="7"/>
      <c r="C608" s="7"/>
      <c r="D608" s="7"/>
      <c r="E608" s="7"/>
      <c r="F608" s="7"/>
      <c r="G608" s="7"/>
      <c r="H608" s="7"/>
      <c r="I608" s="7"/>
    </row>
    <row r="609" spans="2:9" x14ac:dyDescent="0.25">
      <c r="B609" s="7"/>
      <c r="C609" s="7"/>
      <c r="D609" s="7"/>
      <c r="E609" s="7"/>
      <c r="F609" s="7"/>
      <c r="G609" s="7"/>
      <c r="H609" s="7"/>
      <c r="I609" s="7"/>
    </row>
    <row r="610" spans="2:9" x14ac:dyDescent="0.25">
      <c r="B610" s="7"/>
      <c r="C610" s="7"/>
      <c r="D610" s="7"/>
      <c r="E610" s="7"/>
      <c r="F610" s="7"/>
      <c r="G610" s="7"/>
      <c r="H610" s="7"/>
      <c r="I610" s="7"/>
    </row>
    <row r="611" spans="2:9" x14ac:dyDescent="0.25">
      <c r="B611" s="7"/>
      <c r="C611" s="7"/>
      <c r="D611" s="7"/>
      <c r="E611" s="7"/>
      <c r="F611" s="7"/>
      <c r="G611" s="7"/>
      <c r="H611" s="7"/>
      <c r="I611" s="7"/>
    </row>
    <row r="612" spans="2:9" x14ac:dyDescent="0.25">
      <c r="B612" s="7"/>
      <c r="C612" s="7"/>
      <c r="D612" s="7"/>
      <c r="E612" s="7"/>
      <c r="F612" s="7"/>
      <c r="G612" s="7"/>
      <c r="H612" s="7"/>
      <c r="I612" s="7"/>
    </row>
    <row r="613" spans="2:9" x14ac:dyDescent="0.25">
      <c r="B613" s="7"/>
      <c r="C613" s="7"/>
      <c r="D613" s="7"/>
      <c r="E613" s="7"/>
      <c r="F613" s="7"/>
      <c r="G613" s="7"/>
      <c r="H613" s="7"/>
      <c r="I613" s="7"/>
    </row>
    <row r="614" spans="2:9" x14ac:dyDescent="0.25">
      <c r="B614" s="7"/>
      <c r="C614" s="7"/>
      <c r="D614" s="7"/>
      <c r="E614" s="7"/>
      <c r="F614" s="7"/>
      <c r="G614" s="7"/>
      <c r="H614" s="7"/>
      <c r="I614" s="7"/>
    </row>
    <row r="615" spans="2:9" x14ac:dyDescent="0.25">
      <c r="B615" s="7"/>
      <c r="C615" s="7"/>
      <c r="D615" s="7"/>
      <c r="E615" s="7"/>
      <c r="F615" s="7"/>
      <c r="G615" s="7"/>
      <c r="H615" s="7"/>
      <c r="I615" s="7"/>
    </row>
    <row r="616" spans="2:9" x14ac:dyDescent="0.25">
      <c r="B616" s="7"/>
      <c r="C616" s="7"/>
      <c r="D616" s="7"/>
      <c r="E616" s="7"/>
      <c r="F616" s="7"/>
      <c r="G616" s="7"/>
      <c r="H616" s="7"/>
      <c r="I616" s="7"/>
    </row>
    <row r="617" spans="2:9" x14ac:dyDescent="0.25">
      <c r="B617" s="7"/>
      <c r="C617" s="7"/>
      <c r="D617" s="7"/>
      <c r="E617" s="7"/>
      <c r="F617" s="7"/>
      <c r="G617" s="7"/>
      <c r="H617" s="7"/>
      <c r="I617" s="7"/>
    </row>
    <row r="618" spans="2:9" x14ac:dyDescent="0.25">
      <c r="B618" s="7"/>
      <c r="C618" s="7"/>
      <c r="D618" s="7"/>
      <c r="E618" s="7"/>
      <c r="F618" s="7"/>
      <c r="G618" s="7"/>
      <c r="H618" s="7"/>
      <c r="I618" s="7"/>
    </row>
    <row r="619" spans="2:9" x14ac:dyDescent="0.25">
      <c r="B619" s="7"/>
      <c r="C619" s="7"/>
      <c r="D619" s="7"/>
      <c r="E619" s="7"/>
      <c r="F619" s="7"/>
      <c r="G619" s="7"/>
      <c r="H619" s="7"/>
      <c r="I619" s="7"/>
    </row>
    <row r="620" spans="2:9" x14ac:dyDescent="0.25">
      <c r="B620" s="7"/>
      <c r="C620" s="7"/>
      <c r="D620" s="7"/>
      <c r="E620" s="7"/>
      <c r="F620" s="7"/>
      <c r="G620" s="7"/>
      <c r="H620" s="7"/>
      <c r="I620" s="7"/>
    </row>
    <row r="621" spans="2:9" x14ac:dyDescent="0.25">
      <c r="B621" s="7"/>
      <c r="C621" s="7"/>
      <c r="D621" s="7"/>
      <c r="E621" s="7"/>
      <c r="F621" s="7"/>
      <c r="G621" s="7"/>
      <c r="H621" s="7"/>
      <c r="I621" s="7"/>
    </row>
    <row r="622" spans="2:9" x14ac:dyDescent="0.25">
      <c r="B622" s="7"/>
      <c r="C622" s="7"/>
      <c r="D622" s="7"/>
      <c r="E622" s="7"/>
      <c r="F622" s="7"/>
      <c r="G622" s="7"/>
      <c r="H622" s="7"/>
      <c r="I622" s="7"/>
    </row>
    <row r="623" spans="2:9" x14ac:dyDescent="0.25">
      <c r="B623" s="7"/>
      <c r="C623" s="7"/>
      <c r="D623" s="7"/>
      <c r="E623" s="7"/>
      <c r="F623" s="7"/>
      <c r="G623" s="7"/>
      <c r="H623" s="7"/>
      <c r="I623" s="7"/>
    </row>
    <row r="624" spans="2:9" x14ac:dyDescent="0.25">
      <c r="B624" s="7"/>
      <c r="C624" s="7"/>
      <c r="D624" s="7"/>
      <c r="E624" s="7"/>
      <c r="F624" s="7"/>
      <c r="G624" s="7"/>
      <c r="H624" s="7"/>
      <c r="I624" s="7"/>
    </row>
    <row r="625" spans="2:9" x14ac:dyDescent="0.25">
      <c r="B625" s="7"/>
      <c r="C625" s="7"/>
      <c r="D625" s="7"/>
      <c r="E625" s="7"/>
      <c r="F625" s="7"/>
      <c r="G625" s="7"/>
      <c r="H625" s="7"/>
      <c r="I625" s="7"/>
    </row>
    <row r="626" spans="2:9" x14ac:dyDescent="0.25">
      <c r="B626" s="7"/>
      <c r="C626" s="7"/>
      <c r="D626" s="7"/>
      <c r="E626" s="7"/>
      <c r="F626" s="7"/>
      <c r="G626" s="7"/>
      <c r="H626" s="7"/>
      <c r="I626" s="7"/>
    </row>
    <row r="627" spans="2:9" x14ac:dyDescent="0.25">
      <c r="B627" s="7"/>
      <c r="C627" s="7"/>
      <c r="D627" s="7"/>
      <c r="E627" s="7"/>
      <c r="F627" s="7"/>
      <c r="G627" s="7"/>
      <c r="H627" s="7"/>
      <c r="I627" s="7"/>
    </row>
    <row r="628" spans="2:9" x14ac:dyDescent="0.25">
      <c r="B628" s="7"/>
      <c r="C628" s="7"/>
      <c r="D628" s="7"/>
      <c r="E628" s="7"/>
      <c r="F628" s="7"/>
      <c r="G628" s="7"/>
      <c r="H628" s="7"/>
      <c r="I628" s="7"/>
    </row>
    <row r="629" spans="2:9" x14ac:dyDescent="0.25">
      <c r="B629" s="7"/>
      <c r="C629" s="7"/>
      <c r="D629" s="7"/>
      <c r="E629" s="7"/>
      <c r="F629" s="7"/>
      <c r="G629" s="7"/>
      <c r="H629" s="7"/>
      <c r="I629" s="7"/>
    </row>
    <row r="630" spans="2:9" x14ac:dyDescent="0.25">
      <c r="B630" s="7"/>
      <c r="C630" s="7"/>
      <c r="D630" s="7"/>
      <c r="E630" s="7"/>
      <c r="F630" s="7"/>
      <c r="G630" s="7"/>
      <c r="H630" s="7"/>
      <c r="I630" s="7"/>
    </row>
    <row r="631" spans="2:9" x14ac:dyDescent="0.25">
      <c r="B631" s="7"/>
      <c r="C631" s="7"/>
      <c r="D631" s="7"/>
      <c r="E631" s="7"/>
      <c r="F631" s="7"/>
      <c r="G631" s="7"/>
      <c r="H631" s="7"/>
      <c r="I631" s="7"/>
    </row>
    <row r="632" spans="2:9" x14ac:dyDescent="0.25">
      <c r="B632" s="7"/>
      <c r="C632" s="7"/>
      <c r="D632" s="7"/>
      <c r="E632" s="7"/>
      <c r="F632" s="7"/>
      <c r="G632" s="7"/>
      <c r="H632" s="7"/>
      <c r="I632" s="7"/>
    </row>
    <row r="633" spans="2:9" x14ac:dyDescent="0.25">
      <c r="B633" s="7"/>
      <c r="C633" s="7"/>
      <c r="D633" s="7"/>
      <c r="E633" s="7"/>
      <c r="F633" s="7"/>
      <c r="G633" s="7"/>
      <c r="H633" s="7"/>
      <c r="I633" s="7"/>
    </row>
    <row r="634" spans="2:9" x14ac:dyDescent="0.25">
      <c r="B634" s="7"/>
      <c r="C634" s="7"/>
      <c r="D634" s="7"/>
      <c r="E634" s="7"/>
      <c r="F634" s="7"/>
      <c r="G634" s="7"/>
      <c r="H634" s="7"/>
      <c r="I634" s="7"/>
    </row>
    <row r="635" spans="2:9" x14ac:dyDescent="0.25">
      <c r="B635" s="7"/>
      <c r="C635" s="7"/>
      <c r="D635" s="7"/>
      <c r="E635" s="7"/>
      <c r="F635" s="7"/>
      <c r="G635" s="7"/>
      <c r="H635" s="7"/>
      <c r="I635" s="7"/>
    </row>
    <row r="636" spans="2:9" x14ac:dyDescent="0.25">
      <c r="B636" s="7"/>
      <c r="C636" s="7"/>
      <c r="D636" s="7"/>
      <c r="E636" s="7"/>
      <c r="F636" s="7"/>
      <c r="G636" s="7"/>
      <c r="H636" s="7"/>
      <c r="I636" s="7"/>
    </row>
    <row r="637" spans="2:9" x14ac:dyDescent="0.25">
      <c r="B637" s="7"/>
      <c r="C637" s="7"/>
      <c r="D637" s="7"/>
      <c r="E637" s="7"/>
      <c r="F637" s="7"/>
      <c r="G637" s="7"/>
      <c r="H637" s="7"/>
      <c r="I637" s="7"/>
    </row>
    <row r="638" spans="2:9" x14ac:dyDescent="0.25">
      <c r="B638" s="7"/>
      <c r="C638" s="7"/>
      <c r="D638" s="7"/>
      <c r="E638" s="7"/>
      <c r="F638" s="7"/>
      <c r="G638" s="7"/>
      <c r="H638" s="7"/>
      <c r="I638" s="7"/>
    </row>
    <row r="639" spans="2:9" x14ac:dyDescent="0.25">
      <c r="B639" s="7"/>
      <c r="C639" s="7"/>
      <c r="D639" s="7"/>
      <c r="E639" s="7"/>
      <c r="F639" s="7"/>
      <c r="G639" s="7"/>
      <c r="H639" s="7"/>
      <c r="I639" s="7"/>
    </row>
    <row r="640" spans="2:9" x14ac:dyDescent="0.25">
      <c r="B640" s="7"/>
      <c r="C640" s="7"/>
      <c r="D640" s="7"/>
      <c r="E640" s="7"/>
      <c r="F640" s="7"/>
      <c r="G640" s="7"/>
      <c r="H640" s="7"/>
      <c r="I640" s="7"/>
    </row>
    <row r="641" spans="2:9" x14ac:dyDescent="0.25">
      <c r="B641" s="7"/>
      <c r="C641" s="7"/>
      <c r="D641" s="7"/>
      <c r="E641" s="7"/>
      <c r="F641" s="7"/>
      <c r="G641" s="7"/>
      <c r="H641" s="7"/>
      <c r="I641" s="7"/>
    </row>
    <row r="642" spans="2:9" x14ac:dyDescent="0.25">
      <c r="B642" s="7"/>
      <c r="C642" s="7"/>
      <c r="D642" s="7"/>
      <c r="E642" s="7"/>
      <c r="F642" s="7"/>
      <c r="G642" s="7"/>
      <c r="H642" s="7"/>
      <c r="I642" s="7"/>
    </row>
    <row r="643" spans="2:9" x14ac:dyDescent="0.25">
      <c r="B643" s="7"/>
      <c r="C643" s="7"/>
      <c r="D643" s="7"/>
      <c r="E643" s="7"/>
      <c r="F643" s="7"/>
      <c r="G643" s="7"/>
      <c r="H643" s="7"/>
      <c r="I643" s="7"/>
    </row>
    <row r="644" spans="2:9" x14ac:dyDescent="0.25">
      <c r="B644" s="7"/>
      <c r="C644" s="7"/>
      <c r="D644" s="7"/>
      <c r="E644" s="7"/>
      <c r="F644" s="7"/>
      <c r="G644" s="7"/>
      <c r="H644" s="7"/>
      <c r="I644" s="7"/>
    </row>
    <row r="645" spans="2:9" x14ac:dyDescent="0.25">
      <c r="B645" s="7"/>
      <c r="C645" s="7"/>
      <c r="D645" s="7"/>
      <c r="E645" s="7"/>
      <c r="F645" s="7"/>
      <c r="G645" s="7"/>
      <c r="H645" s="7"/>
      <c r="I645" s="7"/>
    </row>
    <row r="646" spans="2:9" x14ac:dyDescent="0.25">
      <c r="B646" s="7"/>
      <c r="C646" s="7"/>
      <c r="D646" s="7"/>
      <c r="E646" s="7"/>
      <c r="F646" s="7"/>
      <c r="G646" s="7"/>
      <c r="H646" s="7"/>
      <c r="I646" s="7"/>
    </row>
    <row r="647" spans="2:9" x14ac:dyDescent="0.25">
      <c r="B647" s="7"/>
      <c r="C647" s="7"/>
      <c r="D647" s="7"/>
      <c r="E647" s="7"/>
      <c r="F647" s="7"/>
      <c r="G647" s="7"/>
      <c r="H647" s="7"/>
      <c r="I647" s="7"/>
    </row>
    <row r="648" spans="2:9" x14ac:dyDescent="0.25">
      <c r="B648" s="7"/>
      <c r="C648" s="7"/>
      <c r="D648" s="7"/>
      <c r="E648" s="7"/>
      <c r="F648" s="7"/>
      <c r="G648" s="7"/>
      <c r="H648" s="7"/>
      <c r="I648" s="7"/>
    </row>
    <row r="649" spans="2:9" x14ac:dyDescent="0.25">
      <c r="B649" s="7"/>
      <c r="C649" s="7"/>
      <c r="D649" s="7"/>
      <c r="E649" s="7"/>
      <c r="F649" s="7"/>
      <c r="G649" s="7"/>
      <c r="H649" s="7"/>
      <c r="I649" s="7"/>
    </row>
    <row r="650" spans="2:9" x14ac:dyDescent="0.25">
      <c r="B650" s="7"/>
      <c r="C650" s="7"/>
      <c r="D650" s="7"/>
      <c r="E650" s="7"/>
      <c r="F650" s="7"/>
      <c r="G650" s="7"/>
      <c r="H650" s="7"/>
      <c r="I650" s="7"/>
    </row>
    <row r="651" spans="2:9" x14ac:dyDescent="0.25">
      <c r="B651" s="7"/>
      <c r="C651" s="7"/>
      <c r="D651" s="7"/>
      <c r="E651" s="7"/>
      <c r="F651" s="7"/>
      <c r="G651" s="7"/>
      <c r="H651" s="7"/>
      <c r="I651" s="7"/>
    </row>
    <row r="652" spans="2:9" x14ac:dyDescent="0.25">
      <c r="B652" s="7"/>
      <c r="C652" s="7"/>
      <c r="D652" s="7"/>
      <c r="E652" s="7"/>
      <c r="F652" s="7"/>
      <c r="G652" s="7"/>
      <c r="H652" s="7"/>
      <c r="I652" s="7"/>
    </row>
    <row r="653" spans="2:9" x14ac:dyDescent="0.25">
      <c r="B653" s="7"/>
      <c r="C653" s="7"/>
      <c r="D653" s="7"/>
      <c r="E653" s="7"/>
      <c r="F653" s="7"/>
      <c r="G653" s="7"/>
      <c r="H653" s="7"/>
      <c r="I653" s="7"/>
    </row>
    <row r="654" spans="2:9" x14ac:dyDescent="0.25">
      <c r="B654" s="7"/>
      <c r="C654" s="7"/>
      <c r="D654" s="7"/>
      <c r="E654" s="7"/>
      <c r="F654" s="7"/>
      <c r="G654" s="7"/>
      <c r="H654" s="7"/>
      <c r="I654" s="7"/>
    </row>
    <row r="655" spans="2:9" x14ac:dyDescent="0.25">
      <c r="B655" s="7"/>
      <c r="C655" s="7"/>
      <c r="D655" s="7"/>
      <c r="E655" s="7"/>
      <c r="F655" s="7"/>
      <c r="G655" s="7"/>
      <c r="H655" s="7"/>
      <c r="I655" s="7"/>
    </row>
    <row r="656" spans="2:9" x14ac:dyDescent="0.25">
      <c r="B656" s="7"/>
      <c r="C656" s="7"/>
      <c r="D656" s="7"/>
      <c r="E656" s="7"/>
      <c r="F656" s="7"/>
      <c r="G656" s="7"/>
      <c r="H656" s="7"/>
      <c r="I656" s="7"/>
    </row>
    <row r="657" spans="2:9" x14ac:dyDescent="0.25">
      <c r="B657" s="7"/>
      <c r="C657" s="7"/>
      <c r="D657" s="7"/>
      <c r="E657" s="7"/>
      <c r="F657" s="7"/>
      <c r="G657" s="7"/>
      <c r="H657" s="7"/>
      <c r="I657" s="7"/>
    </row>
    <row r="658" spans="2:9" x14ac:dyDescent="0.25">
      <c r="B658" s="7"/>
      <c r="C658" s="7"/>
      <c r="D658" s="7"/>
      <c r="E658" s="7"/>
      <c r="F658" s="7"/>
      <c r="G658" s="7"/>
      <c r="H658" s="7"/>
      <c r="I658" s="7"/>
    </row>
    <row r="659" spans="2:9" x14ac:dyDescent="0.25">
      <c r="B659" s="7"/>
      <c r="C659" s="7"/>
      <c r="D659" s="7"/>
      <c r="E659" s="7"/>
      <c r="F659" s="7"/>
      <c r="G659" s="7"/>
      <c r="H659" s="7"/>
      <c r="I659" s="7"/>
    </row>
    <row r="660" spans="2:9" x14ac:dyDescent="0.25">
      <c r="B660" s="7"/>
      <c r="C660" s="7"/>
      <c r="D660" s="7"/>
      <c r="E660" s="7"/>
      <c r="F660" s="7"/>
      <c r="G660" s="7"/>
      <c r="H660" s="7"/>
      <c r="I660" s="7"/>
    </row>
    <row r="661" spans="2:9" x14ac:dyDescent="0.25">
      <c r="B661" s="7"/>
      <c r="C661" s="7"/>
      <c r="D661" s="7"/>
      <c r="E661" s="7"/>
      <c r="F661" s="7"/>
      <c r="G661" s="7"/>
      <c r="H661" s="7"/>
      <c r="I661" s="7"/>
    </row>
    <row r="662" spans="2:9" x14ac:dyDescent="0.25">
      <c r="B662" s="7"/>
      <c r="C662" s="7"/>
      <c r="D662" s="7"/>
      <c r="E662" s="7"/>
      <c r="F662" s="7"/>
      <c r="G662" s="7"/>
      <c r="H662" s="7"/>
      <c r="I662" s="7"/>
    </row>
    <row r="663" spans="2:9" x14ac:dyDescent="0.25">
      <c r="B663" s="7"/>
      <c r="C663" s="7"/>
      <c r="D663" s="7"/>
      <c r="E663" s="7"/>
      <c r="F663" s="7"/>
      <c r="G663" s="7"/>
      <c r="H663" s="7"/>
      <c r="I663" s="7"/>
    </row>
    <row r="664" spans="2:9" x14ac:dyDescent="0.25">
      <c r="B664" s="7"/>
      <c r="C664" s="7"/>
      <c r="D664" s="7"/>
      <c r="E664" s="7"/>
      <c r="F664" s="7"/>
      <c r="G664" s="7"/>
      <c r="H664" s="7"/>
      <c r="I664" s="7"/>
    </row>
    <row r="665" spans="2:9" x14ac:dyDescent="0.25">
      <c r="B665" s="7"/>
      <c r="C665" s="7"/>
      <c r="D665" s="7"/>
      <c r="E665" s="7"/>
      <c r="F665" s="7"/>
      <c r="G665" s="7"/>
      <c r="H665" s="7"/>
      <c r="I665" s="7"/>
    </row>
    <row r="666" spans="2:9" x14ac:dyDescent="0.25">
      <c r="B666" s="7"/>
      <c r="C666" s="7"/>
      <c r="D666" s="7"/>
      <c r="E666" s="7"/>
      <c r="F666" s="7"/>
      <c r="G666" s="7"/>
      <c r="H666" s="7"/>
      <c r="I666" s="7"/>
    </row>
    <row r="667" spans="2:9" x14ac:dyDescent="0.25">
      <c r="B667" s="7"/>
      <c r="C667" s="7"/>
      <c r="D667" s="7"/>
      <c r="E667" s="7"/>
      <c r="F667" s="7"/>
      <c r="G667" s="7"/>
      <c r="H667" s="7"/>
      <c r="I667" s="7"/>
    </row>
    <row r="668" spans="2:9" x14ac:dyDescent="0.25">
      <c r="B668" s="7"/>
      <c r="C668" s="7"/>
      <c r="D668" s="7"/>
      <c r="E668" s="7"/>
      <c r="F668" s="7"/>
      <c r="G668" s="7"/>
      <c r="H668" s="7"/>
      <c r="I668" s="7"/>
    </row>
    <row r="669" spans="2:9" x14ac:dyDescent="0.25">
      <c r="B669" s="7"/>
      <c r="C669" s="7"/>
      <c r="D669" s="7"/>
      <c r="E669" s="7"/>
      <c r="F669" s="7"/>
      <c r="G669" s="7"/>
      <c r="H669" s="7"/>
      <c r="I669" s="7"/>
    </row>
    <row r="670" spans="2:9" x14ac:dyDescent="0.25">
      <c r="B670" s="7"/>
      <c r="C670" s="7"/>
      <c r="D670" s="7"/>
      <c r="E670" s="7"/>
      <c r="F670" s="7"/>
      <c r="G670" s="7"/>
      <c r="H670" s="7"/>
      <c r="I670" s="7"/>
    </row>
    <row r="671" spans="2:9" x14ac:dyDescent="0.25">
      <c r="B671" s="7"/>
      <c r="C671" s="7"/>
      <c r="D671" s="7"/>
      <c r="E671" s="7"/>
      <c r="F671" s="7"/>
      <c r="G671" s="7"/>
      <c r="H671" s="7"/>
      <c r="I671" s="7"/>
    </row>
    <row r="672" spans="2:9" x14ac:dyDescent="0.25">
      <c r="B672" s="7"/>
      <c r="C672" s="7"/>
      <c r="D672" s="7"/>
      <c r="E672" s="7"/>
      <c r="F672" s="7"/>
      <c r="G672" s="7"/>
      <c r="H672" s="7"/>
      <c r="I672" s="7"/>
    </row>
    <row r="673" spans="2:9" x14ac:dyDescent="0.25">
      <c r="B673" s="7"/>
      <c r="C673" s="7"/>
      <c r="D673" s="7"/>
      <c r="E673" s="7"/>
      <c r="F673" s="7"/>
      <c r="G673" s="7"/>
      <c r="H673" s="7"/>
      <c r="I673" s="7"/>
    </row>
    <row r="674" spans="2:9" x14ac:dyDescent="0.25">
      <c r="B674" s="7"/>
      <c r="C674" s="7"/>
      <c r="D674" s="7"/>
      <c r="E674" s="7"/>
      <c r="F674" s="7"/>
      <c r="G674" s="7"/>
      <c r="H674" s="7"/>
      <c r="I674" s="7"/>
    </row>
    <row r="675" spans="2:9" x14ac:dyDescent="0.25">
      <c r="B675" s="7"/>
      <c r="C675" s="7"/>
      <c r="D675" s="7"/>
      <c r="E675" s="7"/>
      <c r="F675" s="7"/>
      <c r="G675" s="7"/>
      <c r="H675" s="7"/>
      <c r="I675" s="7"/>
    </row>
    <row r="676" spans="2:9" x14ac:dyDescent="0.25">
      <c r="B676" s="7"/>
      <c r="C676" s="7"/>
      <c r="D676" s="7"/>
      <c r="E676" s="7"/>
      <c r="F676" s="7"/>
      <c r="G676" s="7"/>
      <c r="H676" s="7"/>
      <c r="I676" s="7"/>
    </row>
    <row r="677" spans="2:9" x14ac:dyDescent="0.25">
      <c r="B677" s="7"/>
      <c r="C677" s="7"/>
      <c r="D677" s="7"/>
      <c r="E677" s="7"/>
      <c r="F677" s="7"/>
      <c r="G677" s="7"/>
      <c r="H677" s="7"/>
      <c r="I677" s="7"/>
    </row>
    <row r="678" spans="2:9" x14ac:dyDescent="0.25">
      <c r="B678" s="7"/>
      <c r="C678" s="7"/>
      <c r="D678" s="7"/>
      <c r="E678" s="7"/>
      <c r="F678" s="7"/>
      <c r="G678" s="7"/>
      <c r="H678" s="7"/>
      <c r="I678" s="7"/>
    </row>
    <row r="679" spans="2:9" x14ac:dyDescent="0.25">
      <c r="B679" s="7"/>
      <c r="C679" s="7"/>
      <c r="D679" s="7"/>
      <c r="E679" s="7"/>
      <c r="F679" s="7"/>
      <c r="G679" s="7"/>
      <c r="H679" s="7"/>
      <c r="I679" s="7"/>
    </row>
    <row r="680" spans="2:9" x14ac:dyDescent="0.25">
      <c r="B680" s="7"/>
      <c r="C680" s="7"/>
      <c r="D680" s="7"/>
      <c r="E680" s="7"/>
      <c r="F680" s="7"/>
      <c r="G680" s="7"/>
      <c r="H680" s="7"/>
      <c r="I680" s="7"/>
    </row>
    <row r="681" spans="2:9" x14ac:dyDescent="0.25">
      <c r="B681" s="7"/>
      <c r="C681" s="7"/>
      <c r="D681" s="7"/>
      <c r="E681" s="7"/>
      <c r="F681" s="7"/>
      <c r="G681" s="7"/>
      <c r="H681" s="7"/>
      <c r="I681" s="7"/>
    </row>
    <row r="682" spans="2:9" x14ac:dyDescent="0.25">
      <c r="B682" s="7"/>
      <c r="C682" s="7"/>
      <c r="D682" s="7"/>
      <c r="E682" s="7"/>
      <c r="F682" s="7"/>
      <c r="G682" s="7"/>
      <c r="H682" s="7"/>
      <c r="I682" s="7"/>
    </row>
    <row r="683" spans="2:9" x14ac:dyDescent="0.25">
      <c r="B683" s="7"/>
      <c r="C683" s="7"/>
      <c r="D683" s="7"/>
      <c r="E683" s="7"/>
      <c r="F683" s="7"/>
      <c r="G683" s="7"/>
      <c r="H683" s="7"/>
      <c r="I683" s="7"/>
    </row>
    <row r="684" spans="2:9" x14ac:dyDescent="0.25">
      <c r="B684" s="7"/>
      <c r="C684" s="7"/>
      <c r="D684" s="7"/>
      <c r="E684" s="7"/>
      <c r="F684" s="7"/>
      <c r="G684" s="7"/>
      <c r="H684" s="7"/>
      <c r="I684" s="7"/>
    </row>
    <row r="685" spans="2:9" x14ac:dyDescent="0.25">
      <c r="B685" s="7"/>
      <c r="C685" s="7"/>
      <c r="D685" s="7"/>
      <c r="E685" s="7"/>
      <c r="F685" s="7"/>
      <c r="G685" s="7"/>
      <c r="H685" s="7"/>
      <c r="I685" s="7"/>
    </row>
    <row r="686" spans="2:9" x14ac:dyDescent="0.25">
      <c r="B686" s="7"/>
      <c r="C686" s="7"/>
      <c r="D686" s="7"/>
      <c r="E686" s="7"/>
      <c r="F686" s="7"/>
      <c r="G686" s="7"/>
      <c r="H686" s="7"/>
      <c r="I686" s="7"/>
    </row>
    <row r="687" spans="2:9" x14ac:dyDescent="0.25">
      <c r="B687" s="7"/>
      <c r="C687" s="7"/>
      <c r="D687" s="7"/>
      <c r="E687" s="7"/>
      <c r="F687" s="7"/>
      <c r="G687" s="7"/>
      <c r="H687" s="7"/>
      <c r="I687" s="7"/>
    </row>
    <row r="688" spans="2:9" x14ac:dyDescent="0.25">
      <c r="B688" s="7"/>
      <c r="C688" s="7"/>
      <c r="D688" s="7"/>
      <c r="E688" s="7"/>
      <c r="F688" s="7"/>
      <c r="G688" s="7"/>
      <c r="H688" s="7"/>
      <c r="I688" s="7"/>
    </row>
    <row r="689" spans="2:9" x14ac:dyDescent="0.25">
      <c r="B689" s="7"/>
      <c r="C689" s="7"/>
      <c r="D689" s="7"/>
      <c r="E689" s="7"/>
      <c r="F689" s="7"/>
      <c r="G689" s="7"/>
      <c r="H689" s="7"/>
      <c r="I689" s="7"/>
    </row>
    <row r="690" spans="2:9" x14ac:dyDescent="0.25">
      <c r="B690" s="7"/>
      <c r="C690" s="7"/>
      <c r="D690" s="7"/>
      <c r="E690" s="7"/>
      <c r="F690" s="7"/>
      <c r="G690" s="7"/>
      <c r="H690" s="7"/>
      <c r="I690" s="7"/>
    </row>
    <row r="691" spans="2:9" x14ac:dyDescent="0.25">
      <c r="B691" s="7"/>
      <c r="C691" s="7"/>
      <c r="D691" s="7"/>
      <c r="E691" s="7"/>
      <c r="F691" s="7"/>
      <c r="G691" s="7"/>
      <c r="H691" s="7"/>
      <c r="I691" s="7"/>
    </row>
    <row r="692" spans="2:9" x14ac:dyDescent="0.25">
      <c r="B692" s="7"/>
      <c r="C692" s="7"/>
      <c r="D692" s="7"/>
      <c r="E692" s="7"/>
      <c r="F692" s="7"/>
      <c r="G692" s="7"/>
      <c r="H692" s="7"/>
      <c r="I692" s="7"/>
    </row>
    <row r="693" spans="2:9" x14ac:dyDescent="0.25">
      <c r="B693" s="7"/>
      <c r="C693" s="7"/>
      <c r="D693" s="7"/>
      <c r="E693" s="7"/>
      <c r="F693" s="7"/>
      <c r="G693" s="7"/>
      <c r="H693" s="7"/>
      <c r="I693" s="7"/>
    </row>
    <row r="694" spans="2:9" x14ac:dyDescent="0.25">
      <c r="B694" s="7"/>
      <c r="C694" s="7"/>
      <c r="D694" s="7"/>
      <c r="E694" s="7"/>
      <c r="F694" s="7"/>
      <c r="G694" s="7"/>
      <c r="H694" s="7"/>
      <c r="I694" s="7"/>
    </row>
    <row r="695" spans="2:9" x14ac:dyDescent="0.25">
      <c r="B695" s="7"/>
      <c r="C695" s="7"/>
      <c r="D695" s="7"/>
      <c r="E695" s="7"/>
      <c r="F695" s="7"/>
      <c r="G695" s="7"/>
      <c r="H695" s="7"/>
      <c r="I695" s="7"/>
    </row>
    <row r="696" spans="2:9" x14ac:dyDescent="0.25">
      <c r="B696" s="7"/>
      <c r="C696" s="7"/>
      <c r="D696" s="7"/>
      <c r="E696" s="7"/>
      <c r="F696" s="7"/>
      <c r="G696" s="7"/>
      <c r="H696" s="7"/>
      <c r="I696" s="7"/>
    </row>
    <row r="697" spans="2:9" x14ac:dyDescent="0.25">
      <c r="B697" s="7"/>
      <c r="C697" s="7"/>
      <c r="D697" s="7"/>
      <c r="E697" s="7"/>
      <c r="F697" s="7"/>
      <c r="G697" s="7"/>
      <c r="H697" s="7"/>
      <c r="I697" s="7"/>
    </row>
    <row r="698" spans="2:9" x14ac:dyDescent="0.25">
      <c r="B698" s="7"/>
      <c r="C698" s="7"/>
      <c r="D698" s="7"/>
      <c r="E698" s="7"/>
      <c r="F698" s="7"/>
      <c r="G698" s="7"/>
      <c r="H698" s="7"/>
      <c r="I698" s="7"/>
    </row>
    <row r="699" spans="2:9" x14ac:dyDescent="0.25">
      <c r="B699" s="7"/>
      <c r="C699" s="7"/>
      <c r="D699" s="7"/>
      <c r="E699" s="7"/>
      <c r="F699" s="7"/>
      <c r="G699" s="7"/>
      <c r="H699" s="7"/>
      <c r="I699" s="7"/>
    </row>
    <row r="700" spans="2:9" x14ac:dyDescent="0.25">
      <c r="B700" s="7"/>
      <c r="C700" s="7"/>
      <c r="D700" s="7"/>
      <c r="E700" s="7"/>
      <c r="F700" s="7"/>
      <c r="G700" s="7"/>
      <c r="H700" s="7"/>
      <c r="I700" s="7"/>
    </row>
    <row r="701" spans="2:9" x14ac:dyDescent="0.25">
      <c r="B701" s="7"/>
      <c r="C701" s="7"/>
      <c r="D701" s="7"/>
      <c r="E701" s="7"/>
      <c r="F701" s="7"/>
      <c r="G701" s="7"/>
      <c r="H701" s="7"/>
      <c r="I701" s="7"/>
    </row>
    <row r="702" spans="2:9" x14ac:dyDescent="0.25">
      <c r="B702" s="7"/>
      <c r="C702" s="7"/>
      <c r="D702" s="7"/>
      <c r="E702" s="7"/>
      <c r="F702" s="7"/>
      <c r="G702" s="7"/>
      <c r="H702" s="7"/>
      <c r="I702" s="7"/>
    </row>
    <row r="703" spans="2:9" x14ac:dyDescent="0.25">
      <c r="B703" s="7"/>
      <c r="C703" s="7"/>
      <c r="D703" s="7"/>
      <c r="E703" s="7"/>
      <c r="F703" s="7"/>
      <c r="G703" s="7"/>
      <c r="H703" s="7"/>
      <c r="I703" s="7"/>
    </row>
    <row r="704" spans="2:9" x14ac:dyDescent="0.25">
      <c r="B704" s="7"/>
      <c r="C704" s="7"/>
      <c r="D704" s="7"/>
      <c r="E704" s="7"/>
      <c r="F704" s="7"/>
      <c r="G704" s="7"/>
      <c r="H704" s="7"/>
      <c r="I704" s="7"/>
    </row>
    <row r="705" spans="2:9" x14ac:dyDescent="0.25">
      <c r="B705" s="7"/>
      <c r="C705" s="7"/>
      <c r="D705" s="7"/>
      <c r="E705" s="7"/>
      <c r="F705" s="7"/>
      <c r="G705" s="7"/>
      <c r="H705" s="7"/>
      <c r="I705" s="7"/>
    </row>
    <row r="706" spans="2:9" x14ac:dyDescent="0.25">
      <c r="B706" s="7"/>
      <c r="C706" s="7"/>
      <c r="D706" s="7"/>
      <c r="E706" s="7"/>
      <c r="F706" s="7"/>
      <c r="G706" s="7"/>
      <c r="H706" s="7"/>
      <c r="I706" s="7"/>
    </row>
    <row r="707" spans="2:9" x14ac:dyDescent="0.25">
      <c r="B707" s="7"/>
      <c r="C707" s="7"/>
      <c r="D707" s="7"/>
      <c r="E707" s="7"/>
      <c r="F707" s="7"/>
      <c r="G707" s="7"/>
      <c r="H707" s="7"/>
      <c r="I707" s="7"/>
    </row>
    <row r="708" spans="2:9" x14ac:dyDescent="0.25">
      <c r="B708" s="7"/>
      <c r="C708" s="7"/>
      <c r="D708" s="7"/>
      <c r="E708" s="7"/>
      <c r="F708" s="7"/>
      <c r="G708" s="7"/>
      <c r="H708" s="7"/>
      <c r="I708" s="7"/>
    </row>
    <row r="709" spans="2:9" x14ac:dyDescent="0.25">
      <c r="B709" s="7"/>
      <c r="C709" s="7"/>
      <c r="D709" s="7"/>
      <c r="E709" s="7"/>
      <c r="F709" s="7"/>
      <c r="G709" s="7"/>
      <c r="H709" s="7"/>
      <c r="I709" s="7"/>
    </row>
    <row r="710" spans="2:9" x14ac:dyDescent="0.25">
      <c r="B710" s="7"/>
      <c r="C710" s="7"/>
      <c r="D710" s="7"/>
      <c r="E710" s="7"/>
      <c r="F710" s="7"/>
      <c r="G710" s="7"/>
      <c r="H710" s="7"/>
      <c r="I710" s="7"/>
    </row>
    <row r="711" spans="2:9" x14ac:dyDescent="0.25">
      <c r="B711" s="7"/>
      <c r="C711" s="7"/>
      <c r="D711" s="7"/>
      <c r="E711" s="7"/>
      <c r="F711" s="7"/>
      <c r="G711" s="7"/>
      <c r="H711" s="7"/>
      <c r="I711" s="7"/>
    </row>
    <row r="712" spans="2:9" x14ac:dyDescent="0.25">
      <c r="B712" s="7"/>
      <c r="C712" s="7"/>
      <c r="D712" s="7"/>
      <c r="E712" s="7"/>
      <c r="F712" s="7"/>
      <c r="G712" s="7"/>
      <c r="H712" s="7"/>
      <c r="I712" s="7"/>
    </row>
    <row r="713" spans="2:9" x14ac:dyDescent="0.25">
      <c r="B713" s="7"/>
      <c r="C713" s="7"/>
      <c r="D713" s="7"/>
      <c r="E713" s="7"/>
      <c r="F713" s="7"/>
      <c r="G713" s="7"/>
      <c r="H713" s="7"/>
      <c r="I713" s="7"/>
    </row>
    <row r="714" spans="2:9" x14ac:dyDescent="0.25">
      <c r="B714" s="7"/>
      <c r="C714" s="7"/>
      <c r="D714" s="7"/>
      <c r="E714" s="7"/>
      <c r="F714" s="7"/>
      <c r="G714" s="7"/>
      <c r="H714" s="7"/>
      <c r="I714" s="7"/>
    </row>
    <row r="715" spans="2:9" x14ac:dyDescent="0.25">
      <c r="B715" s="7"/>
      <c r="C715" s="7"/>
      <c r="D715" s="7"/>
      <c r="E715" s="7"/>
      <c r="F715" s="7"/>
      <c r="G715" s="7"/>
      <c r="H715" s="7"/>
      <c r="I715" s="7"/>
    </row>
    <row r="716" spans="2:9" x14ac:dyDescent="0.25">
      <c r="B716" s="7"/>
      <c r="C716" s="7"/>
      <c r="D716" s="7"/>
      <c r="E716" s="7"/>
      <c r="F716" s="7"/>
      <c r="G716" s="7"/>
      <c r="H716" s="7"/>
      <c r="I716" s="7"/>
    </row>
    <row r="717" spans="2:9" x14ac:dyDescent="0.25">
      <c r="B717" s="7"/>
      <c r="C717" s="7"/>
      <c r="D717" s="7"/>
      <c r="E717" s="7"/>
      <c r="F717" s="7"/>
      <c r="G717" s="7"/>
      <c r="H717" s="7"/>
      <c r="I717" s="7"/>
    </row>
    <row r="718" spans="2:9" x14ac:dyDescent="0.25">
      <c r="B718" s="7"/>
      <c r="C718" s="7"/>
      <c r="D718" s="7"/>
      <c r="E718" s="7"/>
      <c r="F718" s="7"/>
      <c r="G718" s="7"/>
      <c r="H718" s="7"/>
      <c r="I718" s="7"/>
    </row>
    <row r="719" spans="2:9" x14ac:dyDescent="0.25">
      <c r="B719" s="7"/>
      <c r="C719" s="7"/>
      <c r="D719" s="7"/>
      <c r="E719" s="7"/>
      <c r="F719" s="7"/>
      <c r="G719" s="7"/>
      <c r="H719" s="7"/>
      <c r="I719" s="7"/>
    </row>
    <row r="720" spans="2:9" x14ac:dyDescent="0.25">
      <c r="B720" s="7"/>
      <c r="C720" s="7"/>
      <c r="D720" s="7"/>
      <c r="E720" s="7"/>
      <c r="F720" s="7"/>
      <c r="G720" s="7"/>
      <c r="H720" s="7"/>
      <c r="I720" s="7"/>
    </row>
    <row r="721" spans="2:9" x14ac:dyDescent="0.25">
      <c r="B721" s="7"/>
      <c r="C721" s="7"/>
      <c r="D721" s="7"/>
      <c r="E721" s="7"/>
      <c r="F721" s="7"/>
      <c r="G721" s="7"/>
      <c r="H721" s="7"/>
      <c r="I721" s="7"/>
    </row>
    <row r="722" spans="2:9" x14ac:dyDescent="0.25">
      <c r="B722" s="7"/>
      <c r="C722" s="7"/>
      <c r="D722" s="7"/>
      <c r="E722" s="7"/>
      <c r="F722" s="7"/>
      <c r="G722" s="7"/>
      <c r="H722" s="7"/>
      <c r="I722" s="7"/>
    </row>
    <row r="723" spans="2:9" x14ac:dyDescent="0.25">
      <c r="B723" s="7"/>
      <c r="C723" s="7"/>
      <c r="D723" s="7"/>
      <c r="E723" s="7"/>
      <c r="F723" s="7"/>
      <c r="G723" s="7"/>
      <c r="H723" s="7"/>
      <c r="I723" s="7"/>
    </row>
    <row r="724" spans="2:9" x14ac:dyDescent="0.25">
      <c r="B724" s="7"/>
      <c r="C724" s="7"/>
      <c r="D724" s="7"/>
      <c r="E724" s="7"/>
      <c r="F724" s="7"/>
      <c r="G724" s="7"/>
      <c r="H724" s="7"/>
      <c r="I724" s="7"/>
    </row>
    <row r="725" spans="2:9" x14ac:dyDescent="0.25">
      <c r="B725" s="7"/>
      <c r="C725" s="7"/>
      <c r="D725" s="7"/>
      <c r="E725" s="7"/>
      <c r="F725" s="7"/>
      <c r="G725" s="7"/>
      <c r="H725" s="7"/>
      <c r="I725" s="7"/>
    </row>
    <row r="726" spans="2:9" x14ac:dyDescent="0.25">
      <c r="B726" s="7"/>
      <c r="C726" s="7"/>
      <c r="D726" s="7"/>
      <c r="E726" s="7"/>
      <c r="F726" s="7"/>
      <c r="G726" s="7"/>
      <c r="H726" s="7"/>
      <c r="I726" s="7"/>
    </row>
    <row r="727" spans="2:9" x14ac:dyDescent="0.25">
      <c r="B727" s="7"/>
      <c r="C727" s="7"/>
      <c r="D727" s="7"/>
      <c r="E727" s="7"/>
      <c r="F727" s="7"/>
      <c r="G727" s="7"/>
      <c r="H727" s="7"/>
      <c r="I727" s="7"/>
    </row>
    <row r="728" spans="2:9" x14ac:dyDescent="0.25">
      <c r="B728" s="7"/>
      <c r="C728" s="7"/>
      <c r="D728" s="7"/>
      <c r="E728" s="7"/>
      <c r="F728" s="7"/>
      <c r="G728" s="7"/>
      <c r="H728" s="7"/>
      <c r="I728" s="7"/>
    </row>
    <row r="729" spans="2:9" x14ac:dyDescent="0.25">
      <c r="B729" s="7"/>
      <c r="C729" s="7"/>
      <c r="D729" s="7"/>
      <c r="E729" s="7"/>
      <c r="F729" s="7"/>
      <c r="G729" s="7"/>
      <c r="H729" s="7"/>
      <c r="I729" s="7"/>
    </row>
    <row r="730" spans="2:9" x14ac:dyDescent="0.25">
      <c r="B730" s="7"/>
      <c r="C730" s="7"/>
      <c r="D730" s="7"/>
      <c r="E730" s="7"/>
      <c r="F730" s="7"/>
      <c r="G730" s="7"/>
      <c r="H730" s="7"/>
      <c r="I730" s="7"/>
    </row>
    <row r="731" spans="2:9" x14ac:dyDescent="0.25">
      <c r="B731" s="7"/>
      <c r="C731" s="7"/>
      <c r="D731" s="7"/>
      <c r="E731" s="7"/>
      <c r="F731" s="7"/>
      <c r="G731" s="7"/>
      <c r="H731" s="7"/>
      <c r="I731" s="7"/>
    </row>
    <row r="732" spans="2:9" x14ac:dyDescent="0.25">
      <c r="B732" s="7"/>
      <c r="C732" s="7"/>
      <c r="D732" s="7"/>
      <c r="E732" s="7"/>
      <c r="F732" s="7"/>
      <c r="G732" s="7"/>
      <c r="H732" s="7"/>
      <c r="I732" s="7"/>
    </row>
    <row r="733" spans="2:9" x14ac:dyDescent="0.25">
      <c r="B733" s="7"/>
      <c r="C733" s="7"/>
      <c r="D733" s="7"/>
      <c r="E733" s="7"/>
      <c r="F733" s="7"/>
      <c r="G733" s="7"/>
      <c r="H733" s="7"/>
      <c r="I733" s="7"/>
    </row>
    <row r="734" spans="2:9" x14ac:dyDescent="0.25">
      <c r="B734" s="7"/>
      <c r="C734" s="7"/>
      <c r="D734" s="7"/>
      <c r="E734" s="7"/>
      <c r="F734" s="7"/>
      <c r="G734" s="7"/>
      <c r="H734" s="7"/>
      <c r="I734" s="7"/>
    </row>
    <row r="735" spans="2:9" x14ac:dyDescent="0.25">
      <c r="B735" s="7"/>
      <c r="C735" s="7"/>
      <c r="D735" s="7"/>
      <c r="E735" s="7"/>
      <c r="F735" s="7"/>
      <c r="G735" s="7"/>
      <c r="H735" s="7"/>
      <c r="I735" s="7"/>
    </row>
    <row r="736" spans="2:9" x14ac:dyDescent="0.25">
      <c r="B736" s="7"/>
      <c r="C736" s="7"/>
      <c r="D736" s="7"/>
      <c r="E736" s="7"/>
      <c r="F736" s="7"/>
      <c r="G736" s="7"/>
      <c r="H736" s="7"/>
      <c r="I736" s="7"/>
    </row>
    <row r="737" spans="2:9" x14ac:dyDescent="0.25">
      <c r="B737" s="7"/>
      <c r="C737" s="7"/>
      <c r="D737" s="7"/>
      <c r="E737" s="7"/>
      <c r="F737" s="7"/>
      <c r="G737" s="7"/>
      <c r="H737" s="7"/>
      <c r="I737" s="7"/>
    </row>
    <row r="738" spans="2:9" x14ac:dyDescent="0.25">
      <c r="B738" s="7"/>
      <c r="C738" s="7"/>
      <c r="D738" s="7"/>
      <c r="E738" s="7"/>
      <c r="F738" s="7"/>
      <c r="G738" s="7"/>
      <c r="H738" s="7"/>
      <c r="I738" s="7"/>
    </row>
    <row r="739" spans="2:9" x14ac:dyDescent="0.25">
      <c r="B739" s="7"/>
      <c r="C739" s="7"/>
      <c r="D739" s="7"/>
      <c r="E739" s="7"/>
      <c r="F739" s="7"/>
      <c r="G739" s="7"/>
      <c r="H739" s="7"/>
      <c r="I739" s="7"/>
    </row>
    <row r="740" spans="2:9" x14ac:dyDescent="0.25">
      <c r="B740" s="7"/>
      <c r="C740" s="7"/>
      <c r="D740" s="7"/>
      <c r="E740" s="7"/>
      <c r="F740" s="7"/>
      <c r="G740" s="7"/>
      <c r="H740" s="7"/>
      <c r="I740" s="7"/>
    </row>
    <row r="741" spans="2:9" x14ac:dyDescent="0.25">
      <c r="B741" s="7"/>
      <c r="C741" s="7"/>
      <c r="D741" s="7"/>
      <c r="E741" s="7"/>
      <c r="F741" s="7"/>
      <c r="G741" s="7"/>
      <c r="H741" s="7"/>
      <c r="I741" s="7"/>
    </row>
    <row r="742" spans="2:9" x14ac:dyDescent="0.25">
      <c r="B742" s="7"/>
      <c r="C742" s="7"/>
      <c r="D742" s="7"/>
      <c r="E742" s="7"/>
      <c r="F742" s="7"/>
      <c r="G742" s="7"/>
      <c r="H742" s="7"/>
      <c r="I742" s="7"/>
    </row>
    <row r="743" spans="2:9" x14ac:dyDescent="0.25">
      <c r="B743" s="7"/>
      <c r="C743" s="7"/>
      <c r="D743" s="7"/>
      <c r="E743" s="7"/>
      <c r="F743" s="7"/>
      <c r="G743" s="7"/>
      <c r="H743" s="7"/>
      <c r="I743" s="7"/>
    </row>
    <row r="744" spans="2:9" x14ac:dyDescent="0.25">
      <c r="B744" s="7"/>
      <c r="C744" s="7"/>
      <c r="D744" s="7"/>
      <c r="E744" s="7"/>
      <c r="F744" s="7"/>
      <c r="G744" s="7"/>
      <c r="H744" s="7"/>
      <c r="I744" s="7"/>
    </row>
    <row r="745" spans="2:9" x14ac:dyDescent="0.25">
      <c r="B745" s="7"/>
      <c r="C745" s="7"/>
      <c r="D745" s="7"/>
      <c r="E745" s="7"/>
      <c r="F745" s="7"/>
      <c r="G745" s="7"/>
      <c r="H745" s="7"/>
      <c r="I745" s="7"/>
    </row>
    <row r="746" spans="2:9" x14ac:dyDescent="0.25">
      <c r="B746" s="7"/>
      <c r="C746" s="7"/>
      <c r="D746" s="7"/>
      <c r="E746" s="7"/>
      <c r="F746" s="7"/>
      <c r="G746" s="7"/>
      <c r="H746" s="7"/>
      <c r="I746" s="7"/>
    </row>
    <row r="747" spans="2:9" x14ac:dyDescent="0.25">
      <c r="B747" s="7"/>
      <c r="C747" s="7"/>
      <c r="D747" s="7"/>
      <c r="E747" s="7"/>
      <c r="F747" s="7"/>
      <c r="G747" s="7"/>
      <c r="H747" s="7"/>
      <c r="I747" s="7"/>
    </row>
    <row r="748" spans="2:9" x14ac:dyDescent="0.25">
      <c r="B748" s="7"/>
      <c r="C748" s="7"/>
      <c r="D748" s="7"/>
      <c r="E748" s="7"/>
      <c r="F748" s="7"/>
      <c r="G748" s="7"/>
      <c r="H748" s="7"/>
      <c r="I748" s="7"/>
    </row>
    <row r="749" spans="2:9" x14ac:dyDescent="0.25">
      <c r="B749" s="7"/>
      <c r="C749" s="7"/>
      <c r="D749" s="7"/>
      <c r="E749" s="7"/>
      <c r="F749" s="7"/>
      <c r="G749" s="7"/>
      <c r="H749" s="7"/>
      <c r="I749" s="7"/>
    </row>
    <row r="750" spans="2:9" x14ac:dyDescent="0.25">
      <c r="B750" s="7"/>
      <c r="C750" s="7"/>
      <c r="D750" s="7"/>
      <c r="E750" s="7"/>
      <c r="F750" s="7"/>
      <c r="G750" s="7"/>
      <c r="H750" s="7"/>
      <c r="I750" s="7"/>
    </row>
    <row r="751" spans="2:9" x14ac:dyDescent="0.25">
      <c r="B751" s="7"/>
      <c r="C751" s="7"/>
      <c r="D751" s="7"/>
      <c r="E751" s="7"/>
      <c r="F751" s="7"/>
      <c r="G751" s="7"/>
      <c r="H751" s="7"/>
      <c r="I751" s="7"/>
    </row>
    <row r="752" spans="2:9" x14ac:dyDescent="0.25">
      <c r="B752" s="7"/>
      <c r="C752" s="7"/>
      <c r="D752" s="7"/>
      <c r="E752" s="7"/>
      <c r="F752" s="7"/>
      <c r="G752" s="7"/>
      <c r="H752" s="7"/>
      <c r="I752" s="7"/>
    </row>
    <row r="753" spans="2:9" x14ac:dyDescent="0.25">
      <c r="B753" s="7"/>
      <c r="C753" s="7"/>
      <c r="D753" s="7"/>
      <c r="E753" s="7"/>
      <c r="F753" s="7"/>
      <c r="G753" s="7"/>
      <c r="H753" s="7"/>
      <c r="I753" s="7"/>
    </row>
    <row r="754" spans="2:9" x14ac:dyDescent="0.25">
      <c r="B754" s="7"/>
      <c r="C754" s="7"/>
      <c r="D754" s="7"/>
      <c r="E754" s="7"/>
      <c r="F754" s="7"/>
      <c r="G754" s="7"/>
      <c r="H754" s="7"/>
      <c r="I754" s="7"/>
    </row>
    <row r="755" spans="2:9" x14ac:dyDescent="0.25">
      <c r="B755" s="7"/>
      <c r="C755" s="7"/>
      <c r="D755" s="7"/>
      <c r="E755" s="7"/>
      <c r="F755" s="7"/>
      <c r="G755" s="7"/>
      <c r="H755" s="7"/>
      <c r="I755" s="7"/>
    </row>
    <row r="756" spans="2:9" x14ac:dyDescent="0.25">
      <c r="B756" s="7"/>
      <c r="C756" s="7"/>
      <c r="D756" s="7"/>
      <c r="E756" s="7"/>
      <c r="F756" s="7"/>
      <c r="G756" s="7"/>
      <c r="H756" s="7"/>
      <c r="I756" s="7"/>
    </row>
    <row r="757" spans="2:9" x14ac:dyDescent="0.25">
      <c r="B757" s="7"/>
      <c r="C757" s="7"/>
      <c r="D757" s="7"/>
      <c r="E757" s="7"/>
      <c r="F757" s="7"/>
      <c r="G757" s="7"/>
      <c r="H757" s="7"/>
      <c r="I757" s="7"/>
    </row>
    <row r="758" spans="2:9" x14ac:dyDescent="0.25">
      <c r="B758" s="7"/>
      <c r="C758" s="7"/>
      <c r="D758" s="7"/>
      <c r="E758" s="7"/>
      <c r="F758" s="7"/>
      <c r="G758" s="7"/>
      <c r="H758" s="7"/>
      <c r="I758" s="7"/>
    </row>
    <row r="759" spans="2:9" x14ac:dyDescent="0.25">
      <c r="B759" s="7"/>
      <c r="C759" s="7"/>
      <c r="D759" s="7"/>
      <c r="E759" s="7"/>
      <c r="F759" s="7"/>
      <c r="G759" s="7"/>
      <c r="H759" s="7"/>
      <c r="I759" s="7"/>
    </row>
    <row r="760" spans="2:9" x14ac:dyDescent="0.25">
      <c r="B760" s="7"/>
      <c r="C760" s="7"/>
      <c r="D760" s="7"/>
      <c r="E760" s="7"/>
      <c r="F760" s="7"/>
      <c r="G760" s="7"/>
      <c r="H760" s="7"/>
      <c r="I760" s="7"/>
    </row>
    <row r="761" spans="2:9" x14ac:dyDescent="0.25">
      <c r="B761" s="7"/>
      <c r="C761" s="7"/>
      <c r="D761" s="7"/>
      <c r="E761" s="7"/>
      <c r="F761" s="7"/>
      <c r="G761" s="7"/>
      <c r="H761" s="7"/>
      <c r="I761" s="7"/>
    </row>
    <row r="762" spans="2:9" x14ac:dyDescent="0.25">
      <c r="B762" s="7"/>
      <c r="C762" s="7"/>
      <c r="D762" s="7"/>
      <c r="E762" s="7"/>
      <c r="F762" s="7"/>
      <c r="G762" s="7"/>
      <c r="H762" s="7"/>
      <c r="I762" s="7"/>
    </row>
    <row r="763" spans="2:9" x14ac:dyDescent="0.25">
      <c r="B763" s="7"/>
      <c r="C763" s="7"/>
      <c r="D763" s="7"/>
      <c r="E763" s="7"/>
      <c r="F763" s="7"/>
      <c r="G763" s="7"/>
      <c r="H763" s="7"/>
      <c r="I763" s="7"/>
    </row>
    <row r="764" spans="2:9" x14ac:dyDescent="0.25">
      <c r="B764" s="7"/>
      <c r="C764" s="7"/>
      <c r="D764" s="7"/>
      <c r="E764" s="7"/>
      <c r="F764" s="7"/>
      <c r="G764" s="7"/>
      <c r="H764" s="7"/>
      <c r="I764" s="7"/>
    </row>
    <row r="765" spans="2:9" x14ac:dyDescent="0.25">
      <c r="B765" s="7"/>
      <c r="C765" s="7"/>
      <c r="D765" s="7"/>
      <c r="E765" s="7"/>
      <c r="F765" s="7"/>
      <c r="G765" s="7"/>
      <c r="H765" s="7"/>
      <c r="I765" s="7"/>
    </row>
    <row r="766" spans="2:9" x14ac:dyDescent="0.25">
      <c r="B766" s="7"/>
      <c r="C766" s="7"/>
      <c r="D766" s="7"/>
      <c r="E766" s="7"/>
      <c r="F766" s="7"/>
      <c r="G766" s="7"/>
      <c r="H766" s="7"/>
      <c r="I766" s="7"/>
    </row>
    <row r="767" spans="2:9" x14ac:dyDescent="0.25">
      <c r="B767" s="7"/>
      <c r="C767" s="7"/>
      <c r="D767" s="7"/>
      <c r="E767" s="7"/>
      <c r="F767" s="7"/>
      <c r="G767" s="7"/>
      <c r="H767" s="7"/>
      <c r="I767" s="7"/>
    </row>
    <row r="768" spans="2:9" x14ac:dyDescent="0.25">
      <c r="B768" s="7"/>
      <c r="C768" s="7"/>
      <c r="D768" s="7"/>
      <c r="E768" s="7"/>
      <c r="F768" s="7"/>
      <c r="G768" s="7"/>
      <c r="H768" s="7"/>
      <c r="I768" s="7"/>
    </row>
    <row r="769" spans="2:9" x14ac:dyDescent="0.25">
      <c r="B769" s="7"/>
      <c r="C769" s="7"/>
      <c r="D769" s="7"/>
      <c r="E769" s="7"/>
      <c r="F769" s="7"/>
      <c r="G769" s="7"/>
      <c r="H769" s="7"/>
      <c r="I769" s="7"/>
    </row>
    <row r="770" spans="2:9" x14ac:dyDescent="0.25">
      <c r="B770" s="7"/>
      <c r="C770" s="7"/>
      <c r="D770" s="7"/>
      <c r="E770" s="7"/>
      <c r="F770" s="7"/>
      <c r="G770" s="7"/>
      <c r="H770" s="7"/>
      <c r="I770" s="7"/>
    </row>
    <row r="771" spans="2:9" x14ac:dyDescent="0.25">
      <c r="B771" s="7"/>
      <c r="C771" s="7"/>
      <c r="D771" s="7"/>
      <c r="E771" s="7"/>
      <c r="F771" s="7"/>
      <c r="G771" s="7"/>
      <c r="H771" s="7"/>
      <c r="I771" s="7"/>
    </row>
    <row r="772" spans="2:9" x14ac:dyDescent="0.25">
      <c r="B772" s="7"/>
      <c r="C772" s="7"/>
      <c r="D772" s="7"/>
      <c r="E772" s="7"/>
      <c r="F772" s="7"/>
      <c r="G772" s="7"/>
      <c r="H772" s="7"/>
      <c r="I772" s="7"/>
    </row>
    <row r="773" spans="2:9" x14ac:dyDescent="0.25">
      <c r="B773" s="7"/>
      <c r="C773" s="7"/>
      <c r="D773" s="7"/>
      <c r="E773" s="7"/>
      <c r="F773" s="7"/>
      <c r="G773" s="7"/>
      <c r="H773" s="7"/>
      <c r="I773" s="7"/>
    </row>
    <row r="774" spans="2:9" x14ac:dyDescent="0.25">
      <c r="B774" s="7"/>
      <c r="C774" s="7"/>
      <c r="D774" s="7"/>
      <c r="E774" s="7"/>
      <c r="F774" s="7"/>
      <c r="G774" s="7"/>
      <c r="H774" s="7"/>
      <c r="I774" s="7"/>
    </row>
    <row r="775" spans="2:9" x14ac:dyDescent="0.25">
      <c r="B775" s="7"/>
      <c r="C775" s="7"/>
      <c r="D775" s="7"/>
      <c r="E775" s="7"/>
      <c r="F775" s="7"/>
      <c r="G775" s="7"/>
      <c r="H775" s="7"/>
      <c r="I775" s="7"/>
    </row>
    <row r="776" spans="2:9" x14ac:dyDescent="0.25">
      <c r="B776" s="7"/>
      <c r="C776" s="7"/>
      <c r="D776" s="7"/>
      <c r="E776" s="7"/>
      <c r="F776" s="7"/>
      <c r="G776" s="7"/>
      <c r="H776" s="7"/>
      <c r="I776" s="7"/>
    </row>
    <row r="777" spans="2:9" x14ac:dyDescent="0.25">
      <c r="B777" s="7"/>
      <c r="C777" s="7"/>
      <c r="D777" s="7"/>
      <c r="E777" s="7"/>
      <c r="F777" s="7"/>
      <c r="G777" s="7"/>
      <c r="H777" s="7"/>
      <c r="I777" s="7"/>
    </row>
    <row r="778" spans="2:9" x14ac:dyDescent="0.25">
      <c r="B778" s="7"/>
      <c r="C778" s="7"/>
      <c r="D778" s="7"/>
      <c r="E778" s="7"/>
      <c r="F778" s="7"/>
      <c r="G778" s="7"/>
      <c r="H778" s="7"/>
      <c r="I778" s="7"/>
    </row>
    <row r="779" spans="2:9" x14ac:dyDescent="0.25">
      <c r="B779" s="7"/>
      <c r="C779" s="7"/>
      <c r="D779" s="7"/>
      <c r="E779" s="7"/>
      <c r="F779" s="7"/>
      <c r="G779" s="7"/>
      <c r="H779" s="7"/>
      <c r="I779" s="7"/>
    </row>
    <row r="780" spans="2:9" x14ac:dyDescent="0.25">
      <c r="B780" s="7"/>
      <c r="C780" s="7"/>
      <c r="D780" s="7"/>
      <c r="E780" s="7"/>
      <c r="F780" s="7"/>
      <c r="G780" s="7"/>
      <c r="H780" s="7"/>
      <c r="I780" s="7"/>
    </row>
    <row r="781" spans="2:9" x14ac:dyDescent="0.25">
      <c r="B781" s="7"/>
      <c r="C781" s="7"/>
      <c r="D781" s="7"/>
      <c r="E781" s="7"/>
      <c r="F781" s="7"/>
      <c r="G781" s="7"/>
      <c r="H781" s="7"/>
      <c r="I781" s="7"/>
    </row>
    <row r="782" spans="2:9" x14ac:dyDescent="0.25">
      <c r="B782" s="7"/>
      <c r="C782" s="7"/>
      <c r="D782" s="7"/>
      <c r="E782" s="7"/>
      <c r="F782" s="7"/>
      <c r="G782" s="7"/>
      <c r="H782" s="7"/>
      <c r="I782" s="7"/>
    </row>
    <row r="783" spans="2:9" x14ac:dyDescent="0.25">
      <c r="B783" s="7"/>
      <c r="C783" s="7"/>
      <c r="D783" s="7"/>
      <c r="E783" s="7"/>
      <c r="F783" s="7"/>
      <c r="G783" s="7"/>
      <c r="H783" s="7"/>
      <c r="I783" s="7"/>
    </row>
    <row r="784" spans="2:9" x14ac:dyDescent="0.25">
      <c r="B784" s="7"/>
      <c r="C784" s="7"/>
      <c r="D784" s="7"/>
      <c r="E784" s="7"/>
      <c r="F784" s="7"/>
      <c r="G784" s="7"/>
      <c r="H784" s="7"/>
      <c r="I784" s="7"/>
    </row>
    <row r="785" spans="2:9" x14ac:dyDescent="0.25">
      <c r="B785" s="7"/>
      <c r="C785" s="7"/>
      <c r="D785" s="7"/>
      <c r="E785" s="7"/>
      <c r="F785" s="7"/>
      <c r="G785" s="7"/>
      <c r="H785" s="7"/>
      <c r="I785" s="7"/>
    </row>
    <row r="786" spans="2:9" x14ac:dyDescent="0.25">
      <c r="B786" s="7"/>
      <c r="C786" s="7"/>
      <c r="D786" s="7"/>
      <c r="E786" s="7"/>
      <c r="F786" s="7"/>
      <c r="G786" s="7"/>
      <c r="H786" s="7"/>
      <c r="I786" s="7"/>
    </row>
    <row r="787" spans="2:9" x14ac:dyDescent="0.25">
      <c r="B787" s="7"/>
      <c r="C787" s="7"/>
      <c r="D787" s="7"/>
      <c r="E787" s="7"/>
      <c r="F787" s="7"/>
      <c r="G787" s="7"/>
      <c r="H787" s="7"/>
      <c r="I787" s="7"/>
    </row>
    <row r="788" spans="2:9" x14ac:dyDescent="0.25">
      <c r="B788" s="7"/>
      <c r="C788" s="7"/>
      <c r="D788" s="7"/>
      <c r="E788" s="7"/>
      <c r="F788" s="7"/>
      <c r="G788" s="7"/>
      <c r="H788" s="7"/>
      <c r="I788" s="7"/>
    </row>
    <row r="789" spans="2:9" x14ac:dyDescent="0.25">
      <c r="B789" s="7"/>
      <c r="C789" s="7"/>
      <c r="D789" s="7"/>
      <c r="E789" s="7"/>
      <c r="F789" s="7"/>
      <c r="G789" s="7"/>
      <c r="H789" s="7"/>
      <c r="I789" s="7"/>
    </row>
    <row r="790" spans="2:9" x14ac:dyDescent="0.25">
      <c r="B790" s="7"/>
      <c r="C790" s="7"/>
      <c r="D790" s="7"/>
      <c r="E790" s="7"/>
      <c r="F790" s="7"/>
      <c r="G790" s="7"/>
      <c r="H790" s="7"/>
      <c r="I790" s="7"/>
    </row>
    <row r="791" spans="2:9" x14ac:dyDescent="0.25">
      <c r="B791" s="7"/>
      <c r="C791" s="7"/>
      <c r="D791" s="7"/>
      <c r="E791" s="7"/>
      <c r="F791" s="7"/>
      <c r="G791" s="7"/>
      <c r="H791" s="7"/>
      <c r="I791" s="7"/>
    </row>
    <row r="792" spans="2:9" x14ac:dyDescent="0.25">
      <c r="B792" s="7"/>
      <c r="C792" s="7"/>
      <c r="D792" s="7"/>
      <c r="E792" s="7"/>
      <c r="F792" s="7"/>
      <c r="G792" s="7"/>
      <c r="H792" s="7"/>
      <c r="I792" s="7"/>
    </row>
    <row r="793" spans="2:9" x14ac:dyDescent="0.25">
      <c r="B793" s="7"/>
      <c r="C793" s="7"/>
      <c r="D793" s="7"/>
      <c r="E793" s="7"/>
      <c r="F793" s="7"/>
      <c r="G793" s="7"/>
      <c r="H793" s="7"/>
      <c r="I793" s="7"/>
    </row>
    <row r="794" spans="2:9" x14ac:dyDescent="0.25">
      <c r="B794" s="7"/>
      <c r="C794" s="7"/>
      <c r="D794" s="7"/>
      <c r="E794" s="7"/>
      <c r="F794" s="7"/>
      <c r="G794" s="7"/>
      <c r="H794" s="7"/>
      <c r="I794" s="7"/>
    </row>
    <row r="795" spans="2:9" x14ac:dyDescent="0.25">
      <c r="B795" s="7"/>
      <c r="C795" s="7"/>
      <c r="D795" s="7"/>
      <c r="E795" s="7"/>
      <c r="F795" s="7"/>
      <c r="G795" s="7"/>
      <c r="H795" s="7"/>
      <c r="I795" s="7"/>
    </row>
    <row r="796" spans="2:9" x14ac:dyDescent="0.25">
      <c r="B796" s="7"/>
      <c r="C796" s="7"/>
      <c r="D796" s="7"/>
      <c r="E796" s="7"/>
      <c r="F796" s="7"/>
      <c r="G796" s="7"/>
      <c r="H796" s="7"/>
      <c r="I796" s="7"/>
    </row>
    <row r="797" spans="2:9" x14ac:dyDescent="0.25">
      <c r="B797" s="7"/>
      <c r="C797" s="7"/>
      <c r="D797" s="7"/>
      <c r="E797" s="7"/>
      <c r="F797" s="7"/>
      <c r="G797" s="7"/>
      <c r="H797" s="7"/>
      <c r="I797" s="7"/>
    </row>
    <row r="798" spans="2:9" x14ac:dyDescent="0.25">
      <c r="B798" s="7"/>
      <c r="C798" s="7"/>
      <c r="D798" s="7"/>
      <c r="E798" s="7"/>
      <c r="F798" s="7"/>
      <c r="G798" s="7"/>
      <c r="H798" s="7"/>
      <c r="I798" s="7"/>
    </row>
    <row r="799" spans="2:9" x14ac:dyDescent="0.25">
      <c r="B799" s="7"/>
      <c r="C799" s="7"/>
      <c r="D799" s="7"/>
      <c r="E799" s="7"/>
      <c r="F799" s="7"/>
      <c r="G799" s="7"/>
      <c r="H799" s="7"/>
      <c r="I799" s="7"/>
    </row>
    <row r="800" spans="2:9" x14ac:dyDescent="0.25">
      <c r="B800" s="7"/>
      <c r="C800" s="7"/>
      <c r="D800" s="7"/>
      <c r="E800" s="7"/>
      <c r="F800" s="7"/>
      <c r="G800" s="7"/>
      <c r="H800" s="7"/>
      <c r="I800" s="7"/>
    </row>
    <row r="801" spans="2:9" x14ac:dyDescent="0.25">
      <c r="B801" s="7"/>
      <c r="C801" s="7"/>
      <c r="D801" s="7"/>
      <c r="E801" s="7"/>
      <c r="F801" s="7"/>
      <c r="G801" s="7"/>
      <c r="H801" s="7"/>
      <c r="I801" s="7"/>
    </row>
    <row r="802" spans="2:9" x14ac:dyDescent="0.25">
      <c r="B802" s="7"/>
      <c r="C802" s="7"/>
      <c r="D802" s="7"/>
      <c r="E802" s="7"/>
      <c r="F802" s="7"/>
      <c r="G802" s="7"/>
      <c r="H802" s="7"/>
      <c r="I802" s="7"/>
    </row>
    <row r="803" spans="2:9" x14ac:dyDescent="0.25">
      <c r="B803" s="7"/>
      <c r="C803" s="7"/>
      <c r="D803" s="7"/>
      <c r="E803" s="7"/>
      <c r="F803" s="7"/>
      <c r="G803" s="7"/>
      <c r="H803" s="7"/>
      <c r="I803" s="7"/>
    </row>
    <row r="804" spans="2:9" x14ac:dyDescent="0.25">
      <c r="B804" s="7"/>
      <c r="C804" s="7"/>
      <c r="D804" s="7"/>
      <c r="E804" s="7"/>
      <c r="F804" s="7"/>
      <c r="G804" s="7"/>
      <c r="H804" s="7"/>
      <c r="I804" s="7"/>
    </row>
    <row r="805" spans="2:9" x14ac:dyDescent="0.25">
      <c r="B805" s="7"/>
      <c r="C805" s="7"/>
      <c r="D805" s="7"/>
      <c r="E805" s="7"/>
      <c r="F805" s="7"/>
      <c r="G805" s="7"/>
      <c r="H805" s="7"/>
      <c r="I805" s="7"/>
    </row>
    <row r="806" spans="2:9" x14ac:dyDescent="0.25">
      <c r="B806" s="7"/>
      <c r="C806" s="7"/>
      <c r="D806" s="7"/>
      <c r="E806" s="7"/>
      <c r="F806" s="7"/>
      <c r="G806" s="7"/>
      <c r="H806" s="7"/>
      <c r="I806" s="7"/>
    </row>
    <row r="807" spans="2:9" x14ac:dyDescent="0.25">
      <c r="B807" s="7"/>
      <c r="C807" s="7"/>
      <c r="D807" s="7"/>
      <c r="E807" s="7"/>
      <c r="F807" s="7"/>
      <c r="G807" s="7"/>
      <c r="H807" s="7"/>
      <c r="I807" s="7"/>
    </row>
    <row r="808" spans="2:9" x14ac:dyDescent="0.25">
      <c r="B808" s="7"/>
      <c r="C808" s="7"/>
      <c r="D808" s="7"/>
      <c r="E808" s="7"/>
      <c r="F808" s="7"/>
      <c r="G808" s="7"/>
      <c r="H808" s="7"/>
      <c r="I808" s="7"/>
    </row>
    <row r="809" spans="2:9" x14ac:dyDescent="0.25">
      <c r="B809" s="7"/>
      <c r="C809" s="7"/>
      <c r="D809" s="7"/>
      <c r="E809" s="7"/>
      <c r="F809" s="7"/>
      <c r="G809" s="7"/>
      <c r="H809" s="7"/>
      <c r="I809" s="7"/>
    </row>
    <row r="810" spans="2:9" x14ac:dyDescent="0.25">
      <c r="B810" s="7"/>
      <c r="C810" s="7"/>
      <c r="D810" s="7"/>
      <c r="E810" s="7"/>
      <c r="F810" s="7"/>
      <c r="G810" s="7"/>
      <c r="H810" s="7"/>
      <c r="I810" s="7"/>
    </row>
    <row r="811" spans="2:9" x14ac:dyDescent="0.25">
      <c r="B811" s="7"/>
      <c r="C811" s="7"/>
      <c r="D811" s="7"/>
      <c r="E811" s="7"/>
      <c r="F811" s="7"/>
      <c r="G811" s="7"/>
      <c r="H811" s="7"/>
      <c r="I811" s="7"/>
    </row>
    <row r="812" spans="2:9" x14ac:dyDescent="0.25">
      <c r="B812" s="7"/>
      <c r="C812" s="7"/>
      <c r="D812" s="7"/>
      <c r="E812" s="7"/>
      <c r="F812" s="7"/>
      <c r="G812" s="7"/>
      <c r="H812" s="7"/>
      <c r="I812" s="7"/>
    </row>
    <row r="813" spans="2:9" x14ac:dyDescent="0.25">
      <c r="B813" s="7"/>
      <c r="C813" s="7"/>
      <c r="D813" s="7"/>
      <c r="E813" s="7"/>
      <c r="F813" s="7"/>
      <c r="G813" s="7"/>
      <c r="H813" s="7"/>
      <c r="I813" s="7"/>
    </row>
    <row r="814" spans="2:9" x14ac:dyDescent="0.25">
      <c r="B814" s="7"/>
      <c r="C814" s="7"/>
      <c r="D814" s="7"/>
      <c r="E814" s="7"/>
      <c r="F814" s="7"/>
      <c r="G814" s="7"/>
      <c r="H814" s="7"/>
      <c r="I814" s="7"/>
    </row>
    <row r="815" spans="2:9" x14ac:dyDescent="0.25">
      <c r="B815" s="7"/>
      <c r="C815" s="7"/>
      <c r="D815" s="7"/>
      <c r="E815" s="7"/>
      <c r="F815" s="7"/>
      <c r="G815" s="7"/>
      <c r="H815" s="7"/>
      <c r="I815" s="7"/>
    </row>
    <row r="816" spans="2:9" x14ac:dyDescent="0.25">
      <c r="B816" s="7"/>
      <c r="C816" s="7"/>
      <c r="D816" s="7"/>
      <c r="E816" s="7"/>
      <c r="F816" s="7"/>
      <c r="G816" s="7"/>
      <c r="H816" s="7"/>
      <c r="I816" s="7"/>
    </row>
    <row r="817" spans="2:9" x14ac:dyDescent="0.25">
      <c r="B817" s="7"/>
      <c r="C817" s="7"/>
      <c r="D817" s="7"/>
      <c r="E817" s="7"/>
      <c r="F817" s="7"/>
      <c r="G817" s="7"/>
      <c r="H817" s="7"/>
      <c r="I817" s="7"/>
    </row>
    <row r="818" spans="2:9" x14ac:dyDescent="0.25">
      <c r="B818" s="7"/>
      <c r="C818" s="7"/>
      <c r="D818" s="7"/>
      <c r="E818" s="7"/>
      <c r="F818" s="7"/>
      <c r="G818" s="7"/>
      <c r="H818" s="7"/>
      <c r="I818" s="7"/>
    </row>
    <row r="819" spans="2:9" x14ac:dyDescent="0.25">
      <c r="B819" s="7"/>
      <c r="C819" s="7"/>
      <c r="D819" s="7"/>
      <c r="E819" s="7"/>
      <c r="F819" s="7"/>
      <c r="G819" s="7"/>
      <c r="H819" s="7"/>
      <c r="I819" s="7"/>
    </row>
    <row r="820" spans="2:9" x14ac:dyDescent="0.25">
      <c r="B820" s="7"/>
      <c r="C820" s="7"/>
      <c r="D820" s="7"/>
      <c r="E820" s="7"/>
      <c r="F820" s="7"/>
      <c r="G820" s="7"/>
      <c r="H820" s="7"/>
      <c r="I820" s="7"/>
    </row>
    <row r="821" spans="2:9" x14ac:dyDescent="0.25">
      <c r="B821" s="7"/>
      <c r="C821" s="7"/>
      <c r="D821" s="7"/>
      <c r="E821" s="7"/>
      <c r="F821" s="7"/>
      <c r="G821" s="7"/>
      <c r="H821" s="7"/>
      <c r="I821" s="7"/>
    </row>
    <row r="822" spans="2:9" x14ac:dyDescent="0.25">
      <c r="B822" s="7"/>
      <c r="C822" s="7"/>
      <c r="D822" s="7"/>
      <c r="E822" s="7"/>
      <c r="F822" s="7"/>
      <c r="G822" s="7"/>
      <c r="H822" s="7"/>
      <c r="I822" s="7"/>
    </row>
    <row r="823" spans="2:9" x14ac:dyDescent="0.25">
      <c r="B823" s="7"/>
      <c r="C823" s="7"/>
      <c r="D823" s="7"/>
      <c r="E823" s="7"/>
      <c r="F823" s="7"/>
      <c r="G823" s="7"/>
      <c r="H823" s="7"/>
      <c r="I823" s="7"/>
    </row>
    <row r="824" spans="2:9" x14ac:dyDescent="0.25">
      <c r="B824" s="7"/>
      <c r="C824" s="7"/>
      <c r="D824" s="7"/>
      <c r="E824" s="7"/>
      <c r="F824" s="7"/>
      <c r="G824" s="7"/>
      <c r="H824" s="7"/>
      <c r="I824" s="7"/>
    </row>
    <row r="825" spans="2:9" x14ac:dyDescent="0.25">
      <c r="B825" s="7"/>
      <c r="C825" s="7"/>
      <c r="D825" s="7"/>
      <c r="E825" s="7"/>
      <c r="F825" s="7"/>
      <c r="G825" s="7"/>
      <c r="H825" s="7"/>
      <c r="I825" s="7"/>
    </row>
    <row r="826" spans="2:9" x14ac:dyDescent="0.25">
      <c r="B826" s="7"/>
      <c r="C826" s="7"/>
      <c r="D826" s="7"/>
      <c r="E826" s="7"/>
      <c r="F826" s="7"/>
      <c r="G826" s="7"/>
      <c r="H826" s="7"/>
      <c r="I826" s="7"/>
    </row>
    <row r="827" spans="2:9" x14ac:dyDescent="0.25">
      <c r="B827" s="7"/>
      <c r="C827" s="7"/>
      <c r="D827" s="7"/>
      <c r="E827" s="7"/>
      <c r="F827" s="7"/>
      <c r="G827" s="7"/>
      <c r="H827" s="7"/>
      <c r="I827" s="7"/>
    </row>
    <row r="828" spans="2:9" x14ac:dyDescent="0.25">
      <c r="B828" s="7"/>
      <c r="C828" s="7"/>
      <c r="D828" s="7"/>
      <c r="E828" s="7"/>
      <c r="F828" s="7"/>
      <c r="G828" s="7"/>
      <c r="H828" s="7"/>
      <c r="I828" s="7"/>
    </row>
    <row r="829" spans="2:9" x14ac:dyDescent="0.25">
      <c r="B829" s="7"/>
      <c r="C829" s="7"/>
      <c r="D829" s="7"/>
      <c r="E829" s="7"/>
      <c r="F829" s="7"/>
      <c r="G829" s="7"/>
      <c r="H829" s="7"/>
      <c r="I829" s="7"/>
    </row>
    <row r="830" spans="2:9" x14ac:dyDescent="0.25">
      <c r="B830" s="7"/>
      <c r="C830" s="7"/>
      <c r="D830" s="7"/>
      <c r="E830" s="7"/>
      <c r="F830" s="7"/>
      <c r="G830" s="7"/>
      <c r="H830" s="7"/>
      <c r="I830" s="7"/>
    </row>
    <row r="831" spans="2:9" x14ac:dyDescent="0.25">
      <c r="B831" s="7"/>
      <c r="C831" s="7"/>
      <c r="D831" s="7"/>
      <c r="E831" s="7"/>
      <c r="F831" s="7"/>
      <c r="G831" s="7"/>
      <c r="H831" s="7"/>
      <c r="I831" s="7"/>
    </row>
    <row r="832" spans="2:9" x14ac:dyDescent="0.25">
      <c r="B832" s="7"/>
      <c r="C832" s="7"/>
      <c r="D832" s="7"/>
      <c r="E832" s="7"/>
      <c r="F832" s="7"/>
      <c r="G832" s="7"/>
      <c r="H832" s="7"/>
      <c r="I832" s="7"/>
    </row>
    <row r="833" spans="2:9" x14ac:dyDescent="0.25">
      <c r="B833" s="7"/>
      <c r="C833" s="7"/>
      <c r="D833" s="7"/>
      <c r="E833" s="7"/>
      <c r="F833" s="7"/>
      <c r="G833" s="7"/>
      <c r="H833" s="7"/>
      <c r="I833" s="7"/>
    </row>
    <row r="834" spans="2:9" x14ac:dyDescent="0.25">
      <c r="B834" s="7"/>
      <c r="C834" s="7"/>
      <c r="D834" s="7"/>
      <c r="E834" s="7"/>
      <c r="F834" s="7"/>
      <c r="G834" s="7"/>
      <c r="H834" s="7"/>
      <c r="I834" s="7"/>
    </row>
    <row r="835" spans="2:9" x14ac:dyDescent="0.25">
      <c r="B835" s="7"/>
      <c r="C835" s="7"/>
      <c r="D835" s="7"/>
      <c r="E835" s="7"/>
      <c r="F835" s="7"/>
      <c r="G835" s="7"/>
      <c r="H835" s="7"/>
      <c r="I835" s="7"/>
    </row>
    <row r="836" spans="2:9" x14ac:dyDescent="0.25">
      <c r="B836" s="7"/>
      <c r="C836" s="7"/>
      <c r="D836" s="7"/>
      <c r="E836" s="7"/>
      <c r="F836" s="7"/>
      <c r="G836" s="7"/>
      <c r="H836" s="7"/>
      <c r="I836" s="7"/>
    </row>
    <row r="837" spans="2:9" x14ac:dyDescent="0.25">
      <c r="B837" s="7"/>
      <c r="C837" s="7"/>
      <c r="D837" s="7"/>
      <c r="E837" s="7"/>
      <c r="F837" s="7"/>
      <c r="G837" s="7"/>
      <c r="H837" s="7"/>
      <c r="I837" s="7"/>
    </row>
    <row r="838" spans="2:9" x14ac:dyDescent="0.25">
      <c r="B838" s="7"/>
      <c r="C838" s="7"/>
      <c r="D838" s="7"/>
      <c r="E838" s="7"/>
      <c r="F838" s="7"/>
      <c r="G838" s="7"/>
      <c r="H838" s="7"/>
      <c r="I838" s="7"/>
    </row>
    <row r="839" spans="2:9" x14ac:dyDescent="0.25">
      <c r="B839" s="7"/>
      <c r="C839" s="7"/>
      <c r="D839" s="7"/>
      <c r="E839" s="7"/>
      <c r="F839" s="7"/>
      <c r="G839" s="7"/>
      <c r="H839" s="7"/>
      <c r="I839" s="7"/>
    </row>
    <row r="840" spans="2:9" x14ac:dyDescent="0.25">
      <c r="B840" s="7"/>
      <c r="C840" s="7"/>
      <c r="D840" s="7"/>
      <c r="E840" s="7"/>
      <c r="F840" s="7"/>
      <c r="G840" s="7"/>
      <c r="H840" s="7"/>
      <c r="I840" s="7"/>
    </row>
    <row r="841" spans="2:9" x14ac:dyDescent="0.25">
      <c r="B841" s="7"/>
      <c r="C841" s="7"/>
      <c r="D841" s="7"/>
      <c r="E841" s="7"/>
      <c r="F841" s="7"/>
      <c r="G841" s="7"/>
      <c r="H841" s="7"/>
      <c r="I841" s="7"/>
    </row>
    <row r="842" spans="2:9" x14ac:dyDescent="0.25">
      <c r="B842" s="7"/>
      <c r="C842" s="7"/>
      <c r="D842" s="7"/>
      <c r="E842" s="7"/>
      <c r="F842" s="7"/>
      <c r="G842" s="7"/>
      <c r="H842" s="7"/>
      <c r="I842" s="7"/>
    </row>
    <row r="843" spans="2:9" x14ac:dyDescent="0.25">
      <c r="B843" s="7"/>
      <c r="C843" s="7"/>
      <c r="D843" s="7"/>
      <c r="E843" s="7"/>
      <c r="F843" s="7"/>
      <c r="G843" s="7"/>
      <c r="H843" s="7"/>
      <c r="I843" s="7"/>
    </row>
    <row r="844" spans="2:9" x14ac:dyDescent="0.25">
      <c r="B844" s="7"/>
      <c r="C844" s="7"/>
      <c r="D844" s="7"/>
      <c r="E844" s="7"/>
      <c r="F844" s="7"/>
      <c r="G844" s="7"/>
      <c r="H844" s="7"/>
      <c r="I844" s="7"/>
    </row>
    <row r="845" spans="2:9" x14ac:dyDescent="0.25">
      <c r="B845" s="7"/>
      <c r="C845" s="7"/>
      <c r="D845" s="7"/>
      <c r="E845" s="7"/>
      <c r="F845" s="7"/>
      <c r="G845" s="7"/>
      <c r="H845" s="7"/>
      <c r="I845" s="7"/>
    </row>
    <row r="846" spans="2:9" x14ac:dyDescent="0.25">
      <c r="B846" s="7"/>
      <c r="C846" s="7"/>
      <c r="D846" s="7"/>
      <c r="E846" s="7"/>
      <c r="F846" s="7"/>
      <c r="G846" s="7"/>
      <c r="H846" s="7"/>
      <c r="I846" s="7"/>
    </row>
    <row r="847" spans="2:9" x14ac:dyDescent="0.25">
      <c r="B847" s="7"/>
      <c r="C847" s="7"/>
      <c r="D847" s="7"/>
      <c r="E847" s="7"/>
      <c r="F847" s="7"/>
      <c r="G847" s="7"/>
      <c r="H847" s="7"/>
      <c r="I847" s="7"/>
    </row>
    <row r="848" spans="2:9" x14ac:dyDescent="0.25">
      <c r="B848" s="7"/>
      <c r="C848" s="7"/>
      <c r="D848" s="7"/>
      <c r="E848" s="7"/>
      <c r="F848" s="7"/>
      <c r="G848" s="7"/>
      <c r="H848" s="7"/>
      <c r="I848" s="7"/>
    </row>
    <row r="849" spans="2:9" x14ac:dyDescent="0.25">
      <c r="B849" s="7"/>
      <c r="C849" s="7"/>
      <c r="D849" s="7"/>
      <c r="E849" s="7"/>
      <c r="F849" s="7"/>
      <c r="G849" s="7"/>
      <c r="H849" s="7"/>
      <c r="I849" s="7"/>
    </row>
    <row r="850" spans="2:9" x14ac:dyDescent="0.25">
      <c r="B850" s="7"/>
      <c r="C850" s="7"/>
      <c r="D850" s="7"/>
      <c r="E850" s="7"/>
      <c r="F850" s="7"/>
      <c r="G850" s="7"/>
      <c r="H850" s="7"/>
      <c r="I850" s="7"/>
    </row>
    <row r="851" spans="2:9" x14ac:dyDescent="0.25">
      <c r="B851" s="7"/>
      <c r="C851" s="7"/>
      <c r="D851" s="7"/>
      <c r="E851" s="7"/>
      <c r="F851" s="7"/>
      <c r="G851" s="7"/>
      <c r="H851" s="7"/>
      <c r="I851" s="7"/>
    </row>
    <row r="852" spans="2:9" x14ac:dyDescent="0.25">
      <c r="B852" s="7"/>
      <c r="C852" s="7"/>
      <c r="D852" s="7"/>
      <c r="E852" s="7"/>
      <c r="F852" s="7"/>
      <c r="G852" s="7"/>
      <c r="H852" s="7"/>
      <c r="I852" s="7"/>
    </row>
    <row r="853" spans="2:9" x14ac:dyDescent="0.25">
      <c r="B853" s="7"/>
      <c r="C853" s="7"/>
      <c r="D853" s="7"/>
      <c r="E853" s="7"/>
      <c r="F853" s="7"/>
      <c r="G853" s="7"/>
      <c r="H853" s="7"/>
      <c r="I853" s="7"/>
    </row>
    <row r="854" spans="2:9" x14ac:dyDescent="0.25">
      <c r="B854" s="7"/>
      <c r="C854" s="7"/>
      <c r="D854" s="7"/>
      <c r="E854" s="7"/>
      <c r="F854" s="7"/>
      <c r="G854" s="7"/>
      <c r="H854" s="7"/>
      <c r="I854" s="7"/>
    </row>
    <row r="855" spans="2:9" x14ac:dyDescent="0.25">
      <c r="B855" s="7"/>
      <c r="C855" s="7"/>
      <c r="D855" s="7"/>
      <c r="E855" s="7"/>
      <c r="F855" s="7"/>
      <c r="G855" s="7"/>
      <c r="H855" s="7"/>
      <c r="I855" s="7"/>
    </row>
    <row r="856" spans="2:9" x14ac:dyDescent="0.25">
      <c r="B856" s="7"/>
      <c r="C856" s="7"/>
      <c r="D856" s="7"/>
      <c r="E856" s="7"/>
      <c r="F856" s="7"/>
      <c r="G856" s="7"/>
      <c r="H856" s="7"/>
      <c r="I856" s="7"/>
    </row>
    <row r="857" spans="2:9" x14ac:dyDescent="0.25">
      <c r="B857" s="7"/>
      <c r="C857" s="7"/>
      <c r="D857" s="7"/>
      <c r="E857" s="7"/>
      <c r="F857" s="7"/>
      <c r="G857" s="7"/>
      <c r="H857" s="7"/>
      <c r="I857" s="7"/>
    </row>
    <row r="858" spans="2:9" x14ac:dyDescent="0.25">
      <c r="B858" s="7"/>
      <c r="C858" s="7"/>
      <c r="D858" s="7"/>
      <c r="E858" s="7"/>
      <c r="F858" s="7"/>
      <c r="G858" s="7"/>
      <c r="H858" s="7"/>
      <c r="I858" s="7"/>
    </row>
    <row r="859" spans="2:9" x14ac:dyDescent="0.25">
      <c r="B859" s="7"/>
      <c r="C859" s="7"/>
      <c r="D859" s="7"/>
      <c r="E859" s="7"/>
      <c r="F859" s="7"/>
      <c r="G859" s="7"/>
      <c r="H859" s="7"/>
      <c r="I859" s="7"/>
    </row>
    <row r="860" spans="2:9" x14ac:dyDescent="0.25">
      <c r="B860" s="7"/>
      <c r="C860" s="7"/>
      <c r="D860" s="7"/>
      <c r="E860" s="7"/>
      <c r="F860" s="7"/>
      <c r="G860" s="7"/>
      <c r="H860" s="7"/>
      <c r="I860" s="7"/>
    </row>
    <row r="861" spans="2:9" x14ac:dyDescent="0.25">
      <c r="B861" s="7"/>
      <c r="C861" s="7"/>
      <c r="D861" s="7"/>
      <c r="E861" s="7"/>
      <c r="F861" s="7"/>
      <c r="G861" s="7"/>
      <c r="H861" s="7"/>
      <c r="I861" s="7"/>
    </row>
    <row r="862" spans="2:9" x14ac:dyDescent="0.25">
      <c r="B862" s="7"/>
      <c r="C862" s="7"/>
      <c r="D862" s="7"/>
      <c r="E862" s="7"/>
      <c r="F862" s="7"/>
      <c r="G862" s="7"/>
      <c r="H862" s="7"/>
      <c r="I862" s="7"/>
    </row>
    <row r="863" spans="2:9" x14ac:dyDescent="0.25">
      <c r="B863" s="7"/>
      <c r="C863" s="7"/>
      <c r="D863" s="7"/>
      <c r="E863" s="7"/>
      <c r="F863" s="7"/>
      <c r="G863" s="7"/>
      <c r="H863" s="7"/>
      <c r="I863" s="7"/>
    </row>
    <row r="864" spans="2:9" x14ac:dyDescent="0.25">
      <c r="B864" s="7"/>
      <c r="C864" s="7"/>
      <c r="D864" s="7"/>
      <c r="E864" s="7"/>
      <c r="F864" s="7"/>
      <c r="G864" s="7"/>
      <c r="H864" s="7"/>
      <c r="I864" s="7"/>
    </row>
    <row r="865" spans="2:9" x14ac:dyDescent="0.25">
      <c r="B865" s="7"/>
      <c r="C865" s="7"/>
      <c r="D865" s="7"/>
      <c r="E865" s="7"/>
      <c r="F865" s="7"/>
      <c r="G865" s="7"/>
      <c r="H865" s="7"/>
      <c r="I865" s="7"/>
    </row>
    <row r="866" spans="2:9" x14ac:dyDescent="0.25">
      <c r="B866" s="7"/>
      <c r="C866" s="7"/>
      <c r="D866" s="7"/>
      <c r="E866" s="7"/>
      <c r="F866" s="7"/>
      <c r="G866" s="7"/>
      <c r="H866" s="7"/>
      <c r="I866" s="7"/>
    </row>
    <row r="867" spans="2:9" x14ac:dyDescent="0.25">
      <c r="B867" s="7"/>
      <c r="C867" s="7"/>
      <c r="D867" s="7"/>
      <c r="E867" s="7"/>
      <c r="F867" s="7"/>
      <c r="G867" s="7"/>
      <c r="H867" s="7"/>
      <c r="I867" s="7"/>
    </row>
    <row r="868" spans="2:9" x14ac:dyDescent="0.25">
      <c r="B868" s="7"/>
      <c r="C868" s="7"/>
      <c r="D868" s="7"/>
      <c r="E868" s="7"/>
      <c r="F868" s="7"/>
      <c r="G868" s="7"/>
      <c r="H868" s="7"/>
      <c r="I868" s="7"/>
    </row>
    <row r="869" spans="2:9" x14ac:dyDescent="0.25">
      <c r="B869" s="7"/>
      <c r="C869" s="7"/>
      <c r="D869" s="7"/>
      <c r="E869" s="7"/>
      <c r="F869" s="7"/>
      <c r="G869" s="7"/>
      <c r="H869" s="7"/>
      <c r="I869" s="7"/>
    </row>
    <row r="870" spans="2:9" x14ac:dyDescent="0.25">
      <c r="B870" s="7"/>
      <c r="C870" s="7"/>
      <c r="D870" s="7"/>
      <c r="E870" s="7"/>
      <c r="F870" s="7"/>
      <c r="G870" s="7"/>
      <c r="H870" s="7"/>
      <c r="I870" s="7"/>
    </row>
    <row r="871" spans="2:9" x14ac:dyDescent="0.25">
      <c r="B871" s="7"/>
      <c r="C871" s="7"/>
      <c r="D871" s="7"/>
      <c r="E871" s="7"/>
      <c r="F871" s="7"/>
      <c r="G871" s="7"/>
      <c r="H871" s="7"/>
      <c r="I871" s="7"/>
    </row>
    <row r="872" spans="2:9" x14ac:dyDescent="0.25">
      <c r="B872" s="7"/>
      <c r="C872" s="7"/>
      <c r="D872" s="7"/>
      <c r="E872" s="7"/>
      <c r="F872" s="7"/>
      <c r="G872" s="7"/>
      <c r="H872" s="7"/>
      <c r="I872" s="7"/>
    </row>
    <row r="873" spans="2:9" x14ac:dyDescent="0.25">
      <c r="B873" s="7"/>
      <c r="C873" s="7"/>
      <c r="D873" s="7"/>
      <c r="E873" s="7"/>
      <c r="F873" s="7"/>
      <c r="G873" s="7"/>
      <c r="H873" s="7"/>
      <c r="I873" s="7"/>
    </row>
    <row r="874" spans="2:9" x14ac:dyDescent="0.25">
      <c r="B874" s="7"/>
      <c r="C874" s="7"/>
      <c r="D874" s="7"/>
      <c r="E874" s="7"/>
      <c r="F874" s="7"/>
      <c r="G874" s="7"/>
      <c r="H874" s="7"/>
      <c r="I874" s="7"/>
    </row>
    <row r="875" spans="2:9" x14ac:dyDescent="0.25">
      <c r="B875" s="7"/>
      <c r="C875" s="7"/>
      <c r="D875" s="7"/>
      <c r="E875" s="7"/>
      <c r="F875" s="7"/>
      <c r="G875" s="7"/>
      <c r="H875" s="7"/>
      <c r="I875" s="7"/>
    </row>
    <row r="876" spans="2:9" x14ac:dyDescent="0.25">
      <c r="B876" s="7"/>
      <c r="C876" s="7"/>
      <c r="D876" s="7"/>
      <c r="E876" s="7"/>
      <c r="F876" s="7"/>
      <c r="G876" s="7"/>
      <c r="H876" s="7"/>
      <c r="I876" s="7"/>
    </row>
    <row r="877" spans="2:9" x14ac:dyDescent="0.25">
      <c r="B877" s="7"/>
      <c r="C877" s="7"/>
      <c r="D877" s="7"/>
      <c r="E877" s="7"/>
      <c r="F877" s="7"/>
      <c r="G877" s="7"/>
      <c r="H877" s="7"/>
      <c r="I877" s="7"/>
    </row>
    <row r="878" spans="2:9" x14ac:dyDescent="0.25">
      <c r="B878" s="7"/>
      <c r="C878" s="7"/>
      <c r="D878" s="7"/>
      <c r="E878" s="7"/>
      <c r="F878" s="7"/>
      <c r="G878" s="7"/>
      <c r="H878" s="7"/>
      <c r="I878" s="7"/>
    </row>
    <row r="879" spans="2:9" x14ac:dyDescent="0.25">
      <c r="B879" s="7"/>
      <c r="C879" s="7"/>
      <c r="D879" s="7"/>
      <c r="E879" s="7"/>
      <c r="F879" s="7"/>
      <c r="G879" s="7"/>
      <c r="H879" s="7"/>
      <c r="I879" s="7"/>
    </row>
    <row r="880" spans="2:9" x14ac:dyDescent="0.25">
      <c r="B880" s="7"/>
      <c r="C880" s="7"/>
      <c r="D880" s="7"/>
      <c r="E880" s="7"/>
      <c r="F880" s="7"/>
      <c r="G880" s="7"/>
      <c r="H880" s="7"/>
      <c r="I880" s="7"/>
    </row>
    <row r="881" spans="2:9" x14ac:dyDescent="0.25">
      <c r="B881" s="7"/>
      <c r="C881" s="7"/>
      <c r="D881" s="7"/>
      <c r="E881" s="7"/>
      <c r="F881" s="7"/>
      <c r="G881" s="7"/>
      <c r="H881" s="7"/>
      <c r="I881" s="7"/>
    </row>
    <row r="882" spans="2:9" x14ac:dyDescent="0.25">
      <c r="B882" s="7"/>
      <c r="C882" s="7"/>
      <c r="D882" s="7"/>
      <c r="E882" s="7"/>
      <c r="F882" s="7"/>
      <c r="G882" s="7"/>
      <c r="H882" s="7"/>
      <c r="I882" s="7"/>
    </row>
    <row r="883" spans="2:9" x14ac:dyDescent="0.25">
      <c r="B883" s="7"/>
      <c r="C883" s="7"/>
      <c r="D883" s="7"/>
      <c r="E883" s="7"/>
      <c r="F883" s="7"/>
      <c r="G883" s="7"/>
      <c r="H883" s="7"/>
      <c r="I883" s="7"/>
    </row>
    <row r="884" spans="2:9" x14ac:dyDescent="0.25">
      <c r="B884" s="7"/>
      <c r="C884" s="7"/>
      <c r="D884" s="7"/>
      <c r="E884" s="7"/>
      <c r="F884" s="7"/>
      <c r="G884" s="7"/>
      <c r="H884" s="7"/>
      <c r="I884" s="7"/>
    </row>
    <row r="885" spans="2:9" x14ac:dyDescent="0.25">
      <c r="B885" s="7"/>
      <c r="C885" s="7"/>
      <c r="D885" s="7"/>
      <c r="E885" s="7"/>
      <c r="F885" s="7"/>
      <c r="G885" s="7"/>
      <c r="H885" s="7"/>
      <c r="I885" s="7"/>
    </row>
    <row r="886" spans="2:9" x14ac:dyDescent="0.25">
      <c r="B886" s="7"/>
      <c r="C886" s="7"/>
      <c r="D886" s="7"/>
      <c r="E886" s="7"/>
      <c r="F886" s="7"/>
      <c r="G886" s="7"/>
      <c r="H886" s="7"/>
      <c r="I886" s="7"/>
    </row>
    <row r="887" spans="2:9" x14ac:dyDescent="0.25">
      <c r="B887" s="7"/>
      <c r="C887" s="7"/>
      <c r="D887" s="7"/>
      <c r="E887" s="7"/>
      <c r="F887" s="7"/>
      <c r="G887" s="7"/>
      <c r="H887" s="7"/>
      <c r="I887" s="7"/>
    </row>
    <row r="888" spans="2:9" x14ac:dyDescent="0.25">
      <c r="B888" s="7"/>
      <c r="C888" s="7"/>
      <c r="D888" s="7"/>
      <c r="E888" s="7"/>
      <c r="F888" s="7"/>
      <c r="G888" s="7"/>
      <c r="H888" s="7"/>
      <c r="I888" s="7"/>
    </row>
    <row r="889" spans="2:9" x14ac:dyDescent="0.25">
      <c r="B889" s="7"/>
      <c r="C889" s="7"/>
      <c r="D889" s="7"/>
      <c r="E889" s="7"/>
      <c r="F889" s="7"/>
      <c r="G889" s="7"/>
      <c r="H889" s="7"/>
      <c r="I889" s="7"/>
    </row>
    <row r="890" spans="2:9" x14ac:dyDescent="0.25">
      <c r="B890" s="7"/>
      <c r="C890" s="7"/>
      <c r="D890" s="7"/>
      <c r="E890" s="7"/>
      <c r="F890" s="7"/>
      <c r="G890" s="7"/>
      <c r="H890" s="7"/>
      <c r="I890" s="7"/>
    </row>
    <row r="891" spans="2:9" x14ac:dyDescent="0.25">
      <c r="B891" s="7"/>
      <c r="C891" s="7"/>
      <c r="D891" s="7"/>
      <c r="E891" s="7"/>
      <c r="F891" s="7"/>
      <c r="G891" s="7"/>
      <c r="H891" s="7"/>
      <c r="I891" s="7"/>
    </row>
    <row r="892" spans="2:9" x14ac:dyDescent="0.25">
      <c r="B892" s="7"/>
      <c r="C892" s="7"/>
      <c r="D892" s="7"/>
      <c r="E892" s="7"/>
      <c r="F892" s="7"/>
      <c r="G892" s="7"/>
      <c r="H892" s="7"/>
      <c r="I892" s="7"/>
    </row>
    <row r="893" spans="2:9" x14ac:dyDescent="0.25">
      <c r="B893" s="7"/>
      <c r="C893" s="7"/>
      <c r="D893" s="7"/>
      <c r="E893" s="7"/>
      <c r="F893" s="7"/>
      <c r="G893" s="7"/>
      <c r="H893" s="7"/>
      <c r="I893" s="7"/>
    </row>
    <row r="894" spans="2:9" x14ac:dyDescent="0.25">
      <c r="B894" s="7"/>
      <c r="C894" s="7"/>
      <c r="D894" s="7"/>
      <c r="E894" s="7"/>
      <c r="F894" s="7"/>
      <c r="G894" s="7"/>
      <c r="H894" s="7"/>
      <c r="I894" s="7"/>
    </row>
    <row r="895" spans="2:9" x14ac:dyDescent="0.25">
      <c r="B895" s="7"/>
      <c r="C895" s="7"/>
      <c r="D895" s="7"/>
      <c r="E895" s="7"/>
      <c r="F895" s="7"/>
      <c r="G895" s="7"/>
      <c r="H895" s="7"/>
      <c r="I895" s="7"/>
    </row>
    <row r="896" spans="2:9" x14ac:dyDescent="0.25">
      <c r="B896" s="7"/>
      <c r="C896" s="7"/>
      <c r="D896" s="7"/>
      <c r="E896" s="7"/>
      <c r="F896" s="7"/>
      <c r="G896" s="7"/>
      <c r="H896" s="7"/>
      <c r="I896" s="7"/>
    </row>
    <row r="897" spans="2:9" x14ac:dyDescent="0.25">
      <c r="B897" s="7"/>
      <c r="C897" s="7"/>
      <c r="D897" s="7"/>
      <c r="E897" s="7"/>
      <c r="F897" s="7"/>
      <c r="G897" s="7"/>
      <c r="H897" s="7"/>
      <c r="I897" s="7"/>
    </row>
    <row r="898" spans="2:9" x14ac:dyDescent="0.25">
      <c r="B898" s="7"/>
      <c r="C898" s="7"/>
      <c r="D898" s="7"/>
      <c r="E898" s="7"/>
      <c r="F898" s="7"/>
      <c r="G898" s="7"/>
      <c r="H898" s="7"/>
      <c r="I898" s="7"/>
    </row>
    <row r="899" spans="2:9" x14ac:dyDescent="0.25">
      <c r="B899" s="7"/>
      <c r="C899" s="7"/>
      <c r="D899" s="7"/>
      <c r="E899" s="7"/>
      <c r="F899" s="7"/>
      <c r="G899" s="7"/>
      <c r="H899" s="7"/>
      <c r="I899" s="7"/>
    </row>
    <row r="900" spans="2:9" x14ac:dyDescent="0.25">
      <c r="B900" s="7"/>
      <c r="C900" s="7"/>
      <c r="D900" s="7"/>
      <c r="E900" s="7"/>
      <c r="F900" s="7"/>
      <c r="G900" s="7"/>
      <c r="H900" s="7"/>
      <c r="I900" s="7"/>
    </row>
    <row r="901" spans="2:9" x14ac:dyDescent="0.25">
      <c r="B901" s="7"/>
      <c r="C901" s="7"/>
      <c r="D901" s="7"/>
      <c r="E901" s="7"/>
      <c r="F901" s="7"/>
      <c r="G901" s="7"/>
      <c r="H901" s="7"/>
      <c r="I901" s="7"/>
    </row>
    <row r="902" spans="2:9" x14ac:dyDescent="0.25">
      <c r="B902" s="7"/>
      <c r="C902" s="7"/>
      <c r="D902" s="7"/>
      <c r="E902" s="7"/>
      <c r="F902" s="7"/>
      <c r="G902" s="7"/>
      <c r="H902" s="7"/>
      <c r="I902" s="7"/>
    </row>
    <row r="903" spans="2:9" x14ac:dyDescent="0.25">
      <c r="B903" s="7"/>
      <c r="C903" s="7"/>
      <c r="D903" s="7"/>
      <c r="E903" s="7"/>
      <c r="F903" s="7"/>
      <c r="G903" s="7"/>
      <c r="H903" s="7"/>
      <c r="I903" s="7"/>
    </row>
    <row r="904" spans="2:9" x14ac:dyDescent="0.25">
      <c r="B904" s="7"/>
      <c r="C904" s="7"/>
      <c r="D904" s="7"/>
      <c r="E904" s="7"/>
      <c r="F904" s="7"/>
      <c r="G904" s="7"/>
      <c r="H904" s="7"/>
      <c r="I904" s="7"/>
    </row>
    <row r="905" spans="2:9" x14ac:dyDescent="0.25">
      <c r="B905" s="7"/>
      <c r="C905" s="7"/>
      <c r="D905" s="7"/>
      <c r="E905" s="7"/>
      <c r="F905" s="7"/>
      <c r="G905" s="7"/>
      <c r="H905" s="7"/>
      <c r="I905" s="7"/>
    </row>
    <row r="906" spans="2:9" x14ac:dyDescent="0.25">
      <c r="B906" s="7"/>
      <c r="C906" s="7"/>
      <c r="D906" s="7"/>
      <c r="E906" s="7"/>
      <c r="F906" s="7"/>
      <c r="G906" s="7"/>
      <c r="H906" s="7"/>
      <c r="I906" s="7"/>
    </row>
    <row r="907" spans="2:9" x14ac:dyDescent="0.25">
      <c r="B907" s="7"/>
      <c r="C907" s="7"/>
      <c r="D907" s="7"/>
      <c r="E907" s="7"/>
      <c r="F907" s="7"/>
      <c r="G907" s="7"/>
      <c r="H907" s="7"/>
      <c r="I907" s="7"/>
    </row>
    <row r="908" spans="2:9" x14ac:dyDescent="0.25">
      <c r="B908" s="7"/>
      <c r="C908" s="7"/>
      <c r="D908" s="7"/>
      <c r="E908" s="7"/>
      <c r="F908" s="7"/>
      <c r="G908" s="7"/>
      <c r="H908" s="7"/>
      <c r="I908" s="7"/>
    </row>
    <row r="909" spans="2:9" x14ac:dyDescent="0.25">
      <c r="B909" s="7"/>
      <c r="C909" s="7"/>
      <c r="D909" s="7"/>
      <c r="E909" s="7"/>
      <c r="F909" s="7"/>
      <c r="G909" s="7"/>
      <c r="H909" s="7"/>
      <c r="I909" s="7"/>
    </row>
    <row r="910" spans="2:9" x14ac:dyDescent="0.25">
      <c r="B910" s="7"/>
      <c r="C910" s="7"/>
      <c r="D910" s="7"/>
      <c r="E910" s="7"/>
      <c r="F910" s="7"/>
      <c r="G910" s="7"/>
      <c r="H910" s="7"/>
      <c r="I910" s="7"/>
    </row>
    <row r="911" spans="2:9" x14ac:dyDescent="0.25">
      <c r="B911" s="7"/>
      <c r="C911" s="7"/>
      <c r="D911" s="7"/>
      <c r="E911" s="7"/>
      <c r="F911" s="7"/>
      <c r="G911" s="7"/>
      <c r="H911" s="7"/>
      <c r="I911" s="7"/>
    </row>
    <row r="912" spans="2:9" x14ac:dyDescent="0.25">
      <c r="B912" s="7"/>
      <c r="C912" s="7"/>
      <c r="D912" s="7"/>
      <c r="E912" s="7"/>
      <c r="F912" s="7"/>
      <c r="G912" s="7"/>
      <c r="H912" s="7"/>
      <c r="I912" s="7"/>
    </row>
    <row r="913" spans="2:9" x14ac:dyDescent="0.25">
      <c r="B913" s="7"/>
      <c r="C913" s="7"/>
      <c r="D913" s="7"/>
      <c r="E913" s="7"/>
      <c r="F913" s="7"/>
      <c r="G913" s="7"/>
      <c r="H913" s="7"/>
      <c r="I913" s="7"/>
    </row>
    <row r="914" spans="2:9" x14ac:dyDescent="0.25">
      <c r="B914" s="7"/>
      <c r="C914" s="7"/>
      <c r="D914" s="7"/>
      <c r="E914" s="7"/>
      <c r="F914" s="7"/>
      <c r="G914" s="7"/>
      <c r="H914" s="7"/>
      <c r="I914" s="7"/>
    </row>
    <row r="915" spans="2:9" x14ac:dyDescent="0.25">
      <c r="B915" s="7"/>
      <c r="C915" s="7"/>
      <c r="D915" s="7"/>
      <c r="E915" s="7"/>
      <c r="F915" s="7"/>
      <c r="G915" s="7"/>
      <c r="H915" s="7"/>
      <c r="I915" s="7"/>
    </row>
    <row r="916" spans="2:9" x14ac:dyDescent="0.25">
      <c r="B916" s="7"/>
      <c r="C916" s="7"/>
      <c r="D916" s="7"/>
      <c r="E916" s="7"/>
      <c r="F916" s="7"/>
      <c r="G916" s="7"/>
      <c r="H916" s="7"/>
      <c r="I916" s="7"/>
    </row>
    <row r="917" spans="2:9" x14ac:dyDescent="0.25">
      <c r="B917" s="7"/>
      <c r="C917" s="7"/>
      <c r="D917" s="7"/>
      <c r="E917" s="7"/>
      <c r="F917" s="7"/>
      <c r="G917" s="7"/>
      <c r="H917" s="7"/>
      <c r="I917" s="7"/>
    </row>
    <row r="918" spans="2:9" x14ac:dyDescent="0.25">
      <c r="B918" s="7"/>
      <c r="C918" s="7"/>
      <c r="D918" s="7"/>
      <c r="E918" s="7"/>
      <c r="F918" s="7"/>
      <c r="G918" s="7"/>
      <c r="H918" s="7"/>
      <c r="I918" s="7"/>
    </row>
    <row r="919" spans="2:9" x14ac:dyDescent="0.25">
      <c r="B919" s="7"/>
      <c r="C919" s="7"/>
      <c r="D919" s="7"/>
      <c r="E919" s="7"/>
      <c r="F919" s="7"/>
      <c r="G919" s="7"/>
      <c r="H919" s="7"/>
      <c r="I919" s="7"/>
    </row>
    <row r="920" spans="2:9" x14ac:dyDescent="0.25">
      <c r="B920" s="7"/>
      <c r="C920" s="7"/>
      <c r="D920" s="7"/>
      <c r="E920" s="7"/>
      <c r="F920" s="7"/>
      <c r="G920" s="7"/>
      <c r="H920" s="7"/>
      <c r="I920" s="7"/>
    </row>
    <row r="921" spans="2:9" x14ac:dyDescent="0.25">
      <c r="B921" s="7"/>
      <c r="C921" s="7"/>
      <c r="D921" s="7"/>
      <c r="E921" s="7"/>
      <c r="F921" s="7"/>
      <c r="G921" s="7"/>
      <c r="H921" s="7"/>
      <c r="I921" s="7"/>
    </row>
    <row r="922" spans="2:9" x14ac:dyDescent="0.25">
      <c r="B922" s="7"/>
      <c r="C922" s="7"/>
      <c r="D922" s="7"/>
      <c r="E922" s="7"/>
      <c r="F922" s="7"/>
      <c r="G922" s="7"/>
      <c r="H922" s="7"/>
      <c r="I922" s="7"/>
    </row>
    <row r="923" spans="2:9" x14ac:dyDescent="0.25">
      <c r="B923" s="7"/>
      <c r="C923" s="7"/>
      <c r="D923" s="7"/>
      <c r="E923" s="7"/>
      <c r="F923" s="7"/>
      <c r="G923" s="7"/>
      <c r="H923" s="7"/>
      <c r="I923" s="7"/>
    </row>
    <row r="924" spans="2:9" x14ac:dyDescent="0.25">
      <c r="B924" s="7"/>
      <c r="C924" s="7"/>
      <c r="D924" s="7"/>
      <c r="E924" s="7"/>
      <c r="F924" s="7"/>
      <c r="G924" s="7"/>
      <c r="H924" s="7"/>
      <c r="I924" s="7"/>
    </row>
    <row r="925" spans="2:9" x14ac:dyDescent="0.25">
      <c r="B925" s="7"/>
      <c r="C925" s="7"/>
      <c r="D925" s="7"/>
      <c r="E925" s="7"/>
      <c r="F925" s="7"/>
      <c r="G925" s="7"/>
      <c r="H925" s="7"/>
      <c r="I925" s="7"/>
    </row>
    <row r="926" spans="2:9" x14ac:dyDescent="0.25">
      <c r="B926" s="7"/>
      <c r="C926" s="7"/>
      <c r="D926" s="7"/>
      <c r="E926" s="7"/>
      <c r="F926" s="7"/>
      <c r="G926" s="7"/>
      <c r="H926" s="7"/>
      <c r="I926" s="7"/>
    </row>
    <row r="927" spans="2:9" x14ac:dyDescent="0.25">
      <c r="B927" s="7"/>
      <c r="C927" s="7"/>
      <c r="D927" s="7"/>
      <c r="E927" s="7"/>
      <c r="F927" s="7"/>
      <c r="G927" s="7"/>
      <c r="H927" s="7"/>
      <c r="I927" s="7"/>
    </row>
    <row r="928" spans="2:9" x14ac:dyDescent="0.25">
      <c r="B928" s="7"/>
      <c r="C928" s="7"/>
      <c r="D928" s="7"/>
      <c r="E928" s="7"/>
      <c r="F928" s="7"/>
      <c r="G928" s="7"/>
      <c r="H928" s="7"/>
      <c r="I928" s="7"/>
    </row>
    <row r="929" spans="2:9" x14ac:dyDescent="0.25">
      <c r="B929" s="7"/>
      <c r="C929" s="7"/>
      <c r="D929" s="7"/>
      <c r="E929" s="7"/>
      <c r="F929" s="7"/>
      <c r="G929" s="7"/>
      <c r="H929" s="7"/>
      <c r="I929" s="7"/>
    </row>
    <row r="930" spans="2:9" x14ac:dyDescent="0.25">
      <c r="B930" s="7"/>
      <c r="C930" s="7"/>
      <c r="D930" s="7"/>
      <c r="E930" s="7"/>
      <c r="F930" s="7"/>
      <c r="G930" s="7"/>
      <c r="H930" s="7"/>
      <c r="I930" s="7"/>
    </row>
    <row r="931" spans="2:9" x14ac:dyDescent="0.25">
      <c r="B931" s="7"/>
      <c r="C931" s="7"/>
      <c r="D931" s="7"/>
      <c r="E931" s="7"/>
      <c r="F931" s="7"/>
      <c r="G931" s="7"/>
      <c r="H931" s="7"/>
      <c r="I931" s="7"/>
    </row>
    <row r="932" spans="2:9" x14ac:dyDescent="0.25">
      <c r="B932" s="7"/>
      <c r="C932" s="7"/>
      <c r="D932" s="7"/>
      <c r="E932" s="7"/>
      <c r="F932" s="7"/>
      <c r="G932" s="7"/>
      <c r="H932" s="7"/>
      <c r="I932" s="7"/>
    </row>
    <row r="933" spans="2:9" x14ac:dyDescent="0.25">
      <c r="B933" s="7"/>
      <c r="C933" s="7"/>
      <c r="D933" s="7"/>
      <c r="E933" s="7"/>
      <c r="F933" s="7"/>
      <c r="G933" s="7"/>
      <c r="H933" s="7"/>
      <c r="I933" s="7"/>
    </row>
    <row r="934" spans="2:9" x14ac:dyDescent="0.25">
      <c r="B934" s="7"/>
      <c r="C934" s="7"/>
      <c r="D934" s="7"/>
      <c r="E934" s="7"/>
      <c r="F934" s="7"/>
      <c r="G934" s="7"/>
      <c r="H934" s="7"/>
      <c r="I934" s="7"/>
    </row>
    <row r="935" spans="2:9" x14ac:dyDescent="0.25">
      <c r="B935" s="7"/>
      <c r="C935" s="7"/>
      <c r="D935" s="7"/>
      <c r="E935" s="7"/>
      <c r="F935" s="7"/>
      <c r="G935" s="7"/>
      <c r="H935" s="7"/>
      <c r="I935" s="7"/>
    </row>
    <row r="936" spans="2:9" x14ac:dyDescent="0.25">
      <c r="B936" s="7"/>
      <c r="C936" s="7"/>
      <c r="D936" s="7"/>
      <c r="E936" s="7"/>
      <c r="F936" s="7"/>
      <c r="G936" s="7"/>
      <c r="H936" s="7"/>
      <c r="I936" s="7"/>
    </row>
    <row r="937" spans="2:9" x14ac:dyDescent="0.25">
      <c r="B937" s="7"/>
      <c r="C937" s="7"/>
      <c r="D937" s="7"/>
      <c r="E937" s="7"/>
      <c r="F937" s="7"/>
      <c r="G937" s="7"/>
      <c r="H937" s="7"/>
      <c r="I937" s="7"/>
    </row>
    <row r="938" spans="2:9" x14ac:dyDescent="0.25">
      <c r="B938" s="7"/>
      <c r="C938" s="7"/>
      <c r="D938" s="7"/>
      <c r="E938" s="7"/>
      <c r="F938" s="7"/>
      <c r="G938" s="7"/>
      <c r="H938" s="7"/>
      <c r="I938" s="7"/>
    </row>
    <row r="939" spans="2:9" x14ac:dyDescent="0.25">
      <c r="B939" s="7"/>
      <c r="C939" s="7"/>
      <c r="D939" s="7"/>
      <c r="E939" s="7"/>
      <c r="F939" s="7"/>
      <c r="G939" s="7"/>
      <c r="H939" s="7"/>
      <c r="I939" s="7"/>
    </row>
    <row r="940" spans="2:9" x14ac:dyDescent="0.25">
      <c r="B940" s="7"/>
      <c r="C940" s="7"/>
      <c r="D940" s="7"/>
      <c r="E940" s="7"/>
      <c r="F940" s="7"/>
      <c r="G940" s="7"/>
      <c r="H940" s="7"/>
      <c r="I940" s="7"/>
    </row>
    <row r="941" spans="2:9" x14ac:dyDescent="0.25">
      <c r="B941" s="7"/>
      <c r="C941" s="7"/>
      <c r="D941" s="7"/>
      <c r="E941" s="7"/>
      <c r="F941" s="7"/>
      <c r="G941" s="7"/>
      <c r="H941" s="7"/>
      <c r="I941" s="7"/>
    </row>
    <row r="942" spans="2:9" x14ac:dyDescent="0.25">
      <c r="B942" s="7"/>
      <c r="C942" s="7"/>
      <c r="D942" s="7"/>
      <c r="E942" s="7"/>
      <c r="F942" s="7"/>
      <c r="G942" s="7"/>
      <c r="H942" s="7"/>
      <c r="I942" s="7"/>
    </row>
    <row r="943" spans="2:9" x14ac:dyDescent="0.25">
      <c r="B943" s="7"/>
      <c r="C943" s="7"/>
      <c r="D943" s="7"/>
      <c r="E943" s="7"/>
      <c r="F943" s="7"/>
      <c r="G943" s="7"/>
      <c r="H943" s="7"/>
      <c r="I943" s="7"/>
    </row>
    <row r="944" spans="2:9" x14ac:dyDescent="0.25">
      <c r="B944" s="7"/>
      <c r="C944" s="7"/>
      <c r="D944" s="7"/>
      <c r="E944" s="7"/>
      <c r="F944" s="7"/>
      <c r="G944" s="7"/>
      <c r="H944" s="7"/>
      <c r="I944" s="7"/>
    </row>
    <row r="945" spans="2:9" x14ac:dyDescent="0.25">
      <c r="B945" s="7"/>
      <c r="C945" s="7"/>
      <c r="D945" s="7"/>
      <c r="E945" s="7"/>
      <c r="F945" s="7"/>
      <c r="G945" s="7"/>
      <c r="H945" s="7"/>
      <c r="I945" s="7"/>
    </row>
    <row r="946" spans="2:9" x14ac:dyDescent="0.25">
      <c r="B946" s="7"/>
      <c r="C946" s="7"/>
      <c r="D946" s="7"/>
      <c r="E946" s="7"/>
      <c r="F946" s="7"/>
      <c r="G946" s="7"/>
      <c r="H946" s="7"/>
      <c r="I946" s="7"/>
    </row>
    <row r="947" spans="2:9" x14ac:dyDescent="0.25">
      <c r="B947" s="7"/>
      <c r="C947" s="7"/>
      <c r="D947" s="7"/>
      <c r="E947" s="7"/>
      <c r="F947" s="7"/>
      <c r="G947" s="7"/>
      <c r="H947" s="7"/>
      <c r="I947" s="7"/>
    </row>
    <row r="948" spans="2:9" x14ac:dyDescent="0.25">
      <c r="B948" s="7"/>
      <c r="C948" s="7"/>
      <c r="D948" s="7"/>
      <c r="E948" s="7"/>
      <c r="F948" s="7"/>
      <c r="G948" s="7"/>
      <c r="H948" s="7"/>
      <c r="I948" s="7"/>
    </row>
    <row r="949" spans="2:9" x14ac:dyDescent="0.25">
      <c r="B949" s="7"/>
      <c r="C949" s="7"/>
      <c r="D949" s="7"/>
      <c r="E949" s="7"/>
      <c r="F949" s="7"/>
      <c r="G949" s="7"/>
      <c r="H949" s="7"/>
      <c r="I949" s="7"/>
    </row>
    <row r="950" spans="2:9" x14ac:dyDescent="0.25">
      <c r="B950" s="7"/>
      <c r="C950" s="7"/>
      <c r="D950" s="7"/>
      <c r="E950" s="7"/>
      <c r="F950" s="7"/>
      <c r="G950" s="7"/>
      <c r="H950" s="7"/>
      <c r="I950" s="7"/>
    </row>
    <row r="951" spans="2:9" x14ac:dyDescent="0.25">
      <c r="B951" s="7"/>
      <c r="C951" s="7"/>
      <c r="D951" s="7"/>
      <c r="E951" s="7"/>
      <c r="F951" s="7"/>
      <c r="G951" s="7"/>
      <c r="H951" s="7"/>
      <c r="I951" s="7"/>
    </row>
    <row r="952" spans="2:9" x14ac:dyDescent="0.25">
      <c r="B952" s="7"/>
      <c r="C952" s="7"/>
      <c r="D952" s="7"/>
      <c r="E952" s="7"/>
      <c r="F952" s="7"/>
      <c r="G952" s="7"/>
      <c r="H952" s="7"/>
      <c r="I952" s="7"/>
    </row>
    <row r="953" spans="2:9" x14ac:dyDescent="0.25">
      <c r="B953" s="7"/>
      <c r="C953" s="7"/>
      <c r="D953" s="7"/>
      <c r="E953" s="7"/>
      <c r="F953" s="7"/>
      <c r="G953" s="7"/>
      <c r="H953" s="7"/>
      <c r="I953" s="7"/>
    </row>
    <row r="954" spans="2:9" x14ac:dyDescent="0.25">
      <c r="B954" s="7"/>
      <c r="C954" s="7"/>
      <c r="D954" s="7"/>
      <c r="E954" s="7"/>
      <c r="F954" s="7"/>
      <c r="G954" s="7"/>
      <c r="H954" s="7"/>
      <c r="I954" s="7"/>
    </row>
    <row r="955" spans="2:9" x14ac:dyDescent="0.25">
      <c r="B955" s="7"/>
      <c r="C955" s="7"/>
      <c r="D955" s="7"/>
      <c r="E955" s="7"/>
      <c r="F955" s="7"/>
      <c r="G955" s="7"/>
      <c r="H955" s="7"/>
      <c r="I955" s="7"/>
    </row>
    <row r="956" spans="2:9" x14ac:dyDescent="0.25">
      <c r="B956" s="7"/>
      <c r="C956" s="7"/>
      <c r="D956" s="7"/>
      <c r="E956" s="7"/>
      <c r="F956" s="7"/>
      <c r="G956" s="7"/>
      <c r="H956" s="7"/>
      <c r="I956" s="7"/>
    </row>
    <row r="957" spans="2:9" x14ac:dyDescent="0.25">
      <c r="B957" s="7"/>
      <c r="C957" s="7"/>
      <c r="D957" s="7"/>
      <c r="E957" s="7"/>
      <c r="F957" s="7"/>
      <c r="G957" s="7"/>
      <c r="H957" s="7"/>
      <c r="I957" s="7"/>
    </row>
    <row r="958" spans="2:9" x14ac:dyDescent="0.25">
      <c r="B958" s="7"/>
      <c r="C958" s="7"/>
      <c r="D958" s="7"/>
      <c r="E958" s="7"/>
      <c r="F958" s="7"/>
      <c r="G958" s="7"/>
      <c r="H958" s="7"/>
      <c r="I958" s="7"/>
    </row>
    <row r="959" spans="2:9" x14ac:dyDescent="0.25">
      <c r="B959" s="7"/>
      <c r="C959" s="7"/>
      <c r="D959" s="7"/>
      <c r="E959" s="7"/>
      <c r="F959" s="7"/>
      <c r="G959" s="7"/>
      <c r="H959" s="7"/>
      <c r="I959" s="7"/>
    </row>
    <row r="960" spans="2:9" x14ac:dyDescent="0.25">
      <c r="B960" s="7"/>
      <c r="C960" s="7"/>
      <c r="D960" s="7"/>
      <c r="E960" s="7"/>
      <c r="F960" s="7"/>
      <c r="G960" s="7"/>
      <c r="H960" s="7"/>
      <c r="I960" s="7"/>
    </row>
    <row r="961" spans="2:9" x14ac:dyDescent="0.25">
      <c r="B961" s="7"/>
      <c r="C961" s="7"/>
      <c r="D961" s="7"/>
      <c r="E961" s="7"/>
      <c r="F961" s="7"/>
      <c r="G961" s="7"/>
      <c r="H961" s="7"/>
      <c r="I961" s="7"/>
    </row>
    <row r="962" spans="2:9" x14ac:dyDescent="0.25">
      <c r="B962" s="7"/>
      <c r="C962" s="7"/>
      <c r="D962" s="7"/>
      <c r="E962" s="7"/>
      <c r="F962" s="7"/>
      <c r="G962" s="7"/>
      <c r="H962" s="7"/>
      <c r="I962" s="7"/>
    </row>
    <row r="963" spans="2:9" x14ac:dyDescent="0.25">
      <c r="B963" s="7"/>
      <c r="C963" s="7"/>
      <c r="D963" s="7"/>
      <c r="E963" s="7"/>
      <c r="F963" s="7"/>
      <c r="G963" s="7"/>
      <c r="H963" s="7"/>
      <c r="I963" s="7"/>
    </row>
    <row r="964" spans="2:9" x14ac:dyDescent="0.25">
      <c r="B964" s="7"/>
      <c r="C964" s="7"/>
      <c r="D964" s="7"/>
      <c r="E964" s="7"/>
      <c r="F964" s="7"/>
      <c r="G964" s="7"/>
      <c r="H964" s="7"/>
      <c r="I964" s="7"/>
    </row>
    <row r="965" spans="2:9" x14ac:dyDescent="0.25">
      <c r="B965" s="7"/>
      <c r="C965" s="7"/>
      <c r="D965" s="7"/>
      <c r="E965" s="7"/>
      <c r="F965" s="7"/>
      <c r="G965" s="7"/>
      <c r="H965" s="7"/>
      <c r="I965" s="7"/>
    </row>
    <row r="966" spans="2:9" x14ac:dyDescent="0.25">
      <c r="B966" s="7"/>
      <c r="C966" s="7"/>
      <c r="D966" s="7"/>
      <c r="E966" s="7"/>
      <c r="F966" s="7"/>
      <c r="G966" s="7"/>
      <c r="H966" s="7"/>
      <c r="I966" s="7"/>
    </row>
    <row r="967" spans="2:9" x14ac:dyDescent="0.25">
      <c r="B967" s="7"/>
      <c r="C967" s="7"/>
      <c r="D967" s="7"/>
      <c r="E967" s="7"/>
      <c r="F967" s="7"/>
      <c r="G967" s="7"/>
      <c r="H967" s="7"/>
      <c r="I967" s="7"/>
    </row>
    <row r="968" spans="2:9" x14ac:dyDescent="0.25">
      <c r="B968" s="7"/>
      <c r="C968" s="7"/>
      <c r="D968" s="7"/>
      <c r="E968" s="7"/>
      <c r="F968" s="7"/>
      <c r="G968" s="7"/>
      <c r="H968" s="7"/>
      <c r="I968" s="7"/>
    </row>
    <row r="969" spans="2:9" x14ac:dyDescent="0.25">
      <c r="B969" s="7"/>
      <c r="C969" s="7"/>
      <c r="D969" s="7"/>
      <c r="E969" s="7"/>
      <c r="F969" s="7"/>
      <c r="G969" s="7"/>
      <c r="H969" s="7"/>
      <c r="I969" s="7"/>
    </row>
    <row r="970" spans="2:9" x14ac:dyDescent="0.25">
      <c r="B970" s="7"/>
      <c r="C970" s="7"/>
      <c r="D970" s="7"/>
      <c r="E970" s="7"/>
      <c r="F970" s="7"/>
      <c r="G970" s="7"/>
      <c r="H970" s="7"/>
      <c r="I970" s="7"/>
    </row>
    <row r="971" spans="2:9" x14ac:dyDescent="0.25">
      <c r="B971" s="7"/>
      <c r="C971" s="7"/>
      <c r="D971" s="7"/>
      <c r="E971" s="7"/>
      <c r="F971" s="7"/>
      <c r="G971" s="7"/>
      <c r="H971" s="7"/>
      <c r="I971" s="7"/>
    </row>
    <row r="972" spans="2:9" x14ac:dyDescent="0.25">
      <c r="B972" s="7"/>
      <c r="C972" s="7"/>
      <c r="D972" s="7"/>
      <c r="E972" s="7"/>
      <c r="F972" s="7"/>
      <c r="G972" s="7"/>
      <c r="H972" s="7"/>
      <c r="I972" s="7"/>
    </row>
    <row r="973" spans="2:9" x14ac:dyDescent="0.25">
      <c r="B973" s="7"/>
      <c r="C973" s="7"/>
      <c r="D973" s="7"/>
      <c r="E973" s="7"/>
      <c r="F973" s="7"/>
      <c r="G973" s="7"/>
      <c r="H973" s="7"/>
      <c r="I973" s="7"/>
    </row>
    <row r="974" spans="2:9" x14ac:dyDescent="0.25">
      <c r="B974" s="7"/>
      <c r="C974" s="7"/>
      <c r="D974" s="7"/>
      <c r="E974" s="7"/>
      <c r="F974" s="7"/>
      <c r="G974" s="7"/>
      <c r="H974" s="7"/>
      <c r="I974" s="7"/>
    </row>
    <row r="975" spans="2:9" x14ac:dyDescent="0.25">
      <c r="B975" s="7"/>
      <c r="C975" s="7"/>
      <c r="D975" s="7"/>
      <c r="E975" s="7"/>
      <c r="F975" s="7"/>
      <c r="G975" s="7"/>
      <c r="H975" s="7"/>
      <c r="I975" s="7"/>
    </row>
    <row r="976" spans="2:9" x14ac:dyDescent="0.25">
      <c r="B976" s="7"/>
      <c r="C976" s="7"/>
      <c r="D976" s="7"/>
      <c r="E976" s="7"/>
      <c r="F976" s="7"/>
      <c r="G976" s="7"/>
      <c r="H976" s="7"/>
      <c r="I976" s="7"/>
    </row>
    <row r="977" spans="2:9" x14ac:dyDescent="0.25">
      <c r="B977" s="7"/>
      <c r="C977" s="7"/>
      <c r="D977" s="7"/>
      <c r="E977" s="7"/>
      <c r="F977" s="7"/>
      <c r="G977" s="7"/>
      <c r="H977" s="7"/>
      <c r="I977" s="7"/>
    </row>
    <row r="978" spans="2:9" x14ac:dyDescent="0.25">
      <c r="B978" s="7"/>
      <c r="C978" s="7"/>
      <c r="D978" s="7"/>
      <c r="E978" s="7"/>
      <c r="F978" s="7"/>
      <c r="G978" s="7"/>
      <c r="H978" s="7"/>
      <c r="I978" s="7"/>
    </row>
    <row r="979" spans="2:9" x14ac:dyDescent="0.25">
      <c r="B979" s="7"/>
      <c r="C979" s="7"/>
      <c r="D979" s="7"/>
      <c r="E979" s="7"/>
      <c r="F979" s="7"/>
      <c r="G979" s="7"/>
      <c r="H979" s="7"/>
      <c r="I979" s="7"/>
    </row>
    <row r="980" spans="2:9" x14ac:dyDescent="0.25">
      <c r="B980" s="7"/>
      <c r="C980" s="7"/>
      <c r="D980" s="7"/>
      <c r="E980" s="7"/>
      <c r="F980" s="7"/>
      <c r="G980" s="7"/>
      <c r="H980" s="7"/>
      <c r="I980" s="7"/>
    </row>
    <row r="981" spans="2:9" x14ac:dyDescent="0.25">
      <c r="B981" s="7"/>
      <c r="C981" s="7"/>
      <c r="D981" s="7"/>
      <c r="E981" s="7"/>
      <c r="F981" s="7"/>
      <c r="G981" s="7"/>
      <c r="H981" s="7"/>
      <c r="I981" s="7"/>
    </row>
    <row r="982" spans="2:9" x14ac:dyDescent="0.25">
      <c r="B982" s="7"/>
      <c r="C982" s="7"/>
      <c r="D982" s="7"/>
      <c r="E982" s="7"/>
      <c r="F982" s="7"/>
      <c r="G982" s="7"/>
      <c r="H982" s="7"/>
      <c r="I982" s="7"/>
    </row>
    <row r="983" spans="2:9" x14ac:dyDescent="0.25">
      <c r="B983" s="7"/>
      <c r="C983" s="7"/>
      <c r="D983" s="7"/>
      <c r="E983" s="7"/>
      <c r="F983" s="7"/>
      <c r="G983" s="7"/>
      <c r="H983" s="7"/>
      <c r="I983" s="7"/>
    </row>
    <row r="984" spans="2:9" x14ac:dyDescent="0.25">
      <c r="B984" s="7"/>
      <c r="C984" s="7"/>
      <c r="D984" s="7"/>
      <c r="E984" s="7"/>
      <c r="F984" s="7"/>
      <c r="G984" s="7"/>
      <c r="H984" s="7"/>
      <c r="I984" s="7"/>
    </row>
    <row r="985" spans="2:9" x14ac:dyDescent="0.25">
      <c r="B985" s="7"/>
      <c r="C985" s="7"/>
      <c r="D985" s="7"/>
      <c r="E985" s="7"/>
      <c r="F985" s="7"/>
      <c r="G985" s="7"/>
      <c r="H985" s="7"/>
      <c r="I985" s="7"/>
    </row>
    <row r="986" spans="2:9" x14ac:dyDescent="0.25">
      <c r="B986" s="7"/>
      <c r="C986" s="7"/>
      <c r="D986" s="7"/>
      <c r="E986" s="7"/>
      <c r="F986" s="7"/>
      <c r="G986" s="7"/>
      <c r="H986" s="7"/>
      <c r="I986" s="7"/>
    </row>
    <row r="987" spans="2:9" x14ac:dyDescent="0.25">
      <c r="B987" s="7"/>
      <c r="C987" s="7"/>
      <c r="D987" s="7"/>
      <c r="E987" s="7"/>
      <c r="F987" s="7"/>
      <c r="G987" s="7"/>
      <c r="H987" s="7"/>
      <c r="I987" s="7"/>
    </row>
    <row r="988" spans="2:9" x14ac:dyDescent="0.25">
      <c r="B988" s="7"/>
      <c r="C988" s="7"/>
      <c r="D988" s="7"/>
      <c r="E988" s="7"/>
      <c r="F988" s="7"/>
      <c r="G988" s="7"/>
      <c r="H988" s="7"/>
      <c r="I988" s="7"/>
    </row>
    <row r="989" spans="2:9" x14ac:dyDescent="0.25">
      <c r="B989" s="7"/>
      <c r="C989" s="7"/>
      <c r="D989" s="7"/>
      <c r="E989" s="7"/>
      <c r="F989" s="7"/>
      <c r="G989" s="7"/>
      <c r="H989" s="7"/>
      <c r="I989" s="7"/>
    </row>
  </sheetData>
  <sortState ref="C167:J206">
    <sortCondition ref="J167:J206"/>
  </sortState>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9"/>
  <sheetViews>
    <sheetView topLeftCell="A22" workbookViewId="0">
      <selection activeCell="A22" sqref="A22"/>
    </sheetView>
  </sheetViews>
  <sheetFormatPr defaultRowHeight="15" x14ac:dyDescent="0.25"/>
  <cols>
    <col min="1" max="1" width="14.85546875" customWidth="1"/>
    <col min="15" max="15" width="11.85546875" customWidth="1"/>
    <col min="16" max="16" width="13.85546875" customWidth="1"/>
    <col min="18" max="18" width="10.5703125" customWidth="1"/>
  </cols>
  <sheetData>
    <row r="1" spans="1:16" ht="15.75" thickBot="1" x14ac:dyDescent="0.3">
      <c r="A1" s="431" t="s">
        <v>216</v>
      </c>
      <c r="B1" s="431"/>
      <c r="C1" s="431"/>
      <c r="D1" s="431"/>
      <c r="E1" s="432"/>
      <c r="F1" s="432"/>
      <c r="G1" s="432"/>
      <c r="H1" s="432"/>
      <c r="I1" s="432"/>
      <c r="J1" s="432"/>
      <c r="K1" s="432"/>
      <c r="L1" s="1"/>
      <c r="M1" s="1"/>
      <c r="N1" s="1"/>
      <c r="O1" s="1"/>
      <c r="P1" s="1"/>
    </row>
    <row r="2" spans="1:16" x14ac:dyDescent="0.25">
      <c r="A2" s="16"/>
      <c r="B2" s="17"/>
      <c r="C2" s="17"/>
      <c r="D2" s="17"/>
      <c r="E2" s="17"/>
      <c r="F2" s="17"/>
      <c r="G2" s="17"/>
      <c r="H2" s="17"/>
      <c r="I2" s="17"/>
      <c r="J2" s="17"/>
      <c r="K2" s="17" t="s">
        <v>23</v>
      </c>
      <c r="L2" s="17" t="s">
        <v>24</v>
      </c>
      <c r="M2" s="18" t="s">
        <v>7</v>
      </c>
      <c r="N2" s="1"/>
      <c r="O2" s="1"/>
      <c r="P2" s="1"/>
    </row>
    <row r="3" spans="1:16" x14ac:dyDescent="0.25">
      <c r="A3" s="19"/>
      <c r="B3" s="2">
        <v>2007</v>
      </c>
      <c r="C3" s="2">
        <v>2008</v>
      </c>
      <c r="D3" s="2">
        <v>2009</v>
      </c>
      <c r="E3" s="2">
        <v>2007</v>
      </c>
      <c r="F3" s="2">
        <v>2008</v>
      </c>
      <c r="G3" s="2">
        <v>2009</v>
      </c>
      <c r="H3" s="2">
        <v>2007</v>
      </c>
      <c r="I3" s="2">
        <v>2008</v>
      </c>
      <c r="J3" s="2">
        <v>2009</v>
      </c>
      <c r="K3" s="2"/>
      <c r="L3" s="2"/>
      <c r="M3" s="20"/>
      <c r="N3" s="1"/>
      <c r="O3" s="1"/>
      <c r="P3" s="1"/>
    </row>
    <row r="4" spans="1:16" x14ac:dyDescent="0.25">
      <c r="A4" s="19" t="s">
        <v>53</v>
      </c>
      <c r="B4" s="2">
        <v>2.5999999999999999E-2</v>
      </c>
      <c r="C4" s="2">
        <v>2.8000000000000001E-2</v>
      </c>
      <c r="D4" s="2">
        <v>3.2000000000000001E-2</v>
      </c>
      <c r="E4" s="9">
        <v>175656</v>
      </c>
      <c r="F4" s="9">
        <v>143299</v>
      </c>
      <c r="G4" s="9">
        <v>130635</v>
      </c>
      <c r="H4" s="2">
        <f>B4*E4</f>
        <v>4567.0559999999996</v>
      </c>
      <c r="I4" s="2">
        <f t="shared" ref="I4:J12" si="0">C4*F4</f>
        <v>4012.3720000000003</v>
      </c>
      <c r="J4" s="2">
        <f t="shared" si="0"/>
        <v>4180.32</v>
      </c>
      <c r="K4" s="4"/>
      <c r="L4" s="5">
        <f>H4/2</f>
        <v>2283.5279999999998</v>
      </c>
      <c r="M4" s="21"/>
      <c r="N4" s="1"/>
      <c r="O4" s="1"/>
      <c r="P4" s="1"/>
    </row>
    <row r="5" spans="1:16" x14ac:dyDescent="0.25">
      <c r="A5" s="19" t="s">
        <v>11</v>
      </c>
      <c r="B5" s="2">
        <v>0.48099999999999998</v>
      </c>
      <c r="C5" s="2">
        <v>0.47399999999999998</v>
      </c>
      <c r="D5" s="2">
        <v>0.46700000000000003</v>
      </c>
      <c r="E5" s="9">
        <v>175656</v>
      </c>
      <c r="F5" s="9">
        <v>143299</v>
      </c>
      <c r="G5" s="9">
        <v>130635</v>
      </c>
      <c r="H5" s="2">
        <f t="shared" ref="H5:H12" si="1">B5*E5</f>
        <v>84490.535999999993</v>
      </c>
      <c r="I5" s="2">
        <f t="shared" si="0"/>
        <v>67923.725999999995</v>
      </c>
      <c r="J5" s="2">
        <f t="shared" si="0"/>
        <v>61006.545000000006</v>
      </c>
      <c r="K5" s="4"/>
      <c r="L5" s="5">
        <f>H5/2</f>
        <v>42245.267999999996</v>
      </c>
      <c r="M5" s="21"/>
      <c r="N5" s="1"/>
      <c r="O5" s="1"/>
      <c r="P5" s="1"/>
    </row>
    <row r="6" spans="1:16" x14ac:dyDescent="0.25">
      <c r="A6" s="19" t="s">
        <v>54</v>
      </c>
      <c r="B6" s="2">
        <v>0.113</v>
      </c>
      <c r="C6" s="2">
        <v>0.113</v>
      </c>
      <c r="D6" s="2">
        <v>0.13200000000000001</v>
      </c>
      <c r="E6" s="9">
        <v>175656</v>
      </c>
      <c r="F6" s="9">
        <v>143299</v>
      </c>
      <c r="G6" s="9">
        <v>130635</v>
      </c>
      <c r="H6" s="2">
        <f t="shared" si="1"/>
        <v>19849.128000000001</v>
      </c>
      <c r="I6" s="2">
        <f t="shared" si="0"/>
        <v>16192.787</v>
      </c>
      <c r="J6" s="2">
        <f t="shared" si="0"/>
        <v>17243.82</v>
      </c>
      <c r="K6" s="4"/>
      <c r="L6" s="5">
        <f>(H6)/2</f>
        <v>9924.5640000000003</v>
      </c>
      <c r="M6" s="21"/>
      <c r="N6" s="1"/>
      <c r="O6" s="1"/>
      <c r="P6" s="1"/>
    </row>
    <row r="7" spans="1:16" x14ac:dyDescent="0.25">
      <c r="A7" s="19" t="s">
        <v>55</v>
      </c>
      <c r="B7" s="2">
        <v>3.7999999999999999E-2</v>
      </c>
      <c r="C7" s="2">
        <v>4.4999999999999998E-2</v>
      </c>
      <c r="D7" s="2">
        <v>0.05</v>
      </c>
      <c r="E7" s="9">
        <v>175656</v>
      </c>
      <c r="F7" s="9">
        <v>143299</v>
      </c>
      <c r="G7" s="9">
        <v>130635</v>
      </c>
      <c r="H7" s="2">
        <f t="shared" si="1"/>
        <v>6674.9279999999999</v>
      </c>
      <c r="I7" s="2">
        <f t="shared" si="0"/>
        <v>6448.4549999999999</v>
      </c>
      <c r="J7" s="2">
        <f t="shared" si="0"/>
        <v>6531.75</v>
      </c>
      <c r="K7" s="4"/>
      <c r="L7" s="5">
        <f>(H7-K7)/2</f>
        <v>3337.4639999999999</v>
      </c>
      <c r="M7" s="21"/>
      <c r="N7" s="1"/>
      <c r="O7" s="1"/>
      <c r="P7" s="1"/>
    </row>
    <row r="8" spans="1:16" x14ac:dyDescent="0.25">
      <c r="A8" s="19" t="s">
        <v>56</v>
      </c>
      <c r="B8" s="2">
        <v>0.114</v>
      </c>
      <c r="C8" s="2">
        <v>0.112</v>
      </c>
      <c r="D8" s="2">
        <v>9.5000000000000001E-2</v>
      </c>
      <c r="E8" s="9">
        <v>175656</v>
      </c>
      <c r="F8" s="9">
        <v>143299</v>
      </c>
      <c r="G8" s="9">
        <v>130635</v>
      </c>
      <c r="H8" s="2">
        <f t="shared" si="1"/>
        <v>20024.784</v>
      </c>
      <c r="I8" s="2">
        <f t="shared" si="0"/>
        <v>16049.488000000001</v>
      </c>
      <c r="J8" s="2">
        <f t="shared" si="0"/>
        <v>12410.325000000001</v>
      </c>
      <c r="K8" s="4">
        <f>7350.5/4</f>
        <v>1837.625</v>
      </c>
      <c r="L8" s="5">
        <f>(H8/2)-K8</f>
        <v>8174.7669999999998</v>
      </c>
      <c r="M8" s="21"/>
      <c r="N8" s="1"/>
      <c r="O8" s="1"/>
      <c r="P8" s="1"/>
    </row>
    <row r="9" spans="1:16" x14ac:dyDescent="0.25">
      <c r="A9" s="19" t="s">
        <v>57</v>
      </c>
      <c r="B9" s="2">
        <v>6.9000000000000006E-2</v>
      </c>
      <c r="C9" s="2">
        <v>0.08</v>
      </c>
      <c r="D9" s="2">
        <v>7.4999999999999997E-2</v>
      </c>
      <c r="E9" s="9">
        <v>175656</v>
      </c>
      <c r="F9" s="9">
        <v>143299</v>
      </c>
      <c r="G9" s="9">
        <v>130635</v>
      </c>
      <c r="H9" s="2">
        <f t="shared" si="1"/>
        <v>12120.264000000001</v>
      </c>
      <c r="I9" s="2">
        <f t="shared" si="0"/>
        <v>11463.92</v>
      </c>
      <c r="J9" s="2">
        <f t="shared" si="0"/>
        <v>9797.625</v>
      </c>
      <c r="K9" s="4">
        <f>7350.5/4</f>
        <v>1837.625</v>
      </c>
      <c r="L9" s="5">
        <f>(H9/2)-K9</f>
        <v>4222.5070000000005</v>
      </c>
      <c r="M9" s="21"/>
      <c r="N9" s="1"/>
      <c r="O9" s="1"/>
      <c r="P9" s="1"/>
    </row>
    <row r="10" spans="1:16" x14ac:dyDescent="0.25">
      <c r="A10" s="19" t="s">
        <v>9</v>
      </c>
      <c r="B10" s="2">
        <v>7.0000000000000007E-2</v>
      </c>
      <c r="C10" s="2">
        <v>6.7000000000000004E-2</v>
      </c>
      <c r="D10" s="2">
        <v>7.0000000000000007E-2</v>
      </c>
      <c r="E10" s="9">
        <v>175656</v>
      </c>
      <c r="F10" s="9">
        <v>143299</v>
      </c>
      <c r="G10" s="9">
        <v>130635</v>
      </c>
      <c r="H10" s="2">
        <f t="shared" si="1"/>
        <v>12295.920000000002</v>
      </c>
      <c r="I10" s="2">
        <f t="shared" si="0"/>
        <v>9601.0330000000013</v>
      </c>
      <c r="J10" s="2">
        <f t="shared" si="0"/>
        <v>9144.4500000000007</v>
      </c>
      <c r="K10" s="4">
        <f>7350.5/4</f>
        <v>1837.625</v>
      </c>
      <c r="L10" s="5">
        <f>(H10/2)-K10</f>
        <v>4310.3350000000009</v>
      </c>
      <c r="M10" s="21"/>
      <c r="N10" s="1"/>
      <c r="O10" s="1"/>
      <c r="P10" s="1"/>
    </row>
    <row r="11" spans="1:16" x14ac:dyDescent="0.25">
      <c r="A11" s="19" t="s">
        <v>58</v>
      </c>
      <c r="B11" s="2">
        <v>8.1000000000000003E-2</v>
      </c>
      <c r="C11" s="2">
        <v>7.4999999999999997E-2</v>
      </c>
      <c r="D11" s="2">
        <v>6.9000000000000006E-2</v>
      </c>
      <c r="E11" s="9">
        <v>175656</v>
      </c>
      <c r="F11" s="9">
        <v>143299</v>
      </c>
      <c r="G11" s="9">
        <v>130635</v>
      </c>
      <c r="H11" s="2">
        <f t="shared" si="1"/>
        <v>14228.136</v>
      </c>
      <c r="I11" s="2">
        <f t="shared" si="0"/>
        <v>10747.424999999999</v>
      </c>
      <c r="J11" s="2">
        <f t="shared" si="0"/>
        <v>9013.8150000000005</v>
      </c>
      <c r="K11" s="4">
        <f>7350.5/4</f>
        <v>1837.625</v>
      </c>
      <c r="L11" s="5">
        <f>(H11/2)-K11</f>
        <v>5276.4430000000002</v>
      </c>
      <c r="M11" s="21"/>
      <c r="N11" s="1"/>
      <c r="O11" s="1"/>
      <c r="P11" s="1"/>
    </row>
    <row r="12" spans="1:16" x14ac:dyDescent="0.25">
      <c r="A12" s="19" t="s">
        <v>59</v>
      </c>
      <c r="B12" s="2">
        <v>8.0000000000000002E-3</v>
      </c>
      <c r="C12" s="2">
        <v>7.0000000000000007E-2</v>
      </c>
      <c r="D12" s="2">
        <v>1.0999999999999999E-2</v>
      </c>
      <c r="E12" s="9">
        <v>175656</v>
      </c>
      <c r="F12" s="9">
        <v>143299</v>
      </c>
      <c r="G12" s="9">
        <v>130635</v>
      </c>
      <c r="H12" s="2">
        <f t="shared" si="1"/>
        <v>1405.248</v>
      </c>
      <c r="I12" s="2">
        <f t="shared" si="0"/>
        <v>10030.93</v>
      </c>
      <c r="J12" s="2">
        <f t="shared" si="0"/>
        <v>1436.9849999999999</v>
      </c>
      <c r="K12" s="4"/>
      <c r="L12" s="5">
        <f>H12/2</f>
        <v>702.62400000000002</v>
      </c>
      <c r="M12" s="21"/>
      <c r="N12" s="1"/>
      <c r="O12" s="1"/>
      <c r="P12" s="1"/>
    </row>
    <row r="13" spans="1:16" x14ac:dyDescent="0.25">
      <c r="A13" s="19"/>
      <c r="B13" s="22">
        <f>SUM(B4:B12)</f>
        <v>1</v>
      </c>
      <c r="C13" s="2">
        <f>SUM(C4:C12)</f>
        <v>1.0640000000000001</v>
      </c>
      <c r="D13" s="2">
        <f>SUM(D4:D12)</f>
        <v>1.0009999999999999</v>
      </c>
      <c r="E13" s="2"/>
      <c r="F13" s="2"/>
      <c r="G13" s="2"/>
      <c r="H13" s="9">
        <v>175656</v>
      </c>
      <c r="I13" s="9">
        <f>SUM(I4:I12)</f>
        <v>152470.13599999997</v>
      </c>
      <c r="J13" s="9">
        <f>SUM(J4:J12)</f>
        <v>130765.63499999999</v>
      </c>
      <c r="K13" s="5"/>
      <c r="L13" s="5"/>
      <c r="M13" s="21"/>
      <c r="N13" s="1"/>
      <c r="O13" s="1"/>
      <c r="P13" s="1"/>
    </row>
    <row r="14" spans="1:16" x14ac:dyDescent="0.25">
      <c r="A14" s="19"/>
      <c r="B14" s="22"/>
      <c r="C14" s="2"/>
      <c r="D14" s="2"/>
      <c r="E14" s="2"/>
      <c r="F14" s="2"/>
      <c r="G14" s="2"/>
      <c r="H14" s="9">
        <f>H13/2</f>
        <v>87828</v>
      </c>
      <c r="I14" s="9"/>
      <c r="J14" s="9"/>
      <c r="K14" s="5">
        <f>SUM(K6:K13)</f>
        <v>7350.5</v>
      </c>
      <c r="L14" s="5">
        <f>SUM(L4:L13)</f>
        <v>80477.499999999985</v>
      </c>
      <c r="M14" s="21"/>
      <c r="N14" s="1"/>
      <c r="O14" s="1"/>
      <c r="P14" s="1"/>
    </row>
    <row r="15" spans="1:16" x14ac:dyDescent="0.25">
      <c r="A15" s="23" t="s">
        <v>60</v>
      </c>
      <c r="B15" s="22"/>
      <c r="C15" s="2"/>
      <c r="D15" s="2"/>
      <c r="E15" s="2"/>
      <c r="F15" s="2"/>
      <c r="G15" s="2"/>
      <c r="H15" s="2"/>
      <c r="I15" s="9"/>
      <c r="J15" s="9"/>
      <c r="K15" s="5">
        <f>SUM(K14:L14)</f>
        <v>87827.999999999985</v>
      </c>
      <c r="L15" s="5"/>
      <c r="M15" s="24">
        <f>157.5*3/4</f>
        <v>118.125</v>
      </c>
      <c r="N15" s="1"/>
      <c r="O15" s="1"/>
      <c r="P15" s="1"/>
    </row>
    <row r="16" spans="1:16" ht="15.75" thickBot="1" x14ac:dyDescent="0.3">
      <c r="A16" s="25" t="s">
        <v>61</v>
      </c>
      <c r="B16" s="26"/>
      <c r="C16" s="27"/>
      <c r="D16" s="27"/>
      <c r="E16" s="27"/>
      <c r="F16" s="27"/>
      <c r="G16" s="27"/>
      <c r="H16" s="27"/>
      <c r="I16" s="28"/>
      <c r="J16" s="28"/>
      <c r="K16" s="29"/>
      <c r="L16" s="29"/>
      <c r="M16" s="30">
        <f>157.5*1/4</f>
        <v>39.375</v>
      </c>
      <c r="N16" s="1"/>
      <c r="O16" s="1"/>
      <c r="P16" s="1"/>
    </row>
    <row r="17" spans="1:19" x14ac:dyDescent="0.25">
      <c r="A17" s="31" t="s">
        <v>62</v>
      </c>
      <c r="B17" s="1"/>
      <c r="C17" s="1"/>
      <c r="D17" s="1"/>
      <c r="E17" s="1"/>
      <c r="F17" s="1"/>
      <c r="G17" s="1"/>
      <c r="H17" s="1"/>
      <c r="I17" s="1"/>
      <c r="J17" s="1"/>
      <c r="K17" s="1"/>
      <c r="L17" s="1"/>
      <c r="M17" s="8">
        <f>SUM(M15:M16)</f>
        <v>157.5</v>
      </c>
      <c r="N17" s="8">
        <f>M17+L14+K14</f>
        <v>87985.499999999985</v>
      </c>
      <c r="O17" s="1"/>
      <c r="P17" s="1"/>
    </row>
    <row r="18" spans="1:19" x14ac:dyDescent="0.25">
      <c r="A18" s="433" t="s">
        <v>63</v>
      </c>
      <c r="B18" s="430"/>
      <c r="C18" s="430"/>
      <c r="D18" s="430"/>
      <c r="E18" s="430"/>
      <c r="F18" s="430"/>
      <c r="G18" s="430"/>
      <c r="H18" s="430"/>
      <c r="I18" s="430"/>
      <c r="J18" s="430"/>
      <c r="K18" s="430"/>
      <c r="L18" s="430"/>
      <c r="M18" s="1"/>
      <c r="N18" s="1"/>
      <c r="O18" s="1"/>
      <c r="P18" s="1"/>
    </row>
    <row r="19" spans="1:19" x14ac:dyDescent="0.25">
      <c r="A19" s="433" t="s">
        <v>64</v>
      </c>
      <c r="B19" s="430"/>
      <c r="C19" s="430"/>
      <c r="D19" s="430"/>
      <c r="E19" s="430"/>
      <c r="F19" s="430"/>
      <c r="G19" s="430"/>
      <c r="H19" s="1"/>
      <c r="I19" s="1"/>
      <c r="J19" s="1"/>
      <c r="K19" s="1"/>
      <c r="L19" s="1"/>
      <c r="M19" s="1"/>
      <c r="N19" s="1"/>
      <c r="O19" s="1"/>
      <c r="P19" s="1"/>
    </row>
    <row r="22" spans="1:19" ht="15.75" thickBot="1" x14ac:dyDescent="0.3">
      <c r="A22" s="40" t="s">
        <v>1549</v>
      </c>
      <c r="B22" s="1"/>
      <c r="C22" s="1"/>
      <c r="D22" s="1"/>
      <c r="E22" s="1"/>
      <c r="F22" s="1"/>
      <c r="G22" s="1"/>
      <c r="H22" s="1"/>
      <c r="I22" s="1"/>
      <c r="J22" s="1"/>
      <c r="K22" s="1"/>
      <c r="L22" s="1"/>
      <c r="M22" s="1"/>
      <c r="N22" s="1"/>
      <c r="O22" s="1"/>
      <c r="P22" s="1"/>
      <c r="Q22" s="1"/>
      <c r="R22" s="1"/>
      <c r="S22" s="1"/>
    </row>
    <row r="23" spans="1:19" ht="30" x14ac:dyDescent="0.25">
      <c r="A23" s="16" t="s">
        <v>217</v>
      </c>
      <c r="B23" s="17"/>
      <c r="C23" s="61" t="s">
        <v>221</v>
      </c>
      <c r="D23" s="61" t="s">
        <v>334</v>
      </c>
      <c r="E23" s="61" t="s">
        <v>222</v>
      </c>
      <c r="F23" s="61" t="s">
        <v>223</v>
      </c>
      <c r="G23" s="61" t="s">
        <v>224</v>
      </c>
      <c r="H23" s="61" t="s">
        <v>226</v>
      </c>
      <c r="I23" s="61" t="s">
        <v>416</v>
      </c>
      <c r="J23" s="61" t="s">
        <v>220</v>
      </c>
      <c r="K23" s="61" t="s">
        <v>334</v>
      </c>
      <c r="L23" s="61" t="s">
        <v>221</v>
      </c>
      <c r="M23" s="62" t="s">
        <v>335</v>
      </c>
      <c r="N23" s="62" t="s">
        <v>336</v>
      </c>
      <c r="O23" s="63" t="s">
        <v>337</v>
      </c>
      <c r="P23" s="63" t="s">
        <v>338</v>
      </c>
      <c r="Q23" s="18" t="s">
        <v>575</v>
      </c>
      <c r="R23" s="182" t="s">
        <v>1346</v>
      </c>
      <c r="S23" s="1"/>
    </row>
    <row r="24" spans="1:19" x14ac:dyDescent="0.25">
      <c r="A24" s="95" t="s">
        <v>340</v>
      </c>
      <c r="B24" s="65" t="s">
        <v>341</v>
      </c>
      <c r="C24" s="66">
        <v>2007</v>
      </c>
      <c r="D24" s="66">
        <v>1</v>
      </c>
      <c r="E24" s="66" t="s">
        <v>398</v>
      </c>
      <c r="F24" s="66" t="s">
        <v>399</v>
      </c>
      <c r="G24" s="66" t="s">
        <v>232</v>
      </c>
      <c r="H24" s="66" t="s">
        <v>396</v>
      </c>
      <c r="I24" s="66" t="s">
        <v>418</v>
      </c>
      <c r="J24" s="66">
        <v>1</v>
      </c>
      <c r="K24" s="66">
        <v>1</v>
      </c>
      <c r="L24" s="66">
        <v>2007</v>
      </c>
      <c r="M24" s="67">
        <v>19</v>
      </c>
      <c r="N24" s="67">
        <v>7</v>
      </c>
      <c r="O24" s="66">
        <v>2284</v>
      </c>
      <c r="P24" s="66">
        <v>2284</v>
      </c>
      <c r="Q24" s="77">
        <f>(O24+P24)/2</f>
        <v>2284</v>
      </c>
      <c r="R24" s="403"/>
      <c r="S24" s="1"/>
    </row>
    <row r="25" spans="1:19" x14ac:dyDescent="0.25">
      <c r="A25" s="96" t="s">
        <v>351</v>
      </c>
      <c r="B25" s="65" t="s">
        <v>341</v>
      </c>
      <c r="C25" s="66">
        <v>2007</v>
      </c>
      <c r="D25" s="66">
        <v>2</v>
      </c>
      <c r="E25" s="66" t="s">
        <v>385</v>
      </c>
      <c r="F25" s="66" t="s">
        <v>379</v>
      </c>
      <c r="G25" s="66" t="s">
        <v>232</v>
      </c>
      <c r="H25" s="66" t="s">
        <v>355</v>
      </c>
      <c r="I25" s="66" t="s">
        <v>418</v>
      </c>
      <c r="J25" s="66">
        <v>1</v>
      </c>
      <c r="K25" s="66">
        <v>2</v>
      </c>
      <c r="L25" s="66">
        <v>2007</v>
      </c>
      <c r="M25" s="67">
        <v>19</v>
      </c>
      <c r="N25" s="67">
        <v>7</v>
      </c>
      <c r="O25" s="66">
        <v>42245</v>
      </c>
      <c r="P25" s="66">
        <v>42245</v>
      </c>
      <c r="Q25" s="77">
        <f t="shared" ref="Q25:Q32" si="2">(O25+P25)/2</f>
        <v>42245</v>
      </c>
      <c r="R25" s="170"/>
      <c r="S25" s="1"/>
    </row>
    <row r="26" spans="1:19" x14ac:dyDescent="0.25">
      <c r="A26" s="96" t="s">
        <v>351</v>
      </c>
      <c r="B26" s="65" t="s">
        <v>341</v>
      </c>
      <c r="C26" s="66">
        <v>2007</v>
      </c>
      <c r="D26" s="66">
        <v>3</v>
      </c>
      <c r="E26" s="66" t="s">
        <v>491</v>
      </c>
      <c r="F26" s="66" t="s">
        <v>382</v>
      </c>
      <c r="G26" s="66" t="s">
        <v>232</v>
      </c>
      <c r="H26" s="66" t="s">
        <v>355</v>
      </c>
      <c r="I26" s="66" t="s">
        <v>418</v>
      </c>
      <c r="J26" s="66">
        <v>1</v>
      </c>
      <c r="K26" s="66">
        <v>3</v>
      </c>
      <c r="L26" s="66">
        <v>2007</v>
      </c>
      <c r="M26" s="67">
        <v>19</v>
      </c>
      <c r="N26" s="67">
        <v>7</v>
      </c>
      <c r="O26" s="66">
        <v>9925</v>
      </c>
      <c r="P26" s="66">
        <v>9925</v>
      </c>
      <c r="Q26" s="77">
        <f t="shared" si="2"/>
        <v>9925</v>
      </c>
      <c r="R26" s="170"/>
      <c r="S26" s="1"/>
    </row>
    <row r="27" spans="1:19" x14ac:dyDescent="0.25">
      <c r="A27" s="95" t="s">
        <v>340</v>
      </c>
      <c r="B27" s="65" t="s">
        <v>341</v>
      </c>
      <c r="C27" s="66">
        <v>2007</v>
      </c>
      <c r="D27" s="66">
        <v>4</v>
      </c>
      <c r="E27" s="66" t="s">
        <v>448</v>
      </c>
      <c r="F27" s="66" t="s">
        <v>449</v>
      </c>
      <c r="G27" s="66" t="s">
        <v>287</v>
      </c>
      <c r="H27" s="66" t="s">
        <v>290</v>
      </c>
      <c r="I27" s="66" t="s">
        <v>418</v>
      </c>
      <c r="J27" s="66">
        <v>1</v>
      </c>
      <c r="K27" s="66">
        <v>4</v>
      </c>
      <c r="L27" s="66">
        <v>2007</v>
      </c>
      <c r="M27" s="67">
        <v>19</v>
      </c>
      <c r="N27" s="67">
        <v>7</v>
      </c>
      <c r="O27" s="66">
        <v>3337</v>
      </c>
      <c r="P27" s="66">
        <v>3337</v>
      </c>
      <c r="Q27" s="77">
        <f t="shared" si="2"/>
        <v>3337</v>
      </c>
      <c r="R27" s="170"/>
      <c r="S27" s="1"/>
    </row>
    <row r="28" spans="1:19" x14ac:dyDescent="0.25">
      <c r="A28" s="95" t="s">
        <v>340</v>
      </c>
      <c r="B28" s="65" t="s">
        <v>341</v>
      </c>
      <c r="C28" s="66">
        <v>2007</v>
      </c>
      <c r="D28" s="66">
        <v>5</v>
      </c>
      <c r="E28" s="66" t="s">
        <v>357</v>
      </c>
      <c r="F28" s="66" t="s">
        <v>322</v>
      </c>
      <c r="G28" s="66" t="s">
        <v>287</v>
      </c>
      <c r="H28" s="66" t="s">
        <v>312</v>
      </c>
      <c r="I28" s="66" t="s">
        <v>418</v>
      </c>
      <c r="J28" s="66">
        <v>1</v>
      </c>
      <c r="K28" s="66">
        <v>5</v>
      </c>
      <c r="L28" s="66">
        <v>2007</v>
      </c>
      <c r="M28" s="67">
        <v>19</v>
      </c>
      <c r="N28" s="67">
        <v>7</v>
      </c>
      <c r="O28" s="66">
        <v>8175</v>
      </c>
      <c r="P28" s="66">
        <v>8175</v>
      </c>
      <c r="Q28" s="77">
        <f t="shared" si="2"/>
        <v>8175</v>
      </c>
      <c r="R28" s="170"/>
      <c r="S28" s="1"/>
    </row>
    <row r="29" spans="1:19" x14ac:dyDescent="0.25">
      <c r="A29" s="95" t="s">
        <v>340</v>
      </c>
      <c r="B29" s="65" t="s">
        <v>341</v>
      </c>
      <c r="C29" s="66">
        <v>2007</v>
      </c>
      <c r="D29" s="66">
        <v>6</v>
      </c>
      <c r="E29" s="66" t="s">
        <v>574</v>
      </c>
      <c r="F29" s="66" t="s">
        <v>324</v>
      </c>
      <c r="G29" s="66" t="s">
        <v>232</v>
      </c>
      <c r="H29" s="66" t="s">
        <v>312</v>
      </c>
      <c r="I29" s="66" t="s">
        <v>418</v>
      </c>
      <c r="J29" s="66">
        <v>1</v>
      </c>
      <c r="K29" s="66">
        <v>6</v>
      </c>
      <c r="L29" s="66">
        <v>2007</v>
      </c>
      <c r="M29" s="67">
        <v>19</v>
      </c>
      <c r="N29" s="67">
        <v>7</v>
      </c>
      <c r="O29" s="66">
        <v>4223</v>
      </c>
      <c r="P29" s="66">
        <v>4223</v>
      </c>
      <c r="Q29" s="77">
        <f t="shared" si="2"/>
        <v>4223</v>
      </c>
      <c r="R29" s="170"/>
      <c r="S29" s="1"/>
    </row>
    <row r="30" spans="1:19" x14ac:dyDescent="0.25">
      <c r="A30" s="95" t="s">
        <v>340</v>
      </c>
      <c r="B30" s="65" t="s">
        <v>341</v>
      </c>
      <c r="C30" s="66">
        <v>2007</v>
      </c>
      <c r="D30" s="66">
        <v>7</v>
      </c>
      <c r="E30" s="66" t="s">
        <v>524</v>
      </c>
      <c r="F30" s="66" t="s">
        <v>324</v>
      </c>
      <c r="G30" s="66" t="s">
        <v>287</v>
      </c>
      <c r="H30" s="66" t="s">
        <v>312</v>
      </c>
      <c r="I30" s="66" t="s">
        <v>418</v>
      </c>
      <c r="J30" s="66">
        <v>1</v>
      </c>
      <c r="K30" s="66">
        <v>7</v>
      </c>
      <c r="L30" s="66">
        <v>2007</v>
      </c>
      <c r="M30" s="67">
        <v>19</v>
      </c>
      <c r="N30" s="67">
        <v>7</v>
      </c>
      <c r="O30" s="66">
        <v>4310</v>
      </c>
      <c r="P30" s="66">
        <v>4310</v>
      </c>
      <c r="Q30" s="77">
        <f t="shared" si="2"/>
        <v>4310</v>
      </c>
      <c r="R30" s="170"/>
      <c r="S30" s="1"/>
    </row>
    <row r="31" spans="1:19" x14ac:dyDescent="0.25">
      <c r="A31" s="95" t="s">
        <v>340</v>
      </c>
      <c r="B31" s="65" t="s">
        <v>341</v>
      </c>
      <c r="C31" s="66">
        <v>2007</v>
      </c>
      <c r="D31" s="66">
        <v>8</v>
      </c>
      <c r="E31" s="66" t="s">
        <v>369</v>
      </c>
      <c r="F31" s="66" t="s">
        <v>370</v>
      </c>
      <c r="G31" s="66" t="s">
        <v>232</v>
      </c>
      <c r="H31" s="66" t="s">
        <v>312</v>
      </c>
      <c r="I31" s="66" t="s">
        <v>418</v>
      </c>
      <c r="J31" s="66">
        <v>1</v>
      </c>
      <c r="K31" s="66">
        <v>8</v>
      </c>
      <c r="L31" s="66">
        <v>2007</v>
      </c>
      <c r="M31" s="67">
        <v>19</v>
      </c>
      <c r="N31" s="67">
        <v>7</v>
      </c>
      <c r="O31" s="66">
        <v>5276</v>
      </c>
      <c r="P31" s="66">
        <v>5276</v>
      </c>
      <c r="Q31" s="77">
        <f t="shared" si="2"/>
        <v>5276</v>
      </c>
      <c r="R31" s="170"/>
      <c r="S31" s="1"/>
    </row>
    <row r="32" spans="1:19" ht="15.75" thickBot="1" x14ac:dyDescent="0.3">
      <c r="A32" s="400" t="s">
        <v>340</v>
      </c>
      <c r="B32" s="76" t="s">
        <v>341</v>
      </c>
      <c r="C32" s="106">
        <v>2007</v>
      </c>
      <c r="D32" s="106">
        <v>9</v>
      </c>
      <c r="E32" s="106" t="s">
        <v>330</v>
      </c>
      <c r="F32" s="106" t="s">
        <v>331</v>
      </c>
      <c r="G32" s="106" t="s">
        <v>232</v>
      </c>
      <c r="H32" s="106" t="s">
        <v>312</v>
      </c>
      <c r="I32" s="106" t="s">
        <v>418</v>
      </c>
      <c r="J32" s="106">
        <v>1</v>
      </c>
      <c r="K32" s="106">
        <v>9</v>
      </c>
      <c r="L32" s="106">
        <v>2007</v>
      </c>
      <c r="M32" s="179">
        <v>19</v>
      </c>
      <c r="N32" s="179">
        <v>7</v>
      </c>
      <c r="O32" s="106">
        <v>703</v>
      </c>
      <c r="P32" s="106">
        <v>703</v>
      </c>
      <c r="Q32" s="162">
        <f t="shared" si="2"/>
        <v>703</v>
      </c>
      <c r="R32" s="174">
        <f>SUM(Q24:Q32)</f>
        <v>80478</v>
      </c>
      <c r="S32" s="1"/>
    </row>
    <row r="33" spans="1:18" x14ac:dyDescent="0.25">
      <c r="A33" s="16" t="s">
        <v>410</v>
      </c>
      <c r="B33" s="17" t="s">
        <v>411</v>
      </c>
      <c r="C33" s="17">
        <v>2007</v>
      </c>
      <c r="D33" s="17">
        <v>1</v>
      </c>
      <c r="E33" s="17" t="s">
        <v>357</v>
      </c>
      <c r="F33" s="17" t="s">
        <v>322</v>
      </c>
      <c r="G33" s="17" t="s">
        <v>232</v>
      </c>
      <c r="H33" s="17" t="s">
        <v>312</v>
      </c>
      <c r="I33" s="17" t="s">
        <v>418</v>
      </c>
      <c r="J33" s="61">
        <v>1</v>
      </c>
      <c r="K33" s="61">
        <v>1</v>
      </c>
      <c r="L33" s="61">
        <v>2007</v>
      </c>
      <c r="M33" s="62">
        <v>19</v>
      </c>
      <c r="N33" s="62">
        <v>7</v>
      </c>
      <c r="O33" s="61">
        <v>1838</v>
      </c>
      <c r="P33" s="61">
        <v>1838</v>
      </c>
      <c r="Q33" s="94">
        <f>SUM(O33:P33)/2</f>
        <v>1838</v>
      </c>
      <c r="R33" s="401"/>
    </row>
    <row r="34" spans="1:18" x14ac:dyDescent="0.25">
      <c r="A34" s="59" t="s">
        <v>410</v>
      </c>
      <c r="B34" s="65" t="s">
        <v>411</v>
      </c>
      <c r="C34" s="65">
        <v>2007</v>
      </c>
      <c r="D34" s="65">
        <v>2</v>
      </c>
      <c r="E34" s="65" t="s">
        <v>524</v>
      </c>
      <c r="F34" s="65" t="s">
        <v>324</v>
      </c>
      <c r="G34" s="65" t="s">
        <v>232</v>
      </c>
      <c r="H34" s="65" t="s">
        <v>312</v>
      </c>
      <c r="I34" s="65" t="s">
        <v>418</v>
      </c>
      <c r="J34" s="66">
        <v>1</v>
      </c>
      <c r="K34" s="66">
        <v>2</v>
      </c>
      <c r="L34" s="66">
        <v>2007</v>
      </c>
      <c r="M34" s="67">
        <v>19</v>
      </c>
      <c r="N34" s="67">
        <v>7</v>
      </c>
      <c r="O34" s="66">
        <v>1838</v>
      </c>
      <c r="P34" s="66">
        <v>1838</v>
      </c>
      <c r="Q34" s="58">
        <f t="shared" ref="Q34:Q38" si="3">SUM(O34:P34)/2</f>
        <v>1838</v>
      </c>
      <c r="R34" s="402"/>
    </row>
    <row r="35" spans="1:18" x14ac:dyDescent="0.25">
      <c r="A35" s="59" t="s">
        <v>410</v>
      </c>
      <c r="B35" s="65" t="s">
        <v>411</v>
      </c>
      <c r="C35" s="65">
        <v>2007</v>
      </c>
      <c r="D35" s="65">
        <v>3</v>
      </c>
      <c r="E35" s="65" t="s">
        <v>369</v>
      </c>
      <c r="F35" s="65" t="s">
        <v>370</v>
      </c>
      <c r="G35" s="65" t="s">
        <v>232</v>
      </c>
      <c r="H35" s="65" t="s">
        <v>312</v>
      </c>
      <c r="I35" s="65" t="s">
        <v>418</v>
      </c>
      <c r="J35" s="66">
        <v>1</v>
      </c>
      <c r="K35" s="66">
        <v>3</v>
      </c>
      <c r="L35" s="66">
        <v>2007</v>
      </c>
      <c r="M35" s="67">
        <v>19</v>
      </c>
      <c r="N35" s="67">
        <v>7</v>
      </c>
      <c r="O35" s="66">
        <v>1838</v>
      </c>
      <c r="P35" s="66">
        <v>1838</v>
      </c>
      <c r="Q35" s="58">
        <f t="shared" si="3"/>
        <v>1838</v>
      </c>
      <c r="R35" s="402"/>
    </row>
    <row r="36" spans="1:18" ht="15.75" thickBot="1" x14ac:dyDescent="0.3">
      <c r="A36" s="90" t="s">
        <v>410</v>
      </c>
      <c r="B36" s="69" t="s">
        <v>411</v>
      </c>
      <c r="C36" s="69">
        <v>2007</v>
      </c>
      <c r="D36" s="69">
        <v>4</v>
      </c>
      <c r="E36" s="69" t="s">
        <v>574</v>
      </c>
      <c r="F36" s="69" t="s">
        <v>324</v>
      </c>
      <c r="G36" s="69" t="s">
        <v>232</v>
      </c>
      <c r="H36" s="69" t="s">
        <v>312</v>
      </c>
      <c r="I36" s="69" t="s">
        <v>418</v>
      </c>
      <c r="J36" s="70">
        <v>1</v>
      </c>
      <c r="K36" s="70">
        <v>4</v>
      </c>
      <c r="L36" s="70">
        <v>2007</v>
      </c>
      <c r="M36" s="71">
        <v>19</v>
      </c>
      <c r="N36" s="71">
        <v>7</v>
      </c>
      <c r="O36" s="70">
        <v>1838</v>
      </c>
      <c r="P36" s="70">
        <v>1838</v>
      </c>
      <c r="Q36" s="93">
        <f t="shared" si="3"/>
        <v>1838</v>
      </c>
      <c r="R36" s="404">
        <f>SUM(Q33:Q36)</f>
        <v>7352</v>
      </c>
    </row>
    <row r="37" spans="1:18" x14ac:dyDescent="0.25">
      <c r="A37" s="175" t="s">
        <v>400</v>
      </c>
      <c r="B37" s="35" t="s">
        <v>401</v>
      </c>
      <c r="C37" s="35">
        <v>2007</v>
      </c>
      <c r="D37" s="35">
        <v>5</v>
      </c>
      <c r="E37" s="35" t="s">
        <v>576</v>
      </c>
      <c r="F37" s="35" t="s">
        <v>577</v>
      </c>
      <c r="G37" s="35" t="s">
        <v>232</v>
      </c>
      <c r="H37" s="35" t="s">
        <v>396</v>
      </c>
      <c r="I37" s="35" t="s">
        <v>418</v>
      </c>
      <c r="J37" s="37">
        <v>1</v>
      </c>
      <c r="K37" s="37">
        <v>5</v>
      </c>
      <c r="L37" s="37">
        <v>2007</v>
      </c>
      <c r="M37" s="172">
        <v>19</v>
      </c>
      <c r="N37" s="172">
        <v>7</v>
      </c>
      <c r="O37" s="37">
        <v>39</v>
      </c>
      <c r="P37" s="37">
        <v>39</v>
      </c>
      <c r="Q37" s="165">
        <f t="shared" si="3"/>
        <v>39</v>
      </c>
      <c r="R37" s="397"/>
    </row>
    <row r="38" spans="1:18" ht="15.75" thickBot="1" x14ac:dyDescent="0.3">
      <c r="A38" s="68" t="s">
        <v>400</v>
      </c>
      <c r="B38" s="69" t="s">
        <v>401</v>
      </c>
      <c r="C38" s="69">
        <v>2007</v>
      </c>
      <c r="D38" s="69">
        <v>6</v>
      </c>
      <c r="E38" s="69" t="s">
        <v>458</v>
      </c>
      <c r="F38" s="69" t="s">
        <v>399</v>
      </c>
      <c r="G38" s="69" t="s">
        <v>232</v>
      </c>
      <c r="H38" s="69" t="s">
        <v>396</v>
      </c>
      <c r="I38" s="69" t="s">
        <v>418</v>
      </c>
      <c r="J38" s="70">
        <v>1</v>
      </c>
      <c r="K38" s="70">
        <v>6</v>
      </c>
      <c r="L38" s="70">
        <v>2007</v>
      </c>
      <c r="M38" s="71">
        <v>19</v>
      </c>
      <c r="N38" s="71">
        <v>7</v>
      </c>
      <c r="O38" s="70">
        <v>118</v>
      </c>
      <c r="P38" s="70">
        <v>119</v>
      </c>
      <c r="Q38" s="93">
        <f t="shared" si="3"/>
        <v>118.5</v>
      </c>
      <c r="R38" s="176">
        <f>SUM(Q37:Q38)</f>
        <v>157.5</v>
      </c>
    </row>
    <row r="39" spans="1:18" ht="15.75" thickBot="1" x14ac:dyDescent="0.3">
      <c r="A39" s="405" t="s">
        <v>1419</v>
      </c>
      <c r="B39" s="208"/>
      <c r="C39" s="208"/>
      <c r="D39" s="208"/>
      <c r="E39" s="208"/>
      <c r="F39" s="208"/>
      <c r="G39" s="208"/>
      <c r="H39" s="208"/>
      <c r="I39" s="208"/>
      <c r="J39" s="208"/>
      <c r="K39" s="208"/>
      <c r="L39" s="208"/>
      <c r="M39" s="208"/>
      <c r="N39" s="208"/>
      <c r="O39" s="208"/>
      <c r="P39" s="208"/>
      <c r="Q39" s="208"/>
      <c r="R39" s="406">
        <f>SUM(R24:R38)</f>
        <v>87987.5</v>
      </c>
    </row>
  </sheetData>
  <sortState ref="C35:J82">
    <sortCondition ref="J35:J82"/>
  </sortState>
  <mergeCells count="3">
    <mergeCell ref="A1:K1"/>
    <mergeCell ref="A18:L18"/>
    <mergeCell ref="A19:G1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Title</vt:lpstr>
      <vt:lpstr>README</vt:lpstr>
      <vt:lpstr>1-Newark (EWR) fleet input</vt:lpstr>
      <vt:lpstr>2-Teterboro (TEB) fleet input</vt:lpstr>
      <vt:lpstr>3-Atlantic City(ACY)fleet input</vt:lpstr>
      <vt:lpstr>4-McGuire AFB (WRI) fleet input</vt:lpstr>
      <vt:lpstr>5-LakehurstNAES(NEL)Fleetinput </vt:lpstr>
      <vt:lpstr>6-TRENTON (TTN) FLEET INPUT</vt:lpstr>
      <vt:lpstr>7-MORRISTOWN (MMU) FLEET INPUT</vt:lpstr>
      <vt:lpstr>8-MILLVILLE (MIV) FLEET INPUT</vt:lpstr>
      <vt:lpstr>9-ESSEX CTY (CDW) FLEET INPUT</vt:lpstr>
      <vt:lpstr>10-MonmouthExe(BLM) fleet input</vt:lpstr>
      <vt:lpstr>11-FAA 5010 Report LTO</vt:lpstr>
      <vt:lpstr>12-Helicopters LTO</vt:lpstr>
      <vt:lpstr>13-Private Airports LTO</vt:lpstr>
    </vt:vector>
  </TitlesOfParts>
  <Company>NJDEP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 Koroniades</dc:creator>
  <cp:lastModifiedBy>Judy Rand</cp:lastModifiedBy>
  <cp:lastPrinted>2012-05-29T17:44:33Z</cp:lastPrinted>
  <dcterms:created xsi:type="dcterms:W3CDTF">2012-05-17T23:40:17Z</dcterms:created>
  <dcterms:modified xsi:type="dcterms:W3CDTF">2014-05-06T14:00:06Z</dcterms:modified>
</cp:coreProperties>
</file>