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2120" windowHeight="9120"/>
  </bookViews>
  <sheets>
    <sheet name="README" sheetId="10" r:id="rId1"/>
    <sheet name="SNJ Ferry Emissions" sheetId="9" r:id="rId2"/>
    <sheet name="Activity Data" sheetId="1" r:id="rId3"/>
    <sheet name="Emission Factors" sheetId="7" r:id="rId4"/>
    <sheet name="Controls" sheetId="4" r:id="rId5"/>
    <sheet name="Calculations" sheetId="8" r:id="rId6"/>
    <sheet name="NIF Translation File" sheetId="3" r:id="rId7"/>
    <sheet name="NIF Values Only" sheetId="5" r:id="rId8"/>
    <sheet name="QA_QC" sheetId="6" r:id="rId9"/>
  </sheets>
  <calcPr calcId="145621"/>
</workbook>
</file>

<file path=xl/calcChain.xml><?xml version="1.0" encoding="utf-8"?>
<calcChain xmlns="http://schemas.openxmlformats.org/spreadsheetml/2006/main">
  <c r="I9" i="9" l="1"/>
  <c r="H9" i="9"/>
  <c r="G9" i="9"/>
  <c r="F9" i="9"/>
  <c r="E9" i="9"/>
  <c r="I8" i="9"/>
  <c r="I10" i="9" s="1"/>
  <c r="H8" i="9"/>
  <c r="H10" i="9" s="1"/>
  <c r="G8" i="9"/>
  <c r="G10" i="9" s="1"/>
  <c r="F8" i="9"/>
  <c r="F10" i="9" s="1"/>
  <c r="E8" i="9"/>
  <c r="E10" i="9" s="1"/>
  <c r="D9" i="9"/>
  <c r="D8" i="9"/>
  <c r="D10" i="9" s="1"/>
  <c r="AE14" i="8"/>
  <c r="AD14" i="8"/>
  <c r="AC14" i="8"/>
  <c r="AB14" i="8"/>
  <c r="AA14" i="8"/>
  <c r="Z14" i="8"/>
  <c r="AE13" i="8"/>
  <c r="AE17" i="8" s="1"/>
  <c r="AD13" i="8"/>
  <c r="AC13" i="8"/>
  <c r="AC17" i="8" s="1"/>
  <c r="AB13" i="8"/>
  <c r="AA13" i="8"/>
  <c r="AA17" i="8" s="1"/>
  <c r="Z13" i="8"/>
  <c r="AE12" i="8"/>
  <c r="AD12" i="8"/>
  <c r="AC12" i="8"/>
  <c r="AB12" i="8"/>
  <c r="AA12" i="8"/>
  <c r="Z12" i="8"/>
  <c r="AE8" i="8"/>
  <c r="AD8" i="8"/>
  <c r="AC8" i="8"/>
  <c r="AB8" i="8"/>
  <c r="AA8" i="8"/>
  <c r="Z8" i="8"/>
  <c r="AE7" i="8"/>
  <c r="AD7" i="8"/>
  <c r="AC7" i="8"/>
  <c r="AB7" i="8"/>
  <c r="AA7" i="8"/>
  <c r="Z7" i="8"/>
  <c r="AE16" i="8"/>
  <c r="AD17" i="8" l="1"/>
  <c r="AB17" i="8"/>
  <c r="Z17" i="8"/>
  <c r="AD16" i="8"/>
  <c r="AC16" i="8"/>
  <c r="AB16" i="8"/>
  <c r="AA16" i="8"/>
  <c r="Z16" i="8"/>
  <c r="H14" i="8" l="1"/>
  <c r="G14" i="8"/>
  <c r="H13" i="8"/>
  <c r="G13" i="8"/>
  <c r="H12" i="8"/>
  <c r="G12" i="8"/>
  <c r="H9" i="8"/>
  <c r="G9" i="8"/>
  <c r="H8" i="8"/>
  <c r="G8" i="8"/>
  <c r="H7" i="8"/>
  <c r="G7" i="8"/>
  <c r="F14" i="8"/>
  <c r="F13" i="8"/>
  <c r="F12" i="8"/>
  <c r="F9" i="8"/>
  <c r="F8" i="8"/>
  <c r="F7" i="8"/>
  <c r="L25" i="8" l="1"/>
  <c r="K25" i="8"/>
  <c r="J25" i="8"/>
  <c r="I25" i="8"/>
  <c r="H25" i="8"/>
  <c r="G25" i="8"/>
  <c r="F25" i="8"/>
  <c r="E25" i="8"/>
  <c r="D25" i="8"/>
  <c r="C25" i="8"/>
  <c r="L24" i="8"/>
  <c r="K24" i="8"/>
  <c r="J24" i="8"/>
  <c r="I24" i="8"/>
  <c r="H24" i="8"/>
  <c r="G24" i="8"/>
  <c r="F24" i="8"/>
  <c r="E24" i="8"/>
  <c r="D24" i="8"/>
  <c r="C24" i="8"/>
  <c r="L23" i="8"/>
  <c r="K23" i="8"/>
  <c r="J23" i="8"/>
  <c r="I23" i="8"/>
  <c r="H23" i="8"/>
  <c r="G23" i="8"/>
  <c r="F23" i="8"/>
  <c r="E23" i="8"/>
  <c r="D23" i="8"/>
  <c r="C23" i="8"/>
  <c r="H30" i="8"/>
  <c r="H29" i="8"/>
  <c r="H28" i="8"/>
  <c r="G30" i="8"/>
  <c r="G29" i="8"/>
  <c r="G28" i="8"/>
  <c r="F30" i="8"/>
  <c r="F29" i="8"/>
  <c r="F28" i="8"/>
  <c r="AX32" i="3" l="1"/>
  <c r="AX31" i="3"/>
  <c r="AX30" i="3"/>
  <c r="AX29" i="3"/>
  <c r="AX28" i="3"/>
  <c r="AX27" i="3"/>
  <c r="AX26" i="3"/>
  <c r="AX25" i="3"/>
  <c r="AX24" i="3"/>
  <c r="AX23" i="3"/>
  <c r="AX22" i="3"/>
  <c r="AX21" i="3"/>
  <c r="AX20" i="3"/>
  <c r="AX19" i="3"/>
  <c r="AX18" i="3"/>
  <c r="AX17" i="3"/>
  <c r="AX16" i="3"/>
  <c r="AX15" i="3"/>
  <c r="AX14" i="3"/>
  <c r="AX13" i="3"/>
  <c r="AX12" i="3"/>
  <c r="AX11" i="3"/>
  <c r="AX10" i="3"/>
  <c r="AX9" i="3"/>
  <c r="AX8" i="3"/>
  <c r="AX7" i="3"/>
  <c r="AX6" i="3"/>
  <c r="AX5" i="3"/>
  <c r="AX4" i="3"/>
  <c r="AX3" i="3"/>
  <c r="Z21" i="3"/>
  <c r="AF21" i="3" s="1"/>
  <c r="W32" i="3"/>
  <c r="V32" i="3"/>
  <c r="W31" i="3"/>
  <c r="V31" i="3"/>
  <c r="W30" i="3"/>
  <c r="V30" i="3"/>
  <c r="W29" i="3"/>
  <c r="V29" i="3"/>
  <c r="W28" i="3"/>
  <c r="V28" i="3"/>
  <c r="W27" i="3"/>
  <c r="V27" i="3"/>
  <c r="W26" i="3"/>
  <c r="V26" i="3"/>
  <c r="W25" i="3"/>
  <c r="V25" i="3"/>
  <c r="W24" i="3"/>
  <c r="V24" i="3"/>
  <c r="W23" i="3"/>
  <c r="V23" i="3"/>
  <c r="W22" i="3"/>
  <c r="V22" i="3"/>
  <c r="W21" i="3"/>
  <c r="V21" i="3"/>
  <c r="W20" i="3"/>
  <c r="V20" i="3"/>
  <c r="W19" i="3"/>
  <c r="V19" i="3"/>
  <c r="W18" i="3"/>
  <c r="V18" i="3"/>
  <c r="W17" i="3"/>
  <c r="V17" i="3"/>
  <c r="W16" i="3"/>
  <c r="V16" i="3"/>
  <c r="W15" i="3"/>
  <c r="V15" i="3"/>
  <c r="W14" i="3"/>
  <c r="V14" i="3"/>
  <c r="W13" i="3"/>
  <c r="V13" i="3"/>
  <c r="W12" i="3"/>
  <c r="V12" i="3"/>
  <c r="W11" i="3"/>
  <c r="V11" i="3"/>
  <c r="W10" i="3"/>
  <c r="V10" i="3"/>
  <c r="W9" i="3"/>
  <c r="V9" i="3"/>
  <c r="W8" i="3"/>
  <c r="V8" i="3"/>
  <c r="W7" i="3"/>
  <c r="V7" i="3"/>
  <c r="W6" i="3"/>
  <c r="V6" i="3"/>
  <c r="W5" i="3"/>
  <c r="V5" i="3"/>
  <c r="W4" i="3"/>
  <c r="V4" i="3"/>
  <c r="W3" i="3"/>
  <c r="V3" i="3"/>
  <c r="L23" i="3"/>
  <c r="L22" i="3"/>
  <c r="M21" i="3"/>
  <c r="O21" i="3" s="1"/>
  <c r="L21" i="3"/>
  <c r="I30" i="8"/>
  <c r="I29" i="8"/>
  <c r="I28" i="8"/>
  <c r="I14" i="8"/>
  <c r="I13" i="8"/>
  <c r="I12" i="8"/>
  <c r="I9" i="8"/>
  <c r="I8" i="8"/>
  <c r="I7" i="8"/>
  <c r="AD21" i="3" l="1"/>
  <c r="AH21" i="3" s="1"/>
  <c r="AB21" i="3"/>
  <c r="AG21" i="3" s="1"/>
  <c r="Q21" i="3"/>
  <c r="Z30" i="3" l="1"/>
  <c r="AD30" i="3" s="1"/>
  <c r="AH30" i="3" s="1"/>
  <c r="Z27" i="3"/>
  <c r="Z24" i="3"/>
  <c r="L32" i="3"/>
  <c r="L31" i="3"/>
  <c r="M30" i="3"/>
  <c r="O30" i="3" s="1"/>
  <c r="L30" i="3"/>
  <c r="L29" i="3"/>
  <c r="L28" i="3"/>
  <c r="AB27" i="3"/>
  <c r="AG27" i="3" s="1"/>
  <c r="AD27" i="3"/>
  <c r="AH27" i="3" s="1"/>
  <c r="M27" i="3"/>
  <c r="O27" i="3" s="1"/>
  <c r="L27" i="3"/>
  <c r="L26" i="3"/>
  <c r="L25" i="3"/>
  <c r="AB24" i="3"/>
  <c r="AG24" i="3" s="1"/>
  <c r="AD24" i="3"/>
  <c r="AH24" i="3" s="1"/>
  <c r="M24" i="3"/>
  <c r="O24" i="3" s="1"/>
  <c r="L24" i="3"/>
  <c r="L30" i="8"/>
  <c r="K30" i="8"/>
  <c r="J30" i="8"/>
  <c r="L29" i="8"/>
  <c r="K29" i="8"/>
  <c r="J29" i="8"/>
  <c r="L28" i="8"/>
  <c r="K28" i="8"/>
  <c r="J28" i="8"/>
  <c r="L14" i="8"/>
  <c r="K14" i="8"/>
  <c r="J14" i="8"/>
  <c r="L13" i="8"/>
  <c r="K13" i="8"/>
  <c r="J13" i="8"/>
  <c r="L12" i="8"/>
  <c r="K12" i="8"/>
  <c r="J12" i="8"/>
  <c r="L9" i="8"/>
  <c r="K9" i="8"/>
  <c r="J9" i="8"/>
  <c r="L8" i="8"/>
  <c r="K8" i="8"/>
  <c r="J8" i="8"/>
  <c r="L7" i="8"/>
  <c r="K7" i="8"/>
  <c r="J7" i="8"/>
  <c r="Z18" i="3"/>
  <c r="AD18" i="3" s="1"/>
  <c r="AH18" i="3" s="1"/>
  <c r="Z15" i="3"/>
  <c r="AF15" i="3" s="1"/>
  <c r="Z12" i="3"/>
  <c r="AD12" i="3" s="1"/>
  <c r="AH12" i="3" s="1"/>
  <c r="Z9" i="3"/>
  <c r="AF9" i="3" s="1"/>
  <c r="Z6" i="3"/>
  <c r="AD6" i="3" s="1"/>
  <c r="AH6" i="3" s="1"/>
  <c r="Z3" i="3"/>
  <c r="M18" i="3"/>
  <c r="Q18" i="3" s="1"/>
  <c r="M15" i="3"/>
  <c r="Q15" i="3" s="1"/>
  <c r="M12" i="3"/>
  <c r="Q12" i="3" s="1"/>
  <c r="M9" i="3"/>
  <c r="Q9" i="3" s="1"/>
  <c r="M6" i="3"/>
  <c r="Q6" i="3" s="1"/>
  <c r="L20" i="3"/>
  <c r="L19" i="3"/>
  <c r="L18" i="3"/>
  <c r="L17" i="3"/>
  <c r="L16" i="3"/>
  <c r="L15" i="3"/>
  <c r="L14" i="3"/>
  <c r="L13" i="3"/>
  <c r="L12" i="3"/>
  <c r="L11" i="3"/>
  <c r="L10" i="3"/>
  <c r="L9" i="3"/>
  <c r="L8" i="3"/>
  <c r="L7" i="3"/>
  <c r="L6" i="3"/>
  <c r="AF3" i="3"/>
  <c r="AD3" i="3"/>
  <c r="AH3" i="3" s="1"/>
  <c r="AB3" i="3"/>
  <c r="AG3" i="3" s="1"/>
  <c r="M3" i="3"/>
  <c r="Q3" i="3" s="1"/>
  <c r="L5" i="3"/>
  <c r="L4" i="3"/>
  <c r="L3" i="3"/>
  <c r="Q24" i="3" l="1"/>
  <c r="AF24" i="3"/>
  <c r="Q27" i="3"/>
  <c r="AF27" i="3"/>
  <c r="Q30" i="3"/>
  <c r="AB30" i="3"/>
  <c r="AG30" i="3" s="1"/>
  <c r="AF30" i="3"/>
  <c r="O3" i="3"/>
  <c r="O6" i="3"/>
  <c r="O9" i="3"/>
  <c r="O12" i="3"/>
  <c r="O15" i="3"/>
  <c r="O18" i="3"/>
  <c r="AB6" i="3"/>
  <c r="AG6" i="3" s="1"/>
  <c r="AF6" i="3"/>
  <c r="AD9" i="3"/>
  <c r="AH9" i="3" s="1"/>
  <c r="AB12" i="3"/>
  <c r="AG12" i="3" s="1"/>
  <c r="AF12" i="3"/>
  <c r="AD15" i="3"/>
  <c r="AH15" i="3" s="1"/>
  <c r="AB18" i="3"/>
  <c r="AG18" i="3" s="1"/>
  <c r="AF18" i="3"/>
  <c r="AB9" i="3"/>
  <c r="AG9" i="3" s="1"/>
  <c r="AB15" i="3"/>
  <c r="AG15" i="3" s="1"/>
  <c r="H5" i="7" l="1"/>
  <c r="H11" i="7"/>
  <c r="H10" i="7"/>
  <c r="H9" i="7"/>
  <c r="H8" i="7"/>
  <c r="H7" i="7"/>
  <c r="H6" i="7"/>
  <c r="E30" i="8"/>
  <c r="D30" i="8"/>
  <c r="C30" i="8"/>
  <c r="E29" i="8"/>
  <c r="D29" i="8"/>
  <c r="C29" i="8"/>
  <c r="E28" i="8"/>
  <c r="D28" i="8"/>
  <c r="C28" i="8"/>
  <c r="G26" i="1"/>
  <c r="D26" i="1"/>
  <c r="E14" i="8"/>
  <c r="D14" i="8"/>
  <c r="C14" i="8"/>
  <c r="E13" i="8"/>
  <c r="D13" i="8"/>
  <c r="C13" i="8"/>
  <c r="E12" i="8"/>
  <c r="D12" i="8"/>
  <c r="C12" i="8"/>
  <c r="E9" i="8"/>
  <c r="D9" i="8"/>
  <c r="C9" i="8"/>
  <c r="E8" i="8"/>
  <c r="D8" i="8"/>
  <c r="C8" i="8"/>
  <c r="E7" i="8"/>
  <c r="D7" i="8"/>
  <c r="C7" i="8"/>
  <c r="J67" i="1"/>
  <c r="I67" i="1"/>
  <c r="H67" i="1"/>
  <c r="G67" i="1"/>
  <c r="F67" i="1"/>
  <c r="I72" i="1"/>
  <c r="I77" i="1"/>
  <c r="M67" i="1"/>
  <c r="L67" i="1"/>
  <c r="K67" i="1"/>
  <c r="E67" i="1"/>
  <c r="D67" i="1"/>
  <c r="C67" i="1"/>
  <c r="B67" i="1"/>
  <c r="I76" i="1"/>
  <c r="M66" i="1"/>
  <c r="L66" i="1"/>
  <c r="K66" i="1"/>
  <c r="J66" i="1"/>
  <c r="I66" i="1"/>
  <c r="H66" i="1"/>
  <c r="G66" i="1"/>
  <c r="F66" i="1"/>
  <c r="E66" i="1"/>
  <c r="D66" i="1"/>
  <c r="C66" i="1"/>
  <c r="B66" i="1"/>
  <c r="I71" i="1"/>
  <c r="N35" i="1"/>
  <c r="N34" i="1"/>
  <c r="D19" i="1"/>
  <c r="F29" i="1"/>
  <c r="G29" i="1" s="1"/>
  <c r="C29" i="1"/>
  <c r="D29" i="1" s="1"/>
  <c r="F28" i="1"/>
  <c r="G28" i="1" s="1"/>
  <c r="C28" i="1"/>
  <c r="D28" i="1" s="1"/>
  <c r="F27" i="1"/>
  <c r="G27" i="1" s="1"/>
  <c r="C27" i="1"/>
  <c r="D27" i="1" s="1"/>
  <c r="G42" i="1" l="1"/>
  <c r="B42" i="1"/>
  <c r="B23" i="8" s="1"/>
  <c r="S23" i="8" s="1"/>
  <c r="D42" i="1"/>
  <c r="F42" i="1"/>
  <c r="B29" i="8" s="1"/>
  <c r="S29" i="8" s="1"/>
  <c r="C42" i="1"/>
  <c r="E42" i="1"/>
  <c r="B28" i="8" s="1"/>
  <c r="S28" i="8" s="1"/>
  <c r="B25" i="8"/>
  <c r="S25" i="8" s="1"/>
  <c r="B30" i="8"/>
  <c r="S30" i="8" s="1"/>
  <c r="B24" i="8"/>
  <c r="S24" i="8" s="1"/>
  <c r="N66" i="1"/>
  <c r="B58" i="1" s="1"/>
  <c r="E23" i="3" s="1"/>
  <c r="N67" i="1"/>
  <c r="C61" i="1" s="1"/>
  <c r="H22" i="3" s="1"/>
  <c r="C57" i="1"/>
  <c r="AS22" i="3" s="1"/>
  <c r="C20" i="1"/>
  <c r="D20" i="1" s="1"/>
  <c r="C21" i="1"/>
  <c r="D21" i="1" s="1"/>
  <c r="C41" i="1" s="1"/>
  <c r="C22" i="1"/>
  <c r="D22" i="1" s="1"/>
  <c r="F20" i="1"/>
  <c r="G20" i="1" s="1"/>
  <c r="F21" i="1"/>
  <c r="G21" i="1" s="1"/>
  <c r="F22" i="1"/>
  <c r="G22" i="1" s="1"/>
  <c r="G19" i="1"/>
  <c r="S31" i="8" l="1"/>
  <c r="S26" i="8"/>
  <c r="J38" i="8" s="1"/>
  <c r="Z22" i="3" s="1"/>
  <c r="E32" i="3"/>
  <c r="E29" i="3"/>
  <c r="E26" i="3"/>
  <c r="E5" i="3"/>
  <c r="E20" i="3"/>
  <c r="E17" i="3"/>
  <c r="E14" i="3"/>
  <c r="E11" i="3"/>
  <c r="E8" i="3"/>
  <c r="B57" i="1"/>
  <c r="AS23" i="3" s="1"/>
  <c r="Q29" i="8"/>
  <c r="V29" i="8"/>
  <c r="T29" i="8"/>
  <c r="U29" i="8"/>
  <c r="AS31" i="3"/>
  <c r="AS25" i="3"/>
  <c r="AS28" i="3"/>
  <c r="AS19" i="3"/>
  <c r="AS16" i="3"/>
  <c r="AS13" i="3"/>
  <c r="AS10" i="3"/>
  <c r="AS7" i="3"/>
  <c r="AS4" i="3"/>
  <c r="Q24" i="8"/>
  <c r="V24" i="8"/>
  <c r="U24" i="8"/>
  <c r="T24" i="8"/>
  <c r="R28" i="8"/>
  <c r="V28" i="8"/>
  <c r="U28" i="8"/>
  <c r="T28" i="8"/>
  <c r="R23" i="8"/>
  <c r="V23" i="8"/>
  <c r="T23" i="8"/>
  <c r="U23" i="8"/>
  <c r="H31" i="3"/>
  <c r="H25" i="3"/>
  <c r="H28" i="3"/>
  <c r="H19" i="3"/>
  <c r="H16" i="3"/>
  <c r="H13" i="3"/>
  <c r="H10" i="3"/>
  <c r="H7" i="3"/>
  <c r="H4" i="3"/>
  <c r="R30" i="8"/>
  <c r="V30" i="8"/>
  <c r="U30" i="8"/>
  <c r="T30" i="8"/>
  <c r="R25" i="8"/>
  <c r="V25" i="8"/>
  <c r="T25" i="8"/>
  <c r="U25" i="8"/>
  <c r="N30" i="8"/>
  <c r="M29" i="8"/>
  <c r="N28" i="8"/>
  <c r="N25" i="8"/>
  <c r="M24" i="8"/>
  <c r="N23" i="8"/>
  <c r="Q30" i="8"/>
  <c r="M30" i="8"/>
  <c r="P29" i="8"/>
  <c r="Q28" i="8"/>
  <c r="M28" i="8"/>
  <c r="Q25" i="8"/>
  <c r="M25" i="8"/>
  <c r="P24" i="8"/>
  <c r="Q23" i="8"/>
  <c r="M23" i="8"/>
  <c r="D41" i="1"/>
  <c r="B9" i="8" s="1"/>
  <c r="S9" i="8" s="1"/>
  <c r="G41" i="1"/>
  <c r="B14" i="8" s="1"/>
  <c r="S14" i="8" s="1"/>
  <c r="F41" i="1"/>
  <c r="B13" i="8" s="1"/>
  <c r="S13" i="8" s="1"/>
  <c r="B8" i="8"/>
  <c r="S8" i="8" s="1"/>
  <c r="P30" i="8"/>
  <c r="O29" i="8"/>
  <c r="P28" i="8"/>
  <c r="P31" i="8" s="1"/>
  <c r="P25" i="8"/>
  <c r="O24" i="8"/>
  <c r="P23" i="8"/>
  <c r="P26" i="8" s="1"/>
  <c r="B31" i="8"/>
  <c r="O30" i="8"/>
  <c r="R29" i="8"/>
  <c r="N29" i="8"/>
  <c r="O28" i="8"/>
  <c r="B26" i="8"/>
  <c r="O25" i="8"/>
  <c r="R24" i="8"/>
  <c r="N24" i="8"/>
  <c r="O23" i="8"/>
  <c r="B41" i="1"/>
  <c r="B7" i="8" s="1"/>
  <c r="S7" i="8" s="1"/>
  <c r="E41" i="1"/>
  <c r="B12" i="8" s="1"/>
  <c r="S12" i="8" s="1"/>
  <c r="S15" i="8" s="1"/>
  <c r="B56" i="1"/>
  <c r="AR23" i="3" s="1"/>
  <c r="N31" i="8"/>
  <c r="B60" i="1"/>
  <c r="G23" i="3" s="1"/>
  <c r="B61" i="1"/>
  <c r="H23" i="3" s="1"/>
  <c r="B59" i="1"/>
  <c r="F23" i="3" s="1"/>
  <c r="C59" i="1"/>
  <c r="F22" i="3" s="1"/>
  <c r="C60" i="1"/>
  <c r="G22" i="3" s="1"/>
  <c r="C56" i="1"/>
  <c r="AR22" i="3" s="1"/>
  <c r="C58" i="1"/>
  <c r="E22" i="3" s="1"/>
  <c r="Q31" i="8" l="1"/>
  <c r="R31" i="8" s="1"/>
  <c r="Q26" i="8"/>
  <c r="G38" i="8"/>
  <c r="Z13" i="3" s="1"/>
  <c r="M8" i="8"/>
  <c r="Q8" i="8"/>
  <c r="P8" i="8"/>
  <c r="O26" i="8"/>
  <c r="M26" i="8"/>
  <c r="O31" i="8"/>
  <c r="N26" i="8"/>
  <c r="M31" i="8"/>
  <c r="AD22" i="3"/>
  <c r="AH22" i="3" s="1"/>
  <c r="AF22" i="3"/>
  <c r="AB22" i="3"/>
  <c r="AG22" i="3" s="1"/>
  <c r="O8" i="8"/>
  <c r="N8" i="8"/>
  <c r="R8" i="8"/>
  <c r="S10" i="8"/>
  <c r="J39" i="8" s="1"/>
  <c r="Z23" i="3" s="1"/>
  <c r="G32" i="3"/>
  <c r="G29" i="3"/>
  <c r="G26" i="3"/>
  <c r="G5" i="3"/>
  <c r="G20" i="3"/>
  <c r="G17" i="3"/>
  <c r="G14" i="3"/>
  <c r="G11" i="3"/>
  <c r="G8" i="3"/>
  <c r="AR32" i="3"/>
  <c r="AR5" i="3"/>
  <c r="AR29" i="3"/>
  <c r="AR26" i="3"/>
  <c r="AR20" i="3"/>
  <c r="AR17" i="3"/>
  <c r="AR14" i="3"/>
  <c r="AR11" i="3"/>
  <c r="AR8" i="3"/>
  <c r="V7" i="8"/>
  <c r="U7" i="8"/>
  <c r="T7" i="8"/>
  <c r="V13" i="8"/>
  <c r="U13" i="8"/>
  <c r="T13" i="8"/>
  <c r="V9" i="8"/>
  <c r="U9" i="8"/>
  <c r="T9" i="8"/>
  <c r="F20" i="3"/>
  <c r="F17" i="3"/>
  <c r="F14" i="3"/>
  <c r="F11" i="3"/>
  <c r="F8" i="3"/>
  <c r="F32" i="3"/>
  <c r="F29" i="3"/>
  <c r="F26" i="3"/>
  <c r="F5" i="3"/>
  <c r="H20" i="3"/>
  <c r="H17" i="3"/>
  <c r="H14" i="3"/>
  <c r="H11" i="3"/>
  <c r="H8" i="3"/>
  <c r="H32" i="3"/>
  <c r="H29" i="3"/>
  <c r="H26" i="3"/>
  <c r="H5" i="3"/>
  <c r="V12" i="8"/>
  <c r="T12" i="8"/>
  <c r="U12" i="8"/>
  <c r="V8" i="8"/>
  <c r="T8" i="8"/>
  <c r="U8" i="8"/>
  <c r="V14" i="8"/>
  <c r="T14" i="8"/>
  <c r="U14" i="8"/>
  <c r="AS29" i="3"/>
  <c r="AS26" i="3"/>
  <c r="AS20" i="3"/>
  <c r="AS17" i="3"/>
  <c r="AS14" i="3"/>
  <c r="AS11" i="3"/>
  <c r="AS8" i="3"/>
  <c r="AS32" i="3"/>
  <c r="AS5" i="3"/>
  <c r="E38" i="8"/>
  <c r="Z7" i="3" s="1"/>
  <c r="AF7" i="3" s="1"/>
  <c r="G28" i="3"/>
  <c r="G19" i="3"/>
  <c r="G16" i="3"/>
  <c r="G13" i="3"/>
  <c r="G10" i="3"/>
  <c r="G7" i="3"/>
  <c r="G4" i="3"/>
  <c r="G31" i="3"/>
  <c r="G25" i="3"/>
  <c r="U26" i="8"/>
  <c r="V26" i="8"/>
  <c r="T31" i="8"/>
  <c r="V31" i="8"/>
  <c r="E28" i="3"/>
  <c r="E19" i="3"/>
  <c r="E16" i="3"/>
  <c r="E13" i="3"/>
  <c r="E10" i="3"/>
  <c r="E7" i="3"/>
  <c r="E4" i="3"/>
  <c r="E31" i="3"/>
  <c r="E25" i="3"/>
  <c r="AR28" i="3"/>
  <c r="AR19" i="3"/>
  <c r="AR16" i="3"/>
  <c r="AR13" i="3"/>
  <c r="AR10" i="3"/>
  <c r="AR7" i="3"/>
  <c r="AR4" i="3"/>
  <c r="AR31" i="3"/>
  <c r="AR25" i="3"/>
  <c r="F31" i="3"/>
  <c r="F25" i="3"/>
  <c r="F28" i="3"/>
  <c r="F19" i="3"/>
  <c r="F16" i="3"/>
  <c r="F13" i="3"/>
  <c r="F10" i="3"/>
  <c r="F7" i="3"/>
  <c r="F4" i="3"/>
  <c r="T26" i="8"/>
  <c r="U31" i="8"/>
  <c r="F38" i="8"/>
  <c r="Z10" i="3" s="1"/>
  <c r="AF10" i="3" s="1"/>
  <c r="C38" i="8"/>
  <c r="M22" i="3" s="1"/>
  <c r="AB7" i="3"/>
  <c r="AG7" i="3" s="1"/>
  <c r="AD7" i="3"/>
  <c r="AH7" i="3" s="1"/>
  <c r="AF13" i="3"/>
  <c r="AB13" i="3"/>
  <c r="AG13" i="3" s="1"/>
  <c r="AD13" i="3"/>
  <c r="AH13" i="3" s="1"/>
  <c r="R26" i="8"/>
  <c r="I38" i="8" s="1"/>
  <c r="Z19" i="3" s="1"/>
  <c r="H38" i="8"/>
  <c r="Z16" i="3" s="1"/>
  <c r="M16" i="3"/>
  <c r="M4" i="3"/>
  <c r="M19" i="3"/>
  <c r="M13" i="3"/>
  <c r="M7" i="3"/>
  <c r="O7" i="8"/>
  <c r="R7" i="8"/>
  <c r="N7" i="8"/>
  <c r="Q7" i="8"/>
  <c r="M7" i="8"/>
  <c r="P7" i="8"/>
  <c r="B10" i="8"/>
  <c r="R13" i="8"/>
  <c r="N13" i="8"/>
  <c r="O13" i="8"/>
  <c r="P13" i="8"/>
  <c r="Q13" i="8"/>
  <c r="M13" i="8"/>
  <c r="Q9" i="8"/>
  <c r="M9" i="8"/>
  <c r="P9" i="8"/>
  <c r="P10" i="8" s="1"/>
  <c r="O9" i="8"/>
  <c r="R9" i="8"/>
  <c r="N9" i="8"/>
  <c r="N10" i="8" s="1"/>
  <c r="O12" i="8"/>
  <c r="R12" i="8"/>
  <c r="N12" i="8"/>
  <c r="B15" i="8"/>
  <c r="Q12" i="8"/>
  <c r="M12" i="8"/>
  <c r="P12" i="8"/>
  <c r="Q14" i="8"/>
  <c r="M14" i="8"/>
  <c r="P14" i="8"/>
  <c r="O14" i="8"/>
  <c r="R14" i="8"/>
  <c r="N14" i="8"/>
  <c r="N15" i="8" s="1"/>
  <c r="M10" i="8"/>
  <c r="O10" i="8"/>
  <c r="AD10" i="3" l="1"/>
  <c r="AH10" i="3" s="1"/>
  <c r="K38" i="8"/>
  <c r="Z25" i="3" s="1"/>
  <c r="AB25" i="3" s="1"/>
  <c r="AG25" i="3" s="1"/>
  <c r="E39" i="8"/>
  <c r="Z8" i="3" s="1"/>
  <c r="M10" i="3"/>
  <c r="D38" i="8"/>
  <c r="Z4" i="3" s="1"/>
  <c r="AF4" i="3" s="1"/>
  <c r="AN4" i="3" s="1"/>
  <c r="AN22" i="3"/>
  <c r="O22" i="3"/>
  <c r="Q22" i="3"/>
  <c r="AF23" i="3"/>
  <c r="AB23" i="3"/>
  <c r="AG23" i="3" s="1"/>
  <c r="AD23" i="3"/>
  <c r="AH23" i="3" s="1"/>
  <c r="AB10" i="3"/>
  <c r="AG10" i="3" s="1"/>
  <c r="T15" i="8"/>
  <c r="T10" i="8"/>
  <c r="V10" i="8"/>
  <c r="U15" i="8"/>
  <c r="V15" i="8"/>
  <c r="U10" i="8"/>
  <c r="L39" i="8" s="1"/>
  <c r="Z29" i="3" s="1"/>
  <c r="AF25" i="3"/>
  <c r="AD25" i="3"/>
  <c r="AH25" i="3" s="1"/>
  <c r="M38" i="8"/>
  <c r="Z31" i="3" s="1"/>
  <c r="M31" i="3"/>
  <c r="M25" i="3"/>
  <c r="M28" i="3"/>
  <c r="L38" i="8"/>
  <c r="Z28" i="3" s="1"/>
  <c r="M15" i="8"/>
  <c r="P15" i="8"/>
  <c r="G39" i="8" s="1"/>
  <c r="Z14" i="3" s="1"/>
  <c r="Q15" i="8"/>
  <c r="R15" i="8" s="1"/>
  <c r="AN13" i="3"/>
  <c r="AD8" i="3"/>
  <c r="AH8" i="3" s="1"/>
  <c r="AF8" i="3"/>
  <c r="AB8" i="3"/>
  <c r="AG8" i="3" s="1"/>
  <c r="Q13" i="3"/>
  <c r="O13" i="3"/>
  <c r="Q4" i="3"/>
  <c r="O4" i="3"/>
  <c r="Q16" i="3"/>
  <c r="O16" i="3"/>
  <c r="AF19" i="3"/>
  <c r="AN19" i="3" s="1"/>
  <c r="AB19" i="3"/>
  <c r="AG19" i="3" s="1"/>
  <c r="AD19" i="3"/>
  <c r="AH19" i="3" s="1"/>
  <c r="D39" i="8"/>
  <c r="Z5" i="3" s="1"/>
  <c r="C39" i="8"/>
  <c r="M23" i="3" s="1"/>
  <c r="Q7" i="3"/>
  <c r="O7" i="3"/>
  <c r="Q19" i="3"/>
  <c r="O19" i="3"/>
  <c r="Q10" i="3"/>
  <c r="O10" i="3"/>
  <c r="AD16" i="3"/>
  <c r="AH16" i="3" s="1"/>
  <c r="AF16" i="3"/>
  <c r="AN16" i="3" s="1"/>
  <c r="AB16" i="3"/>
  <c r="AG16" i="3" s="1"/>
  <c r="AN10" i="3"/>
  <c r="AN7" i="3"/>
  <c r="O15" i="8"/>
  <c r="F39" i="8" s="1"/>
  <c r="Z11" i="3" s="1"/>
  <c r="Q10" i="8"/>
  <c r="AD4" i="3" l="1"/>
  <c r="AH4" i="3" s="1"/>
  <c r="AB4" i="3"/>
  <c r="AG4" i="3" s="1"/>
  <c r="AN23" i="3"/>
  <c r="O23" i="3"/>
  <c r="Q23" i="3"/>
  <c r="K39" i="8"/>
  <c r="Z26" i="3" s="1"/>
  <c r="AB26" i="3" s="1"/>
  <c r="AG26" i="3" s="1"/>
  <c r="M39" i="8"/>
  <c r="Z32" i="3" s="1"/>
  <c r="M32" i="3"/>
  <c r="M29" i="3"/>
  <c r="M26" i="3"/>
  <c r="AF29" i="3"/>
  <c r="AN29" i="3" s="1"/>
  <c r="AD29" i="3"/>
  <c r="AH29" i="3" s="1"/>
  <c r="AB29" i="3"/>
  <c r="AG29" i="3" s="1"/>
  <c r="AF26" i="3"/>
  <c r="AN26" i="3" s="1"/>
  <c r="AD26" i="3"/>
  <c r="AH26" i="3" s="1"/>
  <c r="O28" i="3"/>
  <c r="Q28" i="3"/>
  <c r="O31" i="3"/>
  <c r="Q31" i="3"/>
  <c r="AB28" i="3"/>
  <c r="AG28" i="3" s="1"/>
  <c r="AD28" i="3"/>
  <c r="AH28" i="3" s="1"/>
  <c r="AF28" i="3"/>
  <c r="AN28" i="3" s="1"/>
  <c r="O25" i="3"/>
  <c r="Q25" i="3"/>
  <c r="AD31" i="3"/>
  <c r="AH31" i="3" s="1"/>
  <c r="AF31" i="3"/>
  <c r="AN31" i="3" s="1"/>
  <c r="AB31" i="3"/>
  <c r="AG31" i="3" s="1"/>
  <c r="AN25" i="3"/>
  <c r="AF11" i="3"/>
  <c r="AB11" i="3"/>
  <c r="AG11" i="3" s="1"/>
  <c r="AD11" i="3"/>
  <c r="AH11" i="3" s="1"/>
  <c r="AD14" i="3"/>
  <c r="AH14" i="3" s="1"/>
  <c r="AF14" i="3"/>
  <c r="AB14" i="3"/>
  <c r="AG14" i="3" s="1"/>
  <c r="M20" i="3"/>
  <c r="M14" i="3"/>
  <c r="M8" i="3"/>
  <c r="AN8" i="3" s="1"/>
  <c r="M17" i="3"/>
  <c r="M11" i="3"/>
  <c r="M5" i="3"/>
  <c r="R10" i="8"/>
  <c r="I39" i="8" s="1"/>
  <c r="Z20" i="3" s="1"/>
  <c r="H39" i="8"/>
  <c r="Z17" i="3" s="1"/>
  <c r="AF5" i="3"/>
  <c r="AB5" i="3"/>
  <c r="AG5" i="3" s="1"/>
  <c r="AD5" i="3"/>
  <c r="AH5" i="3" s="1"/>
  <c r="AN5" i="3" l="1"/>
  <c r="Q29" i="3"/>
  <c r="O29" i="3"/>
  <c r="AF32" i="3"/>
  <c r="AN32" i="3" s="1"/>
  <c r="AD32" i="3"/>
  <c r="AH32" i="3" s="1"/>
  <c r="AB32" i="3"/>
  <c r="AG32" i="3" s="1"/>
  <c r="Q26" i="3"/>
  <c r="O26" i="3"/>
  <c r="Q32" i="3"/>
  <c r="O32" i="3"/>
  <c r="AD20" i="3"/>
  <c r="AH20" i="3" s="1"/>
  <c r="AF20" i="3"/>
  <c r="AN20" i="3" s="1"/>
  <c r="AB20" i="3"/>
  <c r="AG20" i="3" s="1"/>
  <c r="Q11" i="3"/>
  <c r="O11" i="3"/>
  <c r="Q8" i="3"/>
  <c r="O8" i="3"/>
  <c r="Q20" i="3"/>
  <c r="O20" i="3"/>
  <c r="AN14" i="3"/>
  <c r="AN11" i="3"/>
  <c r="AF17" i="3"/>
  <c r="AN17" i="3" s="1"/>
  <c r="AB17" i="3"/>
  <c r="AG17" i="3" s="1"/>
  <c r="AD17" i="3"/>
  <c r="AH17" i="3" s="1"/>
  <c r="O5" i="3"/>
  <c r="Q5" i="3"/>
  <c r="Q17" i="3"/>
  <c r="O17" i="3"/>
  <c r="Q14" i="3"/>
  <c r="O14" i="3"/>
</calcChain>
</file>

<file path=xl/comments1.xml><?xml version="1.0" encoding="utf-8"?>
<comments xmlns="http://schemas.openxmlformats.org/spreadsheetml/2006/main">
  <authors>
    <author>david.fees</author>
  </authors>
  <commentList>
    <comment ref="E24" authorId="0">
      <text>
        <r>
          <rPr>
            <b/>
            <sz val="8"/>
            <color indexed="81"/>
            <rFont val="Tahoma"/>
            <family val="2"/>
          </rPr>
          <t>david.fees:</t>
        </r>
        <r>
          <rPr>
            <sz val="8"/>
            <color indexed="81"/>
            <rFont val="Tahoma"/>
            <family val="2"/>
          </rPr>
          <t xml:space="preserve">
Per 2/5/13 e-mail from Heath Gehrke of DRBA, the TFF vessels use battery power for auxiliary power needs.</t>
        </r>
      </text>
    </comment>
    <comment ref="A35" authorId="0">
      <text>
        <r>
          <rPr>
            <b/>
            <sz val="8"/>
            <color indexed="81"/>
            <rFont val="Tahoma"/>
            <family val="2"/>
          </rPr>
          <t>david.fees:</t>
        </r>
        <r>
          <rPr>
            <sz val="8"/>
            <color indexed="81"/>
            <rFont val="Tahoma"/>
            <family val="2"/>
          </rPr>
          <t xml:space="preserve">
DRBA no longer saves trip count data, 2009 is most recent data. Typically 2,850 trips are made per year.</t>
        </r>
      </text>
    </comment>
  </commentList>
</comments>
</file>

<file path=xl/comments2.xml><?xml version="1.0" encoding="utf-8"?>
<comments xmlns="http://schemas.openxmlformats.org/spreadsheetml/2006/main">
  <authors>
    <author>david.fees</author>
  </authors>
  <commentList>
    <comment ref="F4" authorId="0">
      <text>
        <r>
          <rPr>
            <b/>
            <sz val="8"/>
            <color indexed="81"/>
            <rFont val="Tahoma"/>
            <family val="2"/>
          </rPr>
          <t>david.fees:</t>
        </r>
        <r>
          <rPr>
            <sz val="8"/>
            <color indexed="81"/>
            <rFont val="Tahoma"/>
            <family val="2"/>
          </rPr>
          <t xml:space="preserve">
CMLF vessels use 15 ppm sulfur fuel. EF adjustment per EPA, 2009.</t>
        </r>
      </text>
    </comment>
    <comment ref="G4" authorId="0">
      <text>
        <r>
          <rPr>
            <b/>
            <sz val="8"/>
            <color indexed="81"/>
            <rFont val="Tahoma"/>
            <family val="2"/>
          </rPr>
          <t>david.fees:</t>
        </r>
        <r>
          <rPr>
            <sz val="8"/>
            <color indexed="81"/>
            <rFont val="Tahoma"/>
            <family val="2"/>
          </rPr>
          <t xml:space="preserve">
CMLF vessels use 15 ppm sulfur fuel. EF adjustment per EPA, 2009.</t>
        </r>
      </text>
    </comment>
    <comment ref="H4" authorId="0">
      <text>
        <r>
          <rPr>
            <b/>
            <sz val="8"/>
            <color indexed="81"/>
            <rFont val="Tahoma"/>
            <family val="2"/>
          </rPr>
          <t>david.fees:</t>
        </r>
        <r>
          <rPr>
            <sz val="8"/>
            <color indexed="81"/>
            <rFont val="Tahoma"/>
            <family val="2"/>
          </rPr>
          <t xml:space="preserve">
CMLF vessels use 15 ppm sulfur fuel. EF adjustment per EPA, 2009.</t>
        </r>
      </text>
    </comment>
    <comment ref="F20" authorId="0">
      <text>
        <r>
          <rPr>
            <b/>
            <sz val="8"/>
            <color indexed="81"/>
            <rFont val="Tahoma"/>
            <family val="2"/>
          </rPr>
          <t>david.fees:</t>
        </r>
        <r>
          <rPr>
            <sz val="8"/>
            <color indexed="81"/>
            <rFont val="Tahoma"/>
            <family val="2"/>
          </rPr>
          <t xml:space="preserve">
TFF vessels use 15 ppm sulfur fuel. EF adjustment per EPA, 2009.</t>
        </r>
      </text>
    </comment>
    <comment ref="G20" authorId="0">
      <text>
        <r>
          <rPr>
            <b/>
            <sz val="8"/>
            <color indexed="81"/>
            <rFont val="Tahoma"/>
            <family val="2"/>
          </rPr>
          <t>david.fees:</t>
        </r>
        <r>
          <rPr>
            <sz val="8"/>
            <color indexed="81"/>
            <rFont val="Tahoma"/>
            <family val="2"/>
          </rPr>
          <t xml:space="preserve">
TFF vessels use 15 ppm sulfur fuel. EF adjustment per EPA, 2009.</t>
        </r>
      </text>
    </comment>
    <comment ref="H20" authorId="0">
      <text>
        <r>
          <rPr>
            <b/>
            <sz val="8"/>
            <color indexed="81"/>
            <rFont val="Tahoma"/>
            <family val="2"/>
          </rPr>
          <t>david.fees:</t>
        </r>
        <r>
          <rPr>
            <sz val="8"/>
            <color indexed="81"/>
            <rFont val="Tahoma"/>
            <family val="2"/>
          </rPr>
          <t xml:space="preserve">
TFF vessels use 15 ppm sulfur fuel. EF adjustment per EPA, 2009.</t>
        </r>
      </text>
    </comment>
  </commentList>
</comments>
</file>

<file path=xl/sharedStrings.xml><?xml version="1.0" encoding="utf-8"?>
<sst xmlns="http://schemas.openxmlformats.org/spreadsheetml/2006/main" count="1179" uniqueCount="271">
  <si>
    <t>Cruise</t>
  </si>
  <si>
    <t>Three Forts Ferry</t>
  </si>
  <si>
    <t>HP</t>
  </si>
  <si>
    <t>Operating Mode</t>
  </si>
  <si>
    <t xml:space="preserve">Maneuvering </t>
  </si>
  <si>
    <t>Idling</t>
  </si>
  <si>
    <t>kW    (AP-42 Appendix A)</t>
  </si>
  <si>
    <t>kW</t>
  </si>
  <si>
    <t>Mode</t>
  </si>
  <si>
    <t xml:space="preserve">Activity    </t>
  </si>
  <si>
    <t xml:space="preserve">HC EF  </t>
  </si>
  <si>
    <t xml:space="preserve">NOx EF    </t>
  </si>
  <si>
    <t xml:space="preserve">CO EF </t>
  </si>
  <si>
    <t>HC Emissions</t>
  </si>
  <si>
    <t xml:space="preserve">Cape May- Lewes Ferry </t>
  </si>
  <si>
    <t>NOx Emissions</t>
  </si>
  <si>
    <t xml:space="preserve">CO Emissions </t>
  </si>
  <si>
    <t>Load Factor</t>
  </si>
  <si>
    <t>Maximum Power</t>
  </si>
  <si>
    <t>Total</t>
  </si>
  <si>
    <t>(tpy)</t>
  </si>
  <si>
    <t>Notes</t>
  </si>
  <si>
    <t>g    (AP-42 Appendix A)</t>
  </si>
  <si>
    <t xml:space="preserve"> short tons =</t>
  </si>
  <si>
    <t>SO2 EF</t>
  </si>
  <si>
    <t>SO2 Emissions</t>
  </si>
  <si>
    <t>Cruise***</t>
  </si>
  <si>
    <t>CO</t>
  </si>
  <si>
    <t>SO2</t>
  </si>
  <si>
    <t>PM10</t>
  </si>
  <si>
    <t>County</t>
  </si>
  <si>
    <t xml:space="preserve">PM10 EF </t>
  </si>
  <si>
    <t>PM10 Emissions</t>
  </si>
  <si>
    <t>VOC</t>
  </si>
  <si>
    <t>Sussex</t>
  </si>
  <si>
    <t>New Castle</t>
  </si>
  <si>
    <t>SCC</t>
  </si>
  <si>
    <t>005</t>
  </si>
  <si>
    <t>003</t>
  </si>
  <si>
    <t>PM2.5 Emissions</t>
  </si>
  <si>
    <t>FIPS County Code</t>
  </si>
  <si>
    <t>County Name</t>
  </si>
  <si>
    <t>CE</t>
  </si>
  <si>
    <t>RP</t>
  </si>
  <si>
    <t>RE</t>
  </si>
  <si>
    <t>Developed by: David Fees</t>
  </si>
  <si>
    <t>Emission Inventory For Year:</t>
  </si>
  <si>
    <t>Start Date:</t>
  </si>
  <si>
    <t>End Date:</t>
  </si>
  <si>
    <t>Reviewed by/date:</t>
  </si>
  <si>
    <t>Engine Category</t>
  </si>
  <si>
    <t>Power</t>
  </si>
  <si>
    <t>NOx</t>
  </si>
  <si>
    <t>PM2.5</t>
  </si>
  <si>
    <t>[kW]</t>
  </si>
  <si>
    <t>[g/kW-hr]</t>
  </si>
  <si>
    <t>g/kW-hr</t>
  </si>
  <si>
    <t>Category 2</t>
  </si>
  <si>
    <t xml:space="preserve">all </t>
  </si>
  <si>
    <t>Category 1</t>
  </si>
  <si>
    <t>75-130</t>
  </si>
  <si>
    <t>130-225</t>
  </si>
  <si>
    <t>225-450</t>
  </si>
  <si>
    <t>450-560</t>
  </si>
  <si>
    <t>560-1000</t>
  </si>
  <si>
    <t>1000+</t>
  </si>
  <si>
    <t>Emission Factors for Category 1 and 2 Engines</t>
  </si>
  <si>
    <t>Ferry</t>
  </si>
  <si>
    <t>Manuevering</t>
  </si>
  <si>
    <t>Idle</t>
  </si>
  <si>
    <t>Cape May - Lewes Ferry</t>
  </si>
  <si>
    <t>Three Forts</t>
  </si>
  <si>
    <t>Cape May - Lewes</t>
  </si>
  <si>
    <t>Trip Distance</t>
  </si>
  <si>
    <t>Cruise Speed</t>
  </si>
  <si>
    <t>Average Time Per Trip</t>
  </si>
  <si>
    <t xml:space="preserve">miles/hour </t>
  </si>
  <si>
    <t>knots =</t>
  </si>
  <si>
    <t>HP =</t>
  </si>
  <si>
    <t>(miles)</t>
  </si>
  <si>
    <t>(knots)</t>
  </si>
  <si>
    <t>Engine Size</t>
  </si>
  <si>
    <t>Jan</t>
  </si>
  <si>
    <t>Feb</t>
  </si>
  <si>
    <t>Mar</t>
  </si>
  <si>
    <t>Apr</t>
  </si>
  <si>
    <t>May</t>
  </si>
  <si>
    <t>Jun</t>
  </si>
  <si>
    <t>Jul</t>
  </si>
  <si>
    <t>Aug</t>
  </si>
  <si>
    <t>Sep</t>
  </si>
  <si>
    <t>Oct</t>
  </si>
  <si>
    <t>Nov</t>
  </si>
  <si>
    <t>Dec</t>
  </si>
  <si>
    <t>Temporal Allocation Data - Adjust the Profile Values Only</t>
  </si>
  <si>
    <t>SSWD Factor</t>
  </si>
  <si>
    <t>WSWD Factor</t>
  </si>
  <si>
    <t>Winter Thruput</t>
  </si>
  <si>
    <t>Spring Thruput</t>
  </si>
  <si>
    <t>Summer Thruput</t>
  </si>
  <si>
    <t>Fall Thruput</t>
  </si>
  <si>
    <t>Monthly Profile</t>
  </si>
  <si>
    <t>MONTH</t>
  </si>
  <si>
    <t>JAN</t>
  </si>
  <si>
    <t>FEB</t>
  </si>
  <si>
    <t>MAR</t>
  </si>
  <si>
    <t>APR</t>
  </si>
  <si>
    <t>MAY</t>
  </si>
  <si>
    <t>JUN</t>
  </si>
  <si>
    <t>JUL</t>
  </si>
  <si>
    <t>AUG</t>
  </si>
  <si>
    <t>SEP</t>
  </si>
  <si>
    <t>OCT</t>
  </si>
  <si>
    <t>NOV</t>
  </si>
  <si>
    <t>DEC</t>
  </si>
  <si>
    <t>TOTAL</t>
  </si>
  <si>
    <t>DAY</t>
  </si>
  <si>
    <t>MON</t>
  </si>
  <si>
    <t>TUE</t>
  </si>
  <si>
    <t>WED</t>
  </si>
  <si>
    <t>THU</t>
  </si>
  <si>
    <t>FRI</t>
  </si>
  <si>
    <t>SAT</t>
  </si>
  <si>
    <t>SUN</t>
  </si>
  <si>
    <t>Profile for Ferries</t>
  </si>
  <si>
    <t>CMLF</t>
  </si>
  <si>
    <t>Summer Weekly Profile</t>
  </si>
  <si>
    <t>Winter Weekly Profile</t>
  </si>
  <si>
    <t>1 Auxiliary Engine (Cat 1)</t>
  </si>
  <si>
    <t xml:space="preserve"> 2 Propulsion Engines (2000 hp each, Cat 2)</t>
  </si>
  <si>
    <t xml:space="preserve">PM2.5 EF </t>
  </si>
  <si>
    <t>Operations Data</t>
  </si>
  <si>
    <t>Engine Data</t>
  </si>
  <si>
    <t>Annual Activity</t>
  </si>
  <si>
    <t>Propulsion Activity (kW-hr/year)</t>
  </si>
  <si>
    <t>Auxiliary Activity (kW-hr/year)</t>
  </si>
  <si>
    <t>Delaware</t>
  </si>
  <si>
    <t>Portion</t>
  </si>
  <si>
    <t>Auxiliary (Cat 1 Engine)</t>
  </si>
  <si>
    <t>Propulsion (Cat 2 Engine)</t>
  </si>
  <si>
    <t>A trip is considered one-way (i.e., Lewes to Delaware,  Delaware City to Fort Delaware)</t>
  </si>
  <si>
    <t>Manuever and idling time taken from Deep Sea Ports, EPA 1999</t>
  </si>
  <si>
    <t>Cape May-Lewes Ferry trip time and distance from http://www.capemaylewesferry.com/faq.html</t>
  </si>
  <si>
    <t>Monthly profiles based on trips data; weekly profiles developed using schedules found on ferry websites</t>
  </si>
  <si>
    <t>PM2.5 estimated to be 97% of PM10</t>
  </si>
  <si>
    <t>Activity</t>
  </si>
  <si>
    <t>(kW-hr)</t>
  </si>
  <si>
    <t>(g/kW-hr)</t>
  </si>
  <si>
    <t>NOX</t>
  </si>
  <si>
    <t>PM10-PRI</t>
  </si>
  <si>
    <t>PM25-PRI</t>
  </si>
  <si>
    <t>(TPY)</t>
  </si>
  <si>
    <t>Kent</t>
  </si>
  <si>
    <t>State_FIPS</t>
  </si>
  <si>
    <t>County_FIPS</t>
  </si>
  <si>
    <t>Tribal_Code</t>
  </si>
  <si>
    <t>Winter_Throughput_PCT</t>
  </si>
  <si>
    <t>Spring_Throughput_PCT</t>
  </si>
  <si>
    <t>Summer_Throughput_PCT</t>
  </si>
  <si>
    <t>Fall_Throughput_PCT</t>
  </si>
  <si>
    <t>Annual_Avg_Days_Per_Week</t>
  </si>
  <si>
    <t>Annual_Avg_Weeks_Per_Year</t>
  </si>
  <si>
    <t>Annual_Avg_Hours_Per_Day</t>
  </si>
  <si>
    <t>Annual_Avg_Hours_Per_Year</t>
  </si>
  <si>
    <t>Actual_Throughput_Annual</t>
  </si>
  <si>
    <t>Throughput_Unit_Numerator_Annual</t>
  </si>
  <si>
    <t>Actual_Throughput_SSWD</t>
  </si>
  <si>
    <t>Throughput_unit_numerator_SSWD</t>
  </si>
  <si>
    <t>Actual_Throughput_WSWD</t>
  </si>
  <si>
    <t>Throughput_unit_numerator_WSWD</t>
  </si>
  <si>
    <t>Material</t>
  </si>
  <si>
    <t>Material_IO</t>
  </si>
  <si>
    <t>Pollutant_Code</t>
  </si>
  <si>
    <t>Start_Date</t>
  </si>
  <si>
    <t>End_Date</t>
  </si>
  <si>
    <t>Start_Time</t>
  </si>
  <si>
    <t>End_Time</t>
  </si>
  <si>
    <t>Emission_Numeric_Value_Annual</t>
  </si>
  <si>
    <t>Emission_Unit_Numerator_Annual</t>
  </si>
  <si>
    <t>Emission_Numeric_Value_SSWD</t>
  </si>
  <si>
    <t>Emission_Unit_Numerator_SSWD</t>
  </si>
  <si>
    <t>Emission_Numeric_Value_WSWD</t>
  </si>
  <si>
    <t>Emission_Unit_Numerator_WSWD</t>
  </si>
  <si>
    <t>Emission_TON_Value_Annual</t>
  </si>
  <si>
    <t>Emission_TON_Value_SSWD</t>
  </si>
  <si>
    <t>Emission_TON_Value_WSWD</t>
  </si>
  <si>
    <t>Emission_Process_Description</t>
  </si>
  <si>
    <t>Primary_Control_Efficiency</t>
  </si>
  <si>
    <t>Rule_Effectiveness</t>
  </si>
  <si>
    <t>Rule_Penetration</t>
  </si>
  <si>
    <t>Primary_Device_Type</t>
  </si>
  <si>
    <t>Factor_Numeric_Value</t>
  </si>
  <si>
    <t>Factor_Unit_Numerator</t>
  </si>
  <si>
    <t>Factor_Unit_Denominator</t>
  </si>
  <si>
    <t>Emission_Calc_Method_Code</t>
  </si>
  <si>
    <t>SSWD_Alloc_Factor</t>
  </si>
  <si>
    <t>WSWD_Alloc_Factor</t>
  </si>
  <si>
    <t>Process_Mact_Code</t>
  </si>
  <si>
    <t>Process_Mact_Compliance_Status</t>
  </si>
  <si>
    <t>Data_Source</t>
  </si>
  <si>
    <t>CAP_HAP</t>
  </si>
  <si>
    <t>Year</t>
  </si>
  <si>
    <t>Revision_Date</t>
  </si>
  <si>
    <t>001</t>
  </si>
  <si>
    <t>KW-hr</t>
  </si>
  <si>
    <t>TON</t>
  </si>
  <si>
    <t>g</t>
  </si>
  <si>
    <t>CAP</t>
  </si>
  <si>
    <t xml:space="preserve">Overall Review </t>
  </si>
  <si>
    <t>Reviewer</t>
  </si>
  <si>
    <t>Date</t>
  </si>
  <si>
    <t>Issue</t>
  </si>
  <si>
    <t>D. Fees</t>
  </si>
  <si>
    <t>CH4</t>
  </si>
  <si>
    <t>CO2</t>
  </si>
  <si>
    <t>N2O</t>
  </si>
  <si>
    <t>CH4 EF</t>
  </si>
  <si>
    <t>CO2 EF</t>
  </si>
  <si>
    <t>N2O EF</t>
  </si>
  <si>
    <t>CH4 Emissions</t>
  </si>
  <si>
    <t>CO2 Emissions</t>
  </si>
  <si>
    <t>N2O Emissions</t>
  </si>
  <si>
    <t xml:space="preserve"> </t>
  </si>
  <si>
    <t>GHG</t>
  </si>
  <si>
    <t>NH3</t>
  </si>
  <si>
    <t>BSFC</t>
  </si>
  <si>
    <t>mg/gallon</t>
  </si>
  <si>
    <t>gal/kW-hr</t>
  </si>
  <si>
    <t>NH3 EF</t>
  </si>
  <si>
    <t>NH3 Emissions</t>
  </si>
  <si>
    <t>2011 Monthly Trips</t>
  </si>
  <si>
    <t>Date: 05/21/13</t>
  </si>
  <si>
    <t>Monthly trip count data provided by DRBA via e-mails, February 2013</t>
  </si>
  <si>
    <r>
      <t xml:space="preserve">Emission Factors from Table 3-8, </t>
    </r>
    <r>
      <rPr>
        <i/>
        <sz val="10"/>
        <rFont val="Arial"/>
        <family val="2"/>
      </rPr>
      <t>Current Methodologies in Preparing Mobile Source Port-Related Emission Inventories</t>
    </r>
    <r>
      <rPr>
        <sz val="10"/>
        <rFont val="Arial"/>
        <family val="2"/>
      </rPr>
      <t>, EPA 2009</t>
    </r>
  </si>
  <si>
    <t>Propulsion (Cat 1 Engine)</t>
  </si>
  <si>
    <t>Developed spreadsheet for 2011.</t>
  </si>
  <si>
    <t xml:space="preserve">Changes for 2011 are as follows: </t>
  </si>
  <si>
    <t>1) monthly trip data from H.Gehrke via 2/5/2013 e-mail; for TFF most recent trip dat is 2009, newer data no longer recorded</t>
  </si>
  <si>
    <t>2 Propulsion Engine (310 hp each, Cat 1)</t>
  </si>
  <si>
    <t>0 Auxiliary Engine (Cat 1)</t>
  </si>
  <si>
    <t>4) TFF and CMLF vessels use 15 ppm sulfur diesel; adjustment factor per EPA, 2009 applied to base EFs for SO2 and PMx</t>
  </si>
  <si>
    <t>3) TFF vessels use battery for auxiliary power</t>
  </si>
  <si>
    <t>2) TFF engine size was changed to two 310 hp engines; changed to Cat 1</t>
  </si>
  <si>
    <t>VOC Emissions</t>
  </si>
  <si>
    <t>FIPS</t>
  </si>
  <si>
    <t>34005</t>
  </si>
  <si>
    <t>C</t>
  </si>
  <si>
    <t>M</t>
  </si>
  <si>
    <t>H</t>
  </si>
  <si>
    <t>FIP</t>
  </si>
  <si>
    <t>TOTAL EMISSIONS (TPY)</t>
  </si>
  <si>
    <t>MODE</t>
  </si>
  <si>
    <t>The State of New Jersey</t>
  </si>
  <si>
    <t>Department of Environmental Protection</t>
  </si>
  <si>
    <t xml:space="preserve"> Calculations Performed</t>
  </si>
  <si>
    <t>for the Volatile Organic Compounds (VOC), Nitrogen Oxide (NOx) and Carbon Monoxide (CO), Particulate Matter (PM2.5 and PM10), Sulfur Oxide (SO2) and Ammonia (NH3) Emissions</t>
  </si>
  <si>
    <t>for the Non-Road Orphan Category of  Commercial Marine Vessels</t>
  </si>
  <si>
    <t>for Southern New Jersey</t>
  </si>
  <si>
    <t>Southern Delaware River Basin</t>
  </si>
  <si>
    <t>2011 Year Inventory</t>
  </si>
  <si>
    <t>Ferries</t>
  </si>
  <si>
    <r>
      <rPr>
        <vertAlign val="superscript"/>
        <sz val="10"/>
        <rFont val="Arial"/>
        <family val="2"/>
      </rPr>
      <t>1</t>
    </r>
    <r>
      <rPr>
        <sz val="10"/>
        <rFont val="Arial"/>
        <family val="2"/>
      </rPr>
      <t>David Fees May 24, 2013 email to NJDEP with attached file:Ferries 5-23-2013 2011 final.xlsx.</t>
    </r>
  </si>
  <si>
    <t>TABLE 1: NJ FERRY ANNUAL EMISSIONS TONSPERYEAR (TPY)</t>
  </si>
  <si>
    <t>for the Year 2011</t>
  </si>
  <si>
    <t>FERRIES</t>
  </si>
  <si>
    <t>SOUTHERN NJ PORTION OF LOWER DELAWARE RIVER</t>
  </si>
  <si>
    <t>ANNUAL EMISSIONS TONSPERYEAR (TPY)</t>
  </si>
  <si>
    <t>34009</t>
  </si>
  <si>
    <r>
      <rPr>
        <vertAlign val="superscript"/>
        <sz val="10"/>
        <rFont val="Arial"/>
        <family val="2"/>
      </rPr>
      <t>2</t>
    </r>
    <r>
      <rPr>
        <sz val="10"/>
        <rFont val="Arial"/>
        <family val="2"/>
      </rPr>
      <t>Ferries calculation sheet submitted in a October 5, 2011 email from David Fees of the Delaware Department of Natural Resources and Environmental Control (DNREC).  DEP allocates a portion of the emissions developed by DNREC for the ferries that operate in the Delaware River Basin to New Jersey based on fifty percent allocation DNREC made for these vessels to operate in Delaware.  Cape May Lewes Ferry to Cape May County in New Jersey on the basis of 50 percent of these emissions are attributable to New Jersey waters.</t>
    </r>
  </si>
  <si>
    <r>
      <t>TABLE 1: COMMERCIAL MARINE VESSELS (CMV)</t>
    </r>
    <r>
      <rPr>
        <b/>
        <vertAlign val="superscript"/>
        <sz val="10"/>
        <rFont val="Arial"/>
        <family val="2"/>
      </rPr>
      <t>1&amp;2</t>
    </r>
  </si>
  <si>
    <t>2011 Nonroad Sources Emission Inventory Attachments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</si>
</sst>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0"/>
    <numFmt numFmtId="167" formatCode="0.0000"/>
    <numFmt numFmtId="168" formatCode="mmmm\ d\,\ yyyy"/>
  </numFmts>
  <fonts count="14" x14ac:knownFonts="1">
    <font>
      <sz val="10"/>
      <name val="Arial"/>
    </font>
    <font>
      <b/>
      <sz val="10"/>
      <name val="Arial"/>
      <family val="2"/>
    </font>
    <font>
      <sz val="8"/>
      <name val="Arial"/>
      <family val="2"/>
    </font>
    <font>
      <sz val="8"/>
      <name val="Arial"/>
      <family val="2"/>
    </font>
    <font>
      <sz val="10"/>
      <name val="Arial"/>
      <family val="2"/>
    </font>
    <font>
      <sz val="10"/>
      <color indexed="12"/>
      <name val="Arial"/>
      <family val="2"/>
    </font>
    <font>
      <b/>
      <sz val="12"/>
      <name val="Arial"/>
      <family val="2"/>
    </font>
    <font>
      <b/>
      <sz val="10"/>
      <color indexed="8"/>
      <name val="Arial"/>
      <family val="2"/>
    </font>
    <font>
      <i/>
      <sz val="10"/>
      <name val="Arial"/>
      <family val="2"/>
    </font>
    <font>
      <sz val="10"/>
      <color indexed="8"/>
      <name val="Arial"/>
      <family val="2"/>
    </font>
    <font>
      <sz val="8"/>
      <color indexed="81"/>
      <name val="Tahoma"/>
      <family val="2"/>
    </font>
    <font>
      <b/>
      <sz val="8"/>
      <color indexed="81"/>
      <name val="Tahoma"/>
      <family val="2"/>
    </font>
    <font>
      <vertAlign val="superscript"/>
      <sz val="10"/>
      <name val="Arial"/>
      <family val="2"/>
    </font>
    <font>
      <b/>
      <vertAlign val="superscript"/>
      <sz val="10"/>
      <name val="Arial"/>
      <family val="2"/>
    </font>
  </fonts>
  <fills count="5">
    <fill>
      <patternFill patternType="none"/>
    </fill>
    <fill>
      <patternFill patternType="gray125"/>
    </fill>
    <fill>
      <patternFill patternType="solid">
        <fgColor indexed="22"/>
        <bgColor indexed="64"/>
      </patternFill>
    </fill>
    <fill>
      <patternFill patternType="solid">
        <fgColor rgb="FFB2B2B2"/>
        <bgColor indexed="64"/>
      </patternFill>
    </fill>
    <fill>
      <patternFill patternType="solid">
        <fgColor rgb="FFC0C0C0"/>
        <bgColor indexed="64"/>
      </patternFill>
    </fill>
  </fills>
  <borders count="5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thick">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thick">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double">
        <color indexed="64"/>
      </top>
      <bottom/>
      <diagonal/>
    </border>
    <border>
      <left style="thin">
        <color auto="1"/>
      </left>
      <right style="thin">
        <color indexed="64"/>
      </right>
      <top style="thin">
        <color auto="1"/>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top style="thin">
        <color indexed="64"/>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s>
  <cellStyleXfs count="2">
    <xf numFmtId="0" fontId="0" fillId="0" borderId="0"/>
    <xf numFmtId="0" fontId="9" fillId="0" borderId="0"/>
  </cellStyleXfs>
  <cellXfs count="259">
    <xf numFmtId="0" fontId="0" fillId="0" borderId="0" xfId="0"/>
    <xf numFmtId="0" fontId="1" fillId="0" borderId="0" xfId="0" applyFont="1"/>
    <xf numFmtId="0" fontId="2" fillId="0" borderId="0" xfId="0" applyFont="1"/>
    <xf numFmtId="0" fontId="0" fillId="0" borderId="2" xfId="0" applyBorder="1"/>
    <xf numFmtId="0" fontId="0" fillId="0" borderId="0" xfId="0" applyBorder="1"/>
    <xf numFmtId="0" fontId="0" fillId="0" borderId="0" xfId="0" applyAlignment="1">
      <alignment horizontal="center"/>
    </xf>
    <xf numFmtId="165" fontId="0" fillId="0" borderId="0" xfId="0" applyNumberFormat="1"/>
    <xf numFmtId="0" fontId="4" fillId="0" borderId="0" xfId="0" applyFont="1"/>
    <xf numFmtId="0" fontId="4" fillId="0" borderId="0" xfId="0" applyFont="1" applyFill="1"/>
    <xf numFmtId="0" fontId="5" fillId="0" borderId="0" xfId="0" applyFont="1" applyFill="1"/>
    <xf numFmtId="0" fontId="5" fillId="0" borderId="0" xfId="0" applyFont="1"/>
    <xf numFmtId="0" fontId="4" fillId="0" borderId="1" xfId="0" applyFont="1" applyBorder="1"/>
    <xf numFmtId="0" fontId="1" fillId="0" borderId="0" xfId="0" applyFont="1" applyFill="1" applyBorder="1"/>
    <xf numFmtId="0" fontId="4" fillId="0" borderId="0" xfId="0" applyFont="1" applyBorder="1"/>
    <xf numFmtId="0" fontId="4" fillId="0" borderId="0" xfId="0" applyFont="1" applyBorder="1" applyAlignment="1">
      <alignment horizontal="center"/>
    </xf>
    <xf numFmtId="0" fontId="4" fillId="0" borderId="0" xfId="0" applyFont="1" applyAlignment="1">
      <alignment wrapText="1"/>
    </xf>
    <xf numFmtId="0" fontId="4" fillId="0" borderId="1" xfId="0" applyFont="1" applyFill="1" applyBorder="1"/>
    <xf numFmtId="0" fontId="1" fillId="2" borderId="0" xfId="0" applyFont="1" applyFill="1"/>
    <xf numFmtId="0" fontId="1" fillId="0" borderId="0" xfId="0" applyFont="1" applyBorder="1" applyAlignment="1">
      <alignment horizontal="center"/>
    </xf>
    <xf numFmtId="9" fontId="4" fillId="0" borderId="0" xfId="0" applyNumberFormat="1" applyFont="1" applyBorder="1"/>
    <xf numFmtId="4" fontId="4" fillId="0" borderId="0" xfId="0" applyNumberFormat="1" applyFont="1"/>
    <xf numFmtId="0" fontId="1" fillId="0" borderId="2" xfId="0" applyFont="1" applyBorder="1"/>
    <xf numFmtId="0" fontId="1" fillId="0" borderId="2" xfId="0" applyFont="1" applyBorder="1" applyAlignment="1">
      <alignment horizontal="right"/>
    </xf>
    <xf numFmtId="0" fontId="4" fillId="0" borderId="0" xfId="0" applyFont="1" applyAlignment="1">
      <alignment horizontal="center"/>
    </xf>
    <xf numFmtId="9" fontId="4" fillId="0" borderId="1" xfId="0" applyNumberFormat="1" applyFont="1" applyBorder="1"/>
    <xf numFmtId="0" fontId="1" fillId="0" borderId="4" xfId="0" applyFont="1" applyBorder="1" applyAlignment="1">
      <alignment horizontal="center" wrapText="1"/>
    </xf>
    <xf numFmtId="0" fontId="1" fillId="0" borderId="3" xfId="0" applyFont="1" applyBorder="1" applyAlignment="1">
      <alignment horizontal="center" wrapText="1"/>
    </xf>
    <xf numFmtId="9" fontId="1" fillId="2" borderId="0" xfId="0" applyNumberFormat="1" applyFont="1" applyFill="1" applyBorder="1"/>
    <xf numFmtId="0" fontId="4" fillId="2" borderId="0" xfId="0" applyFont="1" applyFill="1"/>
    <xf numFmtId="0" fontId="4" fillId="2" borderId="0" xfId="0" applyFont="1" applyFill="1" applyAlignment="1">
      <alignment wrapText="1"/>
    </xf>
    <xf numFmtId="0" fontId="4" fillId="2" borderId="0" xfId="0" applyFont="1" applyFill="1" applyBorder="1" applyAlignment="1">
      <alignment wrapText="1"/>
    </xf>
    <xf numFmtId="0" fontId="4" fillId="0" borderId="8" xfId="0" applyFont="1" applyBorder="1"/>
    <xf numFmtId="3" fontId="4" fillId="0" borderId="8" xfId="0" applyNumberFormat="1" applyFont="1" applyBorder="1"/>
    <xf numFmtId="0" fontId="4" fillId="0" borderId="9" xfId="0" applyFont="1" applyFill="1" applyBorder="1"/>
    <xf numFmtId="0" fontId="4" fillId="0" borderId="0" xfId="0" applyFont="1" applyFill="1" applyBorder="1"/>
    <xf numFmtId="0" fontId="4" fillId="0" borderId="6" xfId="0" applyFont="1" applyBorder="1"/>
    <xf numFmtId="164" fontId="4" fillId="0" borderId="0" xfId="0" applyNumberFormat="1" applyFont="1" applyBorder="1"/>
    <xf numFmtId="0" fontId="4" fillId="0" borderId="9" xfId="0" applyFont="1" applyBorder="1"/>
    <xf numFmtId="0" fontId="4" fillId="0" borderId="7" xfId="0" applyFont="1" applyBorder="1"/>
    <xf numFmtId="0" fontId="1" fillId="0" borderId="10" xfId="0" applyFont="1" applyBorder="1" applyAlignment="1">
      <alignment horizontal="center" wrapText="1"/>
    </xf>
    <xf numFmtId="0" fontId="4" fillId="0" borderId="7" xfId="0" applyFont="1" applyFill="1" applyBorder="1"/>
    <xf numFmtId="0" fontId="4" fillId="0" borderId="0" xfId="0" applyFont="1" applyBorder="1" applyAlignment="1">
      <alignment horizontal="left"/>
    </xf>
    <xf numFmtId="0" fontId="1" fillId="0" borderId="13" xfId="0" applyFont="1" applyBorder="1"/>
    <xf numFmtId="0" fontId="1" fillId="0" borderId="12" xfId="0" applyFont="1" applyBorder="1" applyAlignment="1">
      <alignment horizontal="right"/>
    </xf>
    <xf numFmtId="0" fontId="1" fillId="0" borderId="0" xfId="0" applyFont="1" applyBorder="1" applyAlignment="1">
      <alignment horizontal="right"/>
    </xf>
    <xf numFmtId="9" fontId="4" fillId="0" borderId="9" xfId="0" applyNumberFormat="1" applyFont="1" applyBorder="1"/>
    <xf numFmtId="9" fontId="4" fillId="0" borderId="0" xfId="0" applyNumberFormat="1" applyFont="1" applyFill="1" applyBorder="1"/>
    <xf numFmtId="164" fontId="4" fillId="0" borderId="8" xfId="0" applyNumberFormat="1" applyFont="1" applyBorder="1"/>
    <xf numFmtId="9" fontId="4" fillId="0" borderId="9" xfId="0" applyNumberFormat="1" applyFont="1" applyFill="1" applyBorder="1"/>
    <xf numFmtId="0" fontId="4" fillId="2" borderId="0" xfId="0" applyFont="1" applyFill="1" applyAlignment="1">
      <alignment horizontal="right"/>
    </xf>
    <xf numFmtId="0" fontId="4" fillId="2" borderId="0" xfId="0" applyFont="1" applyFill="1" applyAlignment="1">
      <alignment horizontal="center"/>
    </xf>
    <xf numFmtId="9" fontId="4" fillId="0" borderId="7" xfId="0" applyNumberFormat="1" applyFont="1" applyBorder="1"/>
    <xf numFmtId="3" fontId="4" fillId="0" borderId="6" xfId="0" applyNumberFormat="1" applyFont="1" applyBorder="1"/>
    <xf numFmtId="9" fontId="4" fillId="0" borderId="1" xfId="0" applyNumberFormat="1" applyFont="1" applyFill="1" applyBorder="1"/>
    <xf numFmtId="164" fontId="4" fillId="0" borderId="6" xfId="0" applyNumberFormat="1" applyFont="1" applyBorder="1"/>
    <xf numFmtId="0" fontId="1" fillId="0" borderId="5" xfId="0" applyFont="1" applyFill="1" applyBorder="1" applyAlignment="1">
      <alignment horizontal="center" wrapText="1"/>
    </xf>
    <xf numFmtId="0" fontId="1" fillId="0" borderId="3" xfId="0" applyFont="1" applyFill="1" applyBorder="1" applyAlignment="1">
      <alignment horizontal="center" wrapText="1"/>
    </xf>
    <xf numFmtId="0" fontId="1" fillId="0" borderId="14" xfId="0" applyFont="1" applyBorder="1" applyAlignment="1">
      <alignment horizontal="center" wrapText="1"/>
    </xf>
    <xf numFmtId="0" fontId="1" fillId="0" borderId="15" xfId="0" applyFont="1" applyFill="1" applyBorder="1" applyAlignment="1">
      <alignment horizontal="center" wrapText="1"/>
    </xf>
    <xf numFmtId="0" fontId="1" fillId="0" borderId="10" xfId="0" applyFont="1" applyFill="1" applyBorder="1" applyAlignment="1">
      <alignment horizontal="center" wrapText="1"/>
    </xf>
    <xf numFmtId="0" fontId="1" fillId="0" borderId="14" xfId="0" applyFont="1" applyFill="1" applyBorder="1" applyAlignment="1">
      <alignment horizontal="center" wrapText="1"/>
    </xf>
    <xf numFmtId="0" fontId="4" fillId="0" borderId="2" xfId="0" applyFont="1" applyFill="1" applyBorder="1"/>
    <xf numFmtId="0" fontId="1" fillId="2" borderId="2" xfId="0" applyFont="1" applyFill="1" applyBorder="1" applyAlignment="1">
      <alignment wrapText="1"/>
    </xf>
    <xf numFmtId="0" fontId="4" fillId="2" borderId="2" xfId="0" applyFont="1" applyFill="1" applyBorder="1"/>
    <xf numFmtId="3" fontId="4" fillId="0" borderId="0" xfId="0" applyNumberFormat="1" applyFont="1" applyBorder="1"/>
    <xf numFmtId="4" fontId="1" fillId="0" borderId="1" xfId="0" applyNumberFormat="1" applyFont="1" applyFill="1" applyBorder="1"/>
    <xf numFmtId="0" fontId="4" fillId="0" borderId="0" xfId="0" applyFont="1" applyAlignment="1">
      <alignment horizontal="left"/>
    </xf>
    <xf numFmtId="0" fontId="4" fillId="0" borderId="0" xfId="0" quotePrefix="1" applyFont="1" applyAlignment="1">
      <alignment horizontal="left"/>
    </xf>
    <xf numFmtId="0" fontId="1" fillId="0" borderId="0" xfId="0" applyFont="1" applyAlignment="1">
      <alignment horizontal="center"/>
    </xf>
    <xf numFmtId="0" fontId="1" fillId="0" borderId="0" xfId="0" applyFont="1" applyAlignment="1">
      <alignment horizontal="left"/>
    </xf>
    <xf numFmtId="0" fontId="6" fillId="0" borderId="0" xfId="0" applyFont="1" applyAlignment="1">
      <alignment horizontal="justify"/>
    </xf>
    <xf numFmtId="0" fontId="1" fillId="0" borderId="17" xfId="0" applyFont="1" applyBorder="1" applyAlignment="1">
      <alignment horizontal="center"/>
    </xf>
    <xf numFmtId="0" fontId="1" fillId="0" borderId="17" xfId="0" applyFont="1" applyBorder="1" applyAlignment="1">
      <alignment horizontal="center" wrapText="1"/>
    </xf>
    <xf numFmtId="0" fontId="1" fillId="0" borderId="18" xfId="0" applyFont="1" applyBorder="1" applyAlignment="1">
      <alignment horizontal="center" wrapText="1"/>
    </xf>
    <xf numFmtId="0" fontId="7" fillId="0" borderId="16" xfId="0" applyFont="1" applyFill="1" applyBorder="1" applyAlignment="1">
      <alignment horizontal="center" wrapText="1"/>
    </xf>
    <xf numFmtId="0" fontId="7" fillId="0" borderId="17" xfId="0" applyFont="1" applyFill="1" applyBorder="1" applyAlignment="1">
      <alignment horizontal="center" wrapText="1"/>
    </xf>
    <xf numFmtId="0" fontId="1" fillId="0" borderId="20" xfId="0" applyFont="1" applyBorder="1" applyAlignment="1">
      <alignment horizontal="center"/>
    </xf>
    <xf numFmtId="0" fontId="1" fillId="0" borderId="20" xfId="0" applyFont="1" applyBorder="1" applyAlignment="1">
      <alignment horizontal="center" wrapText="1"/>
    </xf>
    <xf numFmtId="0" fontId="1" fillId="0" borderId="21" xfId="0" applyFont="1" applyBorder="1" applyAlignment="1">
      <alignment horizontal="center" wrapText="1"/>
    </xf>
    <xf numFmtId="0" fontId="7" fillId="0" borderId="19" xfId="0" applyFont="1" applyBorder="1" applyAlignment="1">
      <alignment horizontal="center" wrapText="1"/>
    </xf>
    <xf numFmtId="0" fontId="7" fillId="0" borderId="20" xfId="0" applyFont="1" applyBorder="1" applyAlignment="1">
      <alignment horizontal="center" wrapText="1"/>
    </xf>
    <xf numFmtId="0" fontId="4" fillId="0" borderId="19" xfId="0" applyFont="1" applyBorder="1" applyAlignment="1">
      <alignment horizontal="left" wrapText="1"/>
    </xf>
    <xf numFmtId="0" fontId="4" fillId="0" borderId="20" xfId="0" applyFont="1" applyBorder="1" applyAlignment="1">
      <alignment horizontal="justify"/>
    </xf>
    <xf numFmtId="0" fontId="4" fillId="0" borderId="20" xfId="0" applyFont="1" applyBorder="1" applyAlignment="1">
      <alignment horizontal="center" wrapText="1"/>
    </xf>
    <xf numFmtId="0" fontId="4" fillId="0" borderId="22" xfId="0" applyFont="1" applyBorder="1" applyAlignment="1">
      <alignment horizontal="center" wrapText="1"/>
    </xf>
    <xf numFmtId="0" fontId="4" fillId="0" borderId="19" xfId="0" applyFont="1" applyFill="1" applyBorder="1" applyAlignment="1">
      <alignment horizontal="center" wrapText="1"/>
    </xf>
    <xf numFmtId="0" fontId="4" fillId="0" borderId="0" xfId="0" applyFont="1" applyFill="1" applyAlignment="1">
      <alignment horizontal="center"/>
    </xf>
    <xf numFmtId="0" fontId="4" fillId="0" borderId="0" xfId="0" applyFont="1" applyFill="1" applyAlignment="1">
      <alignment horizontal="right"/>
    </xf>
    <xf numFmtId="0" fontId="4" fillId="0" borderId="5" xfId="0" applyFont="1" applyBorder="1"/>
    <xf numFmtId="0" fontId="4" fillId="0" borderId="3" xfId="0" applyFont="1" applyBorder="1" applyAlignment="1">
      <alignment horizontal="center"/>
    </xf>
    <xf numFmtId="0" fontId="4" fillId="0" borderId="1" xfId="0" applyFont="1" applyBorder="1" applyAlignment="1">
      <alignment horizontal="center"/>
    </xf>
    <xf numFmtId="0" fontId="4" fillId="0" borderId="1" xfId="0" applyFont="1" applyFill="1" applyBorder="1" applyAlignment="1">
      <alignment horizontal="center"/>
    </xf>
    <xf numFmtId="0" fontId="4" fillId="0" borderId="6" xfId="0" applyFont="1" applyBorder="1" applyAlignment="1">
      <alignment horizontal="center"/>
    </xf>
    <xf numFmtId="0" fontId="4" fillId="0" borderId="3" xfId="0" applyNumberFormat="1" applyFont="1" applyBorder="1" applyAlignment="1">
      <alignment horizontal="center"/>
    </xf>
    <xf numFmtId="0" fontId="4" fillId="0" borderId="4" xfId="0" applyFont="1" applyBorder="1" applyAlignment="1">
      <alignment horizontal="center"/>
    </xf>
    <xf numFmtId="0" fontId="1" fillId="3" borderId="5" xfId="0" applyFont="1" applyFill="1" applyBorder="1"/>
    <xf numFmtId="0" fontId="1" fillId="0" borderId="13" xfId="0" applyFont="1" applyBorder="1" applyAlignment="1">
      <alignment horizontal="center"/>
    </xf>
    <xf numFmtId="0" fontId="1" fillId="0" borderId="2" xfId="0" applyFont="1" applyBorder="1" applyAlignment="1">
      <alignment horizontal="center"/>
    </xf>
    <xf numFmtId="0" fontId="1" fillId="0" borderId="12" xfId="0" applyFont="1" applyBorder="1" applyAlignment="1">
      <alignment horizontal="center"/>
    </xf>
    <xf numFmtId="0" fontId="1" fillId="4" borderId="5" xfId="0" applyFont="1" applyFill="1" applyBorder="1"/>
    <xf numFmtId="0" fontId="1" fillId="4" borderId="25" xfId="0" applyFont="1" applyFill="1" applyBorder="1" applyAlignment="1">
      <alignment horizontal="center"/>
    </xf>
    <xf numFmtId="0" fontId="1" fillId="4" borderId="3" xfId="0" applyFont="1" applyFill="1" applyBorder="1"/>
    <xf numFmtId="0" fontId="1" fillId="4" borderId="3" xfId="0" applyFont="1" applyFill="1" applyBorder="1" applyAlignment="1">
      <alignment horizontal="center"/>
    </xf>
    <xf numFmtId="0" fontId="1" fillId="4" borderId="4" xfId="0" applyFont="1" applyFill="1" applyBorder="1"/>
    <xf numFmtId="0" fontId="1" fillId="4" borderId="7" xfId="0" applyFont="1" applyFill="1" applyBorder="1"/>
    <xf numFmtId="0" fontId="1" fillId="4" borderId="11" xfId="0" applyFont="1" applyFill="1" applyBorder="1" applyAlignment="1">
      <alignment horizontal="center"/>
    </xf>
    <xf numFmtId="0" fontId="1" fillId="4" borderId="1" xfId="0" applyFont="1" applyFill="1" applyBorder="1" applyAlignment="1">
      <alignment horizontal="center"/>
    </xf>
    <xf numFmtId="0" fontId="1" fillId="4" borderId="6" xfId="0" applyFont="1" applyFill="1" applyBorder="1" applyAlignment="1">
      <alignment horizontal="center"/>
    </xf>
    <xf numFmtId="0" fontId="1" fillId="0" borderId="0" xfId="0" applyFont="1" applyFill="1" applyBorder="1" applyAlignment="1">
      <alignment horizontal="center"/>
    </xf>
    <xf numFmtId="0" fontId="1" fillId="4" borderId="24" xfId="0" applyFont="1" applyFill="1" applyBorder="1" applyAlignment="1">
      <alignment horizontal="center"/>
    </xf>
    <xf numFmtId="0" fontId="4" fillId="0" borderId="3" xfId="0" applyFont="1" applyFill="1" applyBorder="1" applyAlignment="1">
      <alignment horizontal="center"/>
    </xf>
    <xf numFmtId="0" fontId="1" fillId="4" borderId="12" xfId="0" applyFont="1" applyFill="1" applyBorder="1" applyAlignment="1">
      <alignment horizontal="center"/>
    </xf>
    <xf numFmtId="0" fontId="1" fillId="4" borderId="24" xfId="0" applyFont="1" applyFill="1" applyBorder="1"/>
    <xf numFmtId="0" fontId="4" fillId="0" borderId="25" xfId="0" applyFont="1" applyBorder="1"/>
    <xf numFmtId="0" fontId="4" fillId="0" borderId="11" xfId="0" applyFont="1" applyBorder="1"/>
    <xf numFmtId="0" fontId="1" fillId="4" borderId="13" xfId="0" applyFont="1" applyFill="1" applyBorder="1" applyAlignment="1">
      <alignment horizontal="center"/>
    </xf>
    <xf numFmtId="0" fontId="1" fillId="4" borderId="2" xfId="0" applyFont="1" applyFill="1" applyBorder="1" applyAlignment="1">
      <alignment horizontal="center"/>
    </xf>
    <xf numFmtId="3" fontId="1" fillId="4" borderId="2" xfId="0" applyNumberFormat="1" applyFont="1" applyFill="1" applyBorder="1" applyAlignment="1">
      <alignment horizontal="center"/>
    </xf>
    <xf numFmtId="9" fontId="1" fillId="4" borderId="2" xfId="0" applyNumberFormat="1" applyFont="1" applyFill="1" applyBorder="1" applyAlignment="1">
      <alignment horizontal="center"/>
    </xf>
    <xf numFmtId="164" fontId="1" fillId="4" borderId="2" xfId="0" applyNumberFormat="1" applyFont="1" applyFill="1" applyBorder="1" applyAlignment="1">
      <alignment horizontal="center"/>
    </xf>
    <xf numFmtId="3" fontId="4" fillId="0" borderId="3" xfId="0" applyNumberFormat="1" applyFont="1" applyBorder="1" applyAlignment="1">
      <alignment horizontal="center"/>
    </xf>
    <xf numFmtId="3" fontId="4" fillId="0" borderId="1" xfId="0" applyNumberFormat="1" applyFont="1" applyBorder="1" applyAlignment="1">
      <alignment horizontal="center"/>
    </xf>
    <xf numFmtId="0" fontId="4" fillId="0" borderId="3" xfId="0" applyNumberFormat="1" applyFont="1" applyFill="1" applyBorder="1" applyAlignment="1">
      <alignment horizontal="center"/>
    </xf>
    <xf numFmtId="0" fontId="4" fillId="0" borderId="26" xfId="0" applyFont="1" applyBorder="1"/>
    <xf numFmtId="0" fontId="4" fillId="0" borderId="1" xfId="0" applyNumberFormat="1" applyFont="1" applyFill="1" applyBorder="1" applyAlignment="1">
      <alignment horizontal="center"/>
    </xf>
    <xf numFmtId="1" fontId="0" fillId="0" borderId="0" xfId="0" applyNumberFormat="1"/>
    <xf numFmtId="166" fontId="0" fillId="0" borderId="0" xfId="0" applyNumberFormat="1"/>
    <xf numFmtId="0" fontId="0" fillId="0" borderId="0" xfId="0" applyAlignment="1">
      <alignment horizontal="right"/>
    </xf>
    <xf numFmtId="1" fontId="1" fillId="0" borderId="0" xfId="0" applyNumberFormat="1" applyFont="1"/>
    <xf numFmtId="1" fontId="4" fillId="0" borderId="0" xfId="0" applyNumberFormat="1" applyFont="1"/>
    <xf numFmtId="0" fontId="4" fillId="0" borderId="16" xfId="0" applyFont="1" applyBorder="1" applyAlignment="1">
      <alignment horizontal="justify"/>
    </xf>
    <xf numFmtId="0" fontId="4" fillId="0" borderId="16" xfId="0" applyFont="1" applyBorder="1" applyAlignment="1">
      <alignment horizontal="center" wrapText="1"/>
    </xf>
    <xf numFmtId="0" fontId="4" fillId="0" borderId="23" xfId="0" applyFont="1" applyBorder="1" applyAlignment="1">
      <alignment horizontal="justify"/>
    </xf>
    <xf numFmtId="0" fontId="4" fillId="0" borderId="23" xfId="0" applyFont="1" applyBorder="1" applyAlignment="1">
      <alignment horizontal="center" wrapText="1"/>
    </xf>
    <xf numFmtId="0" fontId="4" fillId="0" borderId="19" xfId="0" applyFont="1" applyBorder="1" applyAlignment="1">
      <alignment horizontal="justify"/>
    </xf>
    <xf numFmtId="0" fontId="4" fillId="0" borderId="19" xfId="0" applyFont="1" applyBorder="1" applyAlignment="1">
      <alignment horizontal="center" wrapText="1"/>
    </xf>
    <xf numFmtId="0" fontId="4" fillId="0" borderId="12" xfId="0" applyFont="1" applyFill="1" applyBorder="1"/>
    <xf numFmtId="0" fontId="4" fillId="0" borderId="11" xfId="0" applyFont="1" applyFill="1" applyBorder="1"/>
    <xf numFmtId="3" fontId="4" fillId="0" borderId="4" xfId="0" applyNumberFormat="1" applyFont="1" applyBorder="1"/>
    <xf numFmtId="164" fontId="4" fillId="0" borderId="4" xfId="0" applyNumberFormat="1" applyFont="1" applyBorder="1"/>
    <xf numFmtId="0" fontId="4" fillId="0" borderId="26" xfId="0" applyFont="1" applyFill="1" applyBorder="1"/>
    <xf numFmtId="9" fontId="1" fillId="2" borderId="28" xfId="0" applyNumberFormat="1" applyFont="1" applyFill="1" applyBorder="1"/>
    <xf numFmtId="9" fontId="1" fillId="2" borderId="27" xfId="0" applyNumberFormat="1" applyFont="1" applyFill="1" applyBorder="1"/>
    <xf numFmtId="1" fontId="0" fillId="0" borderId="1" xfId="0" applyNumberFormat="1" applyBorder="1" applyAlignment="1">
      <alignment horizontal="center"/>
    </xf>
    <xf numFmtId="9" fontId="4" fillId="4" borderId="0" xfId="0" applyNumberFormat="1" applyFont="1" applyFill="1" applyBorder="1"/>
    <xf numFmtId="0" fontId="4" fillId="4" borderId="0" xfId="0" applyFont="1" applyFill="1" applyBorder="1"/>
    <xf numFmtId="3" fontId="4" fillId="4" borderId="0" xfId="0" applyNumberFormat="1" applyFont="1" applyFill="1" applyBorder="1"/>
    <xf numFmtId="0" fontId="4" fillId="4" borderId="3" xfId="0" applyFont="1" applyFill="1" applyBorder="1" applyAlignment="1">
      <alignment horizontal="center"/>
    </xf>
    <xf numFmtId="0" fontId="4" fillId="4" borderId="4" xfId="0" applyFont="1" applyFill="1" applyBorder="1" applyAlignment="1">
      <alignment horizontal="center"/>
    </xf>
    <xf numFmtId="0" fontId="1" fillId="2" borderId="24" xfId="0" applyFont="1" applyFill="1" applyBorder="1"/>
    <xf numFmtId="0" fontId="1" fillId="0" borderId="24" xfId="0" applyFont="1" applyBorder="1"/>
    <xf numFmtId="0" fontId="1" fillId="4" borderId="9" xfId="0" applyFont="1" applyFill="1" applyBorder="1"/>
    <xf numFmtId="164" fontId="4" fillId="4" borderId="8" xfId="0" applyNumberFormat="1" applyFont="1" applyFill="1" applyBorder="1"/>
    <xf numFmtId="3" fontId="4" fillId="0" borderId="4" xfId="0" applyNumberFormat="1" applyFont="1" applyBorder="1" applyAlignment="1">
      <alignment horizontal="center"/>
    </xf>
    <xf numFmtId="3" fontId="4" fillId="0" borderId="6" xfId="0" applyNumberFormat="1" applyFont="1" applyBorder="1" applyAlignment="1">
      <alignment horizontal="center"/>
    </xf>
    <xf numFmtId="0" fontId="1" fillId="4" borderId="25" xfId="0" applyFont="1" applyFill="1" applyBorder="1"/>
    <xf numFmtId="0" fontId="1" fillId="4" borderId="11" xfId="0" applyFont="1" applyFill="1" applyBorder="1"/>
    <xf numFmtId="0" fontId="1" fillId="0" borderId="8" xfId="0" applyFont="1" applyBorder="1" applyAlignment="1">
      <alignment horizontal="center" wrapText="1"/>
    </xf>
    <xf numFmtId="0" fontId="1" fillId="0" borderId="2" xfId="0" applyFont="1" applyFill="1" applyBorder="1" applyAlignment="1">
      <alignment horizontal="left"/>
    </xf>
    <xf numFmtId="3" fontId="1" fillId="0" borderId="24" xfId="0" applyNumberFormat="1" applyFont="1" applyFill="1" applyBorder="1"/>
    <xf numFmtId="4" fontId="4" fillId="0" borderId="25" xfId="0" applyNumberFormat="1" applyFont="1" applyBorder="1"/>
    <xf numFmtId="4" fontId="4" fillId="0" borderId="26" xfId="0" applyNumberFormat="1" applyFont="1" applyBorder="1"/>
    <xf numFmtId="4" fontId="1" fillId="0" borderId="24" xfId="0" applyNumberFormat="1" applyFont="1" applyFill="1" applyBorder="1"/>
    <xf numFmtId="0" fontId="1" fillId="2" borderId="2" xfId="0" applyFont="1" applyFill="1" applyBorder="1" applyAlignment="1"/>
    <xf numFmtId="2" fontId="1" fillId="0" borderId="24" xfId="0" applyNumberFormat="1" applyFont="1" applyFill="1" applyBorder="1"/>
    <xf numFmtId="2" fontId="1" fillId="0" borderId="24" xfId="0" applyNumberFormat="1" applyFont="1" applyBorder="1"/>
    <xf numFmtId="4" fontId="1" fillId="0" borderId="24" xfId="0" applyNumberFormat="1" applyFont="1" applyBorder="1"/>
    <xf numFmtId="3" fontId="0" fillId="0" borderId="0" xfId="0" applyNumberFormat="1"/>
    <xf numFmtId="2" fontId="0" fillId="0" borderId="0" xfId="0" applyNumberFormat="1"/>
    <xf numFmtId="0" fontId="1" fillId="0" borderId="0" xfId="0" applyNumberFormat="1" applyFont="1"/>
    <xf numFmtId="49" fontId="1" fillId="0" borderId="0" xfId="0" applyNumberFormat="1" applyFont="1"/>
    <xf numFmtId="0" fontId="4" fillId="0" borderId="0" xfId="0" quotePrefix="1" applyFont="1"/>
    <xf numFmtId="49" fontId="9" fillId="0" borderId="29" xfId="1" applyNumberFormat="1" applyFont="1" applyFill="1" applyBorder="1" applyAlignment="1">
      <alignment wrapText="1"/>
    </xf>
    <xf numFmtId="4" fontId="0" fillId="0" borderId="0" xfId="0" applyNumberFormat="1"/>
    <xf numFmtId="167" fontId="0" fillId="0" borderId="0" xfId="0" applyNumberFormat="1"/>
    <xf numFmtId="14" fontId="0" fillId="0" borderId="0" xfId="0" applyNumberFormat="1"/>
    <xf numFmtId="0" fontId="1" fillId="0" borderId="1" xfId="0" applyFont="1" applyBorder="1"/>
    <xf numFmtId="0" fontId="4" fillId="0" borderId="23" xfId="0" applyFont="1" applyFill="1" applyBorder="1" applyAlignment="1">
      <alignment horizontal="center" wrapText="1"/>
    </xf>
    <xf numFmtId="0" fontId="4" fillId="0" borderId="16" xfId="0" applyFont="1" applyFill="1" applyBorder="1" applyAlignment="1">
      <alignment horizontal="center" wrapText="1"/>
    </xf>
    <xf numFmtId="0" fontId="1" fillId="0" borderId="30" xfId="0" applyFont="1" applyFill="1" applyBorder="1" applyAlignment="1">
      <alignment horizontal="center" wrapText="1"/>
    </xf>
    <xf numFmtId="0" fontId="4" fillId="0" borderId="31" xfId="0" applyFont="1" applyFill="1" applyBorder="1"/>
    <xf numFmtId="0" fontId="1" fillId="2" borderId="32" xfId="0" applyFont="1" applyFill="1" applyBorder="1" applyAlignment="1">
      <alignment wrapText="1"/>
    </xf>
    <xf numFmtId="0" fontId="1" fillId="0" borderId="33" xfId="0" applyFont="1" applyFill="1" applyBorder="1" applyAlignment="1">
      <alignment horizontal="center" wrapText="1"/>
    </xf>
    <xf numFmtId="9" fontId="1" fillId="2" borderId="1" xfId="0" applyNumberFormat="1" applyFont="1" applyFill="1" applyBorder="1"/>
    <xf numFmtId="9" fontId="1" fillId="2" borderId="6" xfId="0" applyNumberFormat="1" applyFont="1" applyFill="1" applyBorder="1"/>
    <xf numFmtId="0" fontId="4" fillId="0" borderId="32" xfId="0" applyFont="1" applyFill="1" applyBorder="1"/>
    <xf numFmtId="0" fontId="1" fillId="2" borderId="31" xfId="0" applyFont="1" applyFill="1" applyBorder="1" applyAlignment="1">
      <alignment wrapText="1"/>
    </xf>
    <xf numFmtId="0" fontId="4" fillId="2" borderId="0" xfId="0" applyFont="1" applyFill="1" applyBorder="1"/>
    <xf numFmtId="0" fontId="4" fillId="2" borderId="32" xfId="0" applyFont="1" applyFill="1" applyBorder="1"/>
    <xf numFmtId="0" fontId="4" fillId="2" borderId="31" xfId="0" applyFont="1" applyFill="1" applyBorder="1"/>
    <xf numFmtId="0" fontId="1" fillId="0" borderId="30" xfId="0" applyFont="1" applyBorder="1" applyAlignment="1">
      <alignment horizontal="center" wrapText="1"/>
    </xf>
    <xf numFmtId="0" fontId="1" fillId="0" borderId="0" xfId="0" applyFont="1" applyBorder="1" applyAlignment="1">
      <alignment horizontal="center" wrapText="1"/>
    </xf>
    <xf numFmtId="0" fontId="4" fillId="2" borderId="34" xfId="0" applyFont="1" applyFill="1" applyBorder="1"/>
    <xf numFmtId="0" fontId="1" fillId="0" borderId="33" xfId="0" applyFont="1" applyBorder="1" applyAlignment="1">
      <alignment horizontal="center" wrapText="1"/>
    </xf>
    <xf numFmtId="0" fontId="4" fillId="2" borderId="28" xfId="0" applyFont="1" applyFill="1" applyBorder="1"/>
    <xf numFmtId="0" fontId="4" fillId="2" borderId="27" xfId="0" applyFont="1" applyFill="1" applyBorder="1"/>
    <xf numFmtId="4" fontId="1" fillId="0" borderId="35" xfId="0" applyNumberFormat="1" applyFont="1" applyBorder="1"/>
    <xf numFmtId="4" fontId="1" fillId="0" borderId="35" xfId="0" applyNumberFormat="1" applyFont="1" applyFill="1" applyBorder="1"/>
    <xf numFmtId="0" fontId="1" fillId="0" borderId="0" xfId="0" applyFont="1" applyFill="1" applyBorder="1" applyAlignment="1">
      <alignment horizontal="center" wrapText="1"/>
    </xf>
    <xf numFmtId="0" fontId="0" fillId="0" borderId="0" xfId="0" quotePrefix="1"/>
    <xf numFmtId="0" fontId="0" fillId="0" borderId="0" xfId="0" quotePrefix="1" applyFont="1" applyFill="1" applyBorder="1"/>
    <xf numFmtId="2" fontId="0" fillId="0" borderId="0" xfId="0" applyNumberFormat="1" applyBorder="1"/>
    <xf numFmtId="0" fontId="0" fillId="0" borderId="36" xfId="0" applyBorder="1"/>
    <xf numFmtId="0" fontId="0" fillId="0" borderId="37" xfId="0" applyBorder="1"/>
    <xf numFmtId="0" fontId="1" fillId="0" borderId="37" xfId="0" applyFont="1" applyBorder="1" applyAlignment="1">
      <alignment horizontal="center" wrapText="1"/>
    </xf>
    <xf numFmtId="0" fontId="1" fillId="0" borderId="38" xfId="0" applyFont="1" applyBorder="1" applyAlignment="1">
      <alignment horizontal="center" wrapText="1"/>
    </xf>
    <xf numFmtId="0" fontId="1" fillId="0" borderId="39" xfId="0" applyFont="1" applyFill="1" applyBorder="1" applyAlignment="1">
      <alignment horizontal="center" wrapText="1"/>
    </xf>
    <xf numFmtId="0" fontId="1" fillId="0" borderId="35" xfId="0" applyFont="1" applyFill="1" applyBorder="1" applyAlignment="1">
      <alignment horizontal="center" wrapText="1"/>
    </xf>
    <xf numFmtId="0" fontId="0" fillId="0" borderId="35" xfId="0" applyBorder="1"/>
    <xf numFmtId="0" fontId="1" fillId="0" borderId="35" xfId="0" applyFont="1" applyBorder="1" applyAlignment="1">
      <alignment horizontal="center" wrapText="1"/>
    </xf>
    <xf numFmtId="0" fontId="1" fillId="0" borderId="40" xfId="0" applyFont="1" applyBorder="1" applyAlignment="1">
      <alignment horizontal="center" wrapText="1"/>
    </xf>
    <xf numFmtId="0" fontId="0" fillId="0" borderId="39" xfId="0" applyBorder="1"/>
    <xf numFmtId="0" fontId="0" fillId="0" borderId="40" xfId="0" applyBorder="1"/>
    <xf numFmtId="0" fontId="0" fillId="0" borderId="39" xfId="0" quotePrefix="1" applyBorder="1"/>
    <xf numFmtId="2" fontId="0" fillId="0" borderId="35" xfId="0" applyNumberFormat="1" applyBorder="1"/>
    <xf numFmtId="2" fontId="0" fillId="0" borderId="40" xfId="0" applyNumberFormat="1" applyBorder="1"/>
    <xf numFmtId="0" fontId="0" fillId="0" borderId="41" xfId="0" quotePrefix="1" applyBorder="1"/>
    <xf numFmtId="0" fontId="0" fillId="0" borderId="42" xfId="0" applyBorder="1"/>
    <xf numFmtId="2" fontId="0" fillId="0" borderId="42" xfId="0" applyNumberFormat="1" applyBorder="1"/>
    <xf numFmtId="2" fontId="0" fillId="0" borderId="43" xfId="0" applyNumberFormat="1" applyBorder="1"/>
    <xf numFmtId="2" fontId="0" fillId="0" borderId="45" xfId="0" applyNumberFormat="1" applyBorder="1"/>
    <xf numFmtId="2" fontId="0" fillId="0" borderId="46" xfId="0" applyNumberFormat="1" applyBorder="1"/>
    <xf numFmtId="0" fontId="1" fillId="0" borderId="44" xfId="0" applyFont="1" applyBorder="1"/>
    <xf numFmtId="0" fontId="1" fillId="0" borderId="45" xfId="0" applyFont="1" applyBorder="1"/>
    <xf numFmtId="4" fontId="4" fillId="0" borderId="47" xfId="0" applyNumberFormat="1" applyFont="1" applyBorder="1"/>
    <xf numFmtId="4" fontId="4" fillId="0" borderId="9" xfId="0" applyNumberFormat="1" applyFont="1" applyBorder="1"/>
    <xf numFmtId="2" fontId="1" fillId="0" borderId="48" xfId="0" applyNumberFormat="1" applyFont="1" applyFill="1" applyBorder="1"/>
    <xf numFmtId="4" fontId="1" fillId="0" borderId="48" xfId="0" applyNumberFormat="1" applyFont="1" applyFill="1" applyBorder="1"/>
    <xf numFmtId="0" fontId="1" fillId="0" borderId="40" xfId="0" applyFont="1" applyFill="1" applyBorder="1" applyAlignment="1">
      <alignment horizontal="center" wrapText="1"/>
    </xf>
    <xf numFmtId="0" fontId="0" fillId="0" borderId="43" xfId="0" applyBorder="1"/>
    <xf numFmtId="0" fontId="1" fillId="0" borderId="38" xfId="0" applyFont="1" applyBorder="1"/>
    <xf numFmtId="0" fontId="0" fillId="0" borderId="49" xfId="0" quotePrefix="1" applyBorder="1"/>
    <xf numFmtId="0" fontId="0" fillId="0" borderId="11" xfId="0" applyBorder="1"/>
    <xf numFmtId="2" fontId="0" fillId="0" borderId="11" xfId="0" applyNumberFormat="1" applyBorder="1"/>
    <xf numFmtId="0" fontId="0" fillId="0" borderId="50" xfId="0" applyBorder="1"/>
    <xf numFmtId="0" fontId="4" fillId="0" borderId="41" xfId="0" applyFont="1" applyBorder="1"/>
    <xf numFmtId="0" fontId="4" fillId="0" borderId="42" xfId="0" applyFont="1" applyBorder="1"/>
    <xf numFmtId="0" fontId="1" fillId="0" borderId="42" xfId="0" applyFont="1" applyBorder="1" applyAlignment="1">
      <alignment horizontal="center" wrapText="1"/>
    </xf>
    <xf numFmtId="0" fontId="1" fillId="0" borderId="0" xfId="0" applyFont="1" applyAlignment="1">
      <alignment horizontal="center" wrapText="1"/>
    </xf>
    <xf numFmtId="168" fontId="1" fillId="0" borderId="0" xfId="0" applyNumberFormat="1" applyFont="1" applyAlignment="1">
      <alignment horizontal="center"/>
    </xf>
    <xf numFmtId="15" fontId="1" fillId="0" borderId="0" xfId="0" applyNumberFormat="1" applyFont="1" applyAlignment="1">
      <alignment horizontal="center"/>
    </xf>
    <xf numFmtId="0" fontId="1" fillId="0" borderId="37" xfId="0" applyFont="1" applyBorder="1"/>
    <xf numFmtId="0" fontId="1" fillId="0" borderId="0" xfId="0" applyFont="1" applyAlignment="1">
      <alignment horizontal="center" wrapText="1"/>
    </xf>
    <xf numFmtId="0" fontId="4" fillId="0" borderId="0" xfId="0" applyFont="1" applyAlignment="1">
      <alignment wrapText="1"/>
    </xf>
    <xf numFmtId="0" fontId="0" fillId="0" borderId="0" xfId="0" applyAlignment="1">
      <alignment wrapText="1"/>
    </xf>
    <xf numFmtId="0" fontId="1" fillId="0" borderId="2" xfId="0" applyFont="1" applyBorder="1" applyAlignment="1">
      <alignment horizontal="center"/>
    </xf>
    <xf numFmtId="0" fontId="1" fillId="2" borderId="13" xfId="0" applyFont="1" applyFill="1" applyBorder="1" applyAlignment="1">
      <alignment horizontal="center"/>
    </xf>
    <xf numFmtId="0" fontId="1" fillId="2" borderId="2" xfId="0" applyFont="1" applyFill="1" applyBorder="1" applyAlignment="1">
      <alignment horizontal="center"/>
    </xf>
    <xf numFmtId="0" fontId="1" fillId="2" borderId="12" xfId="0" applyFont="1" applyFill="1" applyBorder="1" applyAlignment="1">
      <alignment horizontal="center"/>
    </xf>
    <xf numFmtId="0" fontId="1" fillId="3" borderId="13" xfId="0" applyFont="1" applyFill="1" applyBorder="1" applyAlignment="1">
      <alignment horizontal="center"/>
    </xf>
    <xf numFmtId="0" fontId="0" fillId="0" borderId="2" xfId="0" applyBorder="1" applyAlignment="1">
      <alignment horizontal="center"/>
    </xf>
    <xf numFmtId="0" fontId="0" fillId="0" borderId="12" xfId="0" applyBorder="1" applyAlignment="1">
      <alignment horizontal="center"/>
    </xf>
    <xf numFmtId="0" fontId="1" fillId="0" borderId="16" xfId="0" applyFont="1" applyBorder="1" applyAlignment="1">
      <alignment horizontal="justify" wrapText="1"/>
    </xf>
    <xf numFmtId="0" fontId="1" fillId="0" borderId="19" xfId="0" applyFont="1" applyBorder="1" applyAlignment="1">
      <alignment horizontal="justify" wrapText="1"/>
    </xf>
    <xf numFmtId="0" fontId="4" fillId="0" borderId="16" xfId="0" applyFont="1" applyBorder="1" applyAlignment="1">
      <alignment horizontal="left" vertical="center" wrapText="1"/>
    </xf>
    <xf numFmtId="0" fontId="4" fillId="0" borderId="23" xfId="0" applyFont="1" applyBorder="1" applyAlignment="1">
      <alignment horizontal="left" vertical="center" wrapText="1"/>
    </xf>
    <xf numFmtId="0" fontId="4" fillId="0" borderId="19" xfId="0" applyFont="1" applyBorder="1" applyAlignment="1">
      <alignment horizontal="left" vertical="center" wrapText="1"/>
    </xf>
    <xf numFmtId="0" fontId="1" fillId="0" borderId="4" xfId="0" applyFont="1" applyBorder="1" applyAlignment="1">
      <alignment wrapText="1"/>
    </xf>
    <xf numFmtId="0" fontId="1" fillId="0" borderId="14" xfId="0" applyFont="1" applyBorder="1" applyAlignment="1">
      <alignment wrapText="1"/>
    </xf>
  </cellXfs>
  <cellStyles count="2">
    <cellStyle name="Normal" xfId="0" builtinId="0"/>
    <cellStyle name="Normal_Emission Calculations" xfId="1"/>
  </cellStyles>
  <dxfs count="0"/>
  <tableStyles count="0" defaultTableStyle="TableStyleMedium9" defaultPivotStyle="PivotStyleLight16"/>
  <colors>
    <mruColors>
      <color rgb="FFC0C0C0"/>
      <color rgb="FFB2B2B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tabSelected="1" workbookViewId="0">
      <selection activeCell="E7" sqref="E7"/>
    </sheetView>
  </sheetViews>
  <sheetFormatPr defaultRowHeight="12.75" x14ac:dyDescent="0.2"/>
  <cols>
    <col min="1" max="1" width="30.85546875" customWidth="1"/>
  </cols>
  <sheetData>
    <row r="1" spans="1:1" ht="17.25" customHeight="1" x14ac:dyDescent="0.2">
      <c r="A1" s="238" t="s">
        <v>252</v>
      </c>
    </row>
    <row r="2" spans="1:1" ht="27" customHeight="1" x14ac:dyDescent="0.2">
      <c r="A2" s="238" t="s">
        <v>253</v>
      </c>
    </row>
    <row r="3" spans="1:1" ht="14.25" customHeight="1" x14ac:dyDescent="0.2">
      <c r="A3" s="238" t="s">
        <v>259</v>
      </c>
    </row>
    <row r="4" spans="1:1" ht="39.75" customHeight="1" x14ac:dyDescent="0.2">
      <c r="A4" s="238" t="s">
        <v>270</v>
      </c>
    </row>
    <row r="5" spans="1:1" ht="15" customHeight="1" x14ac:dyDescent="0.2">
      <c r="A5" s="238"/>
    </row>
    <row r="6" spans="1:1" ht="15" customHeight="1" x14ac:dyDescent="0.2">
      <c r="A6" s="238" t="s">
        <v>254</v>
      </c>
    </row>
    <row r="7" spans="1:1" ht="92.25" customHeight="1" x14ac:dyDescent="0.2">
      <c r="A7" s="238" t="s">
        <v>255</v>
      </c>
    </row>
    <row r="8" spans="1:1" ht="13.5" customHeight="1" x14ac:dyDescent="0.2">
      <c r="A8" s="238" t="s">
        <v>263</v>
      </c>
    </row>
    <row r="9" spans="1:1" x14ac:dyDescent="0.2">
      <c r="A9" s="242" t="s">
        <v>256</v>
      </c>
    </row>
    <row r="10" spans="1:1" ht="25.5" customHeight="1" x14ac:dyDescent="0.2">
      <c r="A10" s="242"/>
    </row>
    <row r="11" spans="1:1" x14ac:dyDescent="0.2">
      <c r="A11" s="68" t="s">
        <v>257</v>
      </c>
    </row>
    <row r="12" spans="1:1" x14ac:dyDescent="0.2">
      <c r="A12" s="68" t="s">
        <v>258</v>
      </c>
    </row>
    <row r="13" spans="1:1" x14ac:dyDescent="0.2">
      <c r="A13" s="239" t="s">
        <v>260</v>
      </c>
    </row>
    <row r="14" spans="1:1" x14ac:dyDescent="0.2">
      <c r="A14" s="240">
        <v>41790</v>
      </c>
    </row>
    <row r="15" spans="1:1" x14ac:dyDescent="0.2">
      <c r="A15" s="68"/>
    </row>
    <row r="16" spans="1:1" x14ac:dyDescent="0.2">
      <c r="A16" s="68"/>
    </row>
    <row r="17" spans="1:1" x14ac:dyDescent="0.2">
      <c r="A17" s="239"/>
    </row>
  </sheetData>
  <mergeCells count="1">
    <mergeCell ref="A9:A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F6" sqref="F6"/>
    </sheetView>
  </sheetViews>
  <sheetFormatPr defaultRowHeight="12.75" x14ac:dyDescent="0.2"/>
  <cols>
    <col min="2" max="2" width="12" customWidth="1"/>
    <col min="3" max="3" width="3.42578125" customWidth="1"/>
  </cols>
  <sheetData>
    <row r="1" spans="1:10" ht="14.25" x14ac:dyDescent="0.2">
      <c r="A1" s="1" t="s">
        <v>269</v>
      </c>
    </row>
    <row r="2" spans="1:10" x14ac:dyDescent="0.2">
      <c r="A2" s="1" t="s">
        <v>264</v>
      </c>
    </row>
    <row r="3" spans="1:10" x14ac:dyDescent="0.2">
      <c r="A3" s="1" t="s">
        <v>265</v>
      </c>
    </row>
    <row r="4" spans="1:10" ht="13.5" thickBot="1" x14ac:dyDescent="0.25">
      <c r="A4" s="1" t="s">
        <v>266</v>
      </c>
    </row>
    <row r="5" spans="1:10" ht="38.25" x14ac:dyDescent="0.2">
      <c r="A5" s="202"/>
      <c r="B5" s="203"/>
      <c r="C5" s="241" t="s">
        <v>8</v>
      </c>
      <c r="D5" s="204" t="s">
        <v>243</v>
      </c>
      <c r="E5" s="204" t="s">
        <v>15</v>
      </c>
      <c r="F5" s="204" t="s">
        <v>16</v>
      </c>
      <c r="G5" s="204" t="s">
        <v>25</v>
      </c>
      <c r="H5" s="204" t="s">
        <v>32</v>
      </c>
      <c r="I5" s="205" t="s">
        <v>39</v>
      </c>
    </row>
    <row r="6" spans="1:10" x14ac:dyDescent="0.2">
      <c r="A6" s="206" t="s">
        <v>244</v>
      </c>
      <c r="B6" s="207" t="s">
        <v>36</v>
      </c>
      <c r="C6" s="208"/>
      <c r="D6" s="209" t="s">
        <v>20</v>
      </c>
      <c r="E6" s="209" t="s">
        <v>20</v>
      </c>
      <c r="F6" s="209" t="s">
        <v>20</v>
      </c>
      <c r="G6" s="209" t="s">
        <v>20</v>
      </c>
      <c r="H6" s="209" t="s">
        <v>20</v>
      </c>
      <c r="I6" s="210" t="s">
        <v>20</v>
      </c>
      <c r="J6" s="198"/>
    </row>
    <row r="7" spans="1:10" x14ac:dyDescent="0.2">
      <c r="A7" s="211"/>
      <c r="B7" s="208"/>
      <c r="C7" s="208"/>
      <c r="D7" s="208"/>
      <c r="E7" s="208"/>
      <c r="F7" s="208"/>
      <c r="G7" s="208"/>
      <c r="H7" s="208"/>
      <c r="I7" s="212"/>
    </row>
    <row r="8" spans="1:10" x14ac:dyDescent="0.2">
      <c r="A8" s="213" t="s">
        <v>267</v>
      </c>
      <c r="B8" s="208">
        <v>2280002200</v>
      </c>
      <c r="C8" s="208" t="s">
        <v>246</v>
      </c>
      <c r="D8" s="214">
        <f>Calculations!Z16</f>
        <v>3.7476601187870893</v>
      </c>
      <c r="E8" s="214">
        <f>Calculations!AA16</f>
        <v>95.242171013386795</v>
      </c>
      <c r="F8" s="214">
        <f>Calculations!AB16</f>
        <v>8.2348375298578116</v>
      </c>
      <c r="G8" s="214">
        <f>Calculations!AC16</f>
        <v>4.7603893779073661E-2</v>
      </c>
      <c r="H8" s="214">
        <f>Calculations!AD16</f>
        <v>4.4118099086894178</v>
      </c>
      <c r="I8" s="215">
        <f>Calculations!AE16</f>
        <v>4.2794556114287348</v>
      </c>
    </row>
    <row r="9" spans="1:10" ht="13.5" thickBot="1" x14ac:dyDescent="0.25">
      <c r="A9" s="216" t="s">
        <v>267</v>
      </c>
      <c r="B9" s="217">
        <v>2280002100</v>
      </c>
      <c r="C9" s="217" t="s">
        <v>247</v>
      </c>
      <c r="D9" s="218">
        <f>Calculations!Z17</f>
        <v>0.1927766215233789</v>
      </c>
      <c r="E9" s="218">
        <f>Calculations!AA17</f>
        <v>5.3836352111176486</v>
      </c>
      <c r="F9" s="218">
        <f>Calculations!AB17</f>
        <v>0.57641926305150437</v>
      </c>
      <c r="G9" s="218">
        <f>Calculations!AC17</f>
        <v>2.9530650250428614E-3</v>
      </c>
      <c r="H9" s="218">
        <f>Calculations!AD17</f>
        <v>0.22856469693733067</v>
      </c>
      <c r="I9" s="219">
        <f>Calculations!AE17</f>
        <v>0.22170775602921072</v>
      </c>
    </row>
    <row r="10" spans="1:10" ht="13.5" thickBot="1" x14ac:dyDescent="0.25">
      <c r="A10" s="222" t="s">
        <v>250</v>
      </c>
      <c r="B10" s="223"/>
      <c r="C10" s="223"/>
      <c r="D10" s="220">
        <f>SUM(D8:D9)</f>
        <v>3.9404367403104681</v>
      </c>
      <c r="E10" s="220">
        <f t="shared" ref="E10:I10" si="0">SUM(E8:E9)</f>
        <v>100.62580622450444</v>
      </c>
      <c r="F10" s="220">
        <f t="shared" si="0"/>
        <v>8.8112567929093153</v>
      </c>
      <c r="G10" s="220">
        <f t="shared" si="0"/>
        <v>5.0556958804116522E-2</v>
      </c>
      <c r="H10" s="220">
        <f t="shared" si="0"/>
        <v>4.6403746056267483</v>
      </c>
      <c r="I10" s="221">
        <f t="shared" si="0"/>
        <v>4.5011633674579459</v>
      </c>
    </row>
    <row r="11" spans="1:10" ht="14.25" x14ac:dyDescent="0.2">
      <c r="A11" s="7" t="s">
        <v>261</v>
      </c>
      <c r="D11" s="168"/>
      <c r="E11" s="168"/>
      <c r="F11" s="168"/>
      <c r="G11" s="168"/>
      <c r="H11" s="168"/>
      <c r="I11" s="168"/>
    </row>
    <row r="12" spans="1:10" ht="93" customHeight="1" x14ac:dyDescent="0.2">
      <c r="A12" s="243" t="s">
        <v>268</v>
      </c>
      <c r="B12" s="244"/>
      <c r="C12" s="244"/>
      <c r="D12" s="244"/>
      <c r="E12" s="244"/>
      <c r="F12" s="244"/>
      <c r="G12" s="244"/>
      <c r="H12" s="244"/>
      <c r="I12" s="201"/>
      <c r="J12" s="198"/>
    </row>
    <row r="13" spans="1:10" x14ac:dyDescent="0.2">
      <c r="A13" s="199"/>
      <c r="D13" s="201"/>
      <c r="E13" s="201"/>
      <c r="F13" s="201"/>
      <c r="G13" s="201"/>
      <c r="H13" s="201"/>
      <c r="I13" s="201"/>
      <c r="J13" s="4"/>
    </row>
    <row r="14" spans="1:10" x14ac:dyDescent="0.2">
      <c r="A14" s="12"/>
    </row>
    <row r="15" spans="1:10" x14ac:dyDescent="0.2">
      <c r="A15" s="1"/>
    </row>
    <row r="16" spans="1:10" x14ac:dyDescent="0.2">
      <c r="A16" s="1"/>
    </row>
    <row r="17" spans="1:9" x14ac:dyDescent="0.2">
      <c r="A17" s="199"/>
      <c r="D17" s="168"/>
      <c r="E17" s="168"/>
      <c r="F17" s="168"/>
      <c r="G17" s="168"/>
      <c r="H17" s="168"/>
      <c r="I17" s="168"/>
    </row>
    <row r="18" spans="1:9" x14ac:dyDescent="0.2">
      <c r="A18" s="199"/>
      <c r="D18" s="168"/>
      <c r="E18" s="168"/>
      <c r="F18" s="168"/>
      <c r="G18" s="168"/>
      <c r="H18" s="168"/>
      <c r="I18" s="168"/>
    </row>
  </sheetData>
  <mergeCells count="1">
    <mergeCell ref="A12:H1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77"/>
  <sheetViews>
    <sheetView topLeftCell="A22" workbookViewId="0">
      <selection activeCell="D8" sqref="D8"/>
    </sheetView>
  </sheetViews>
  <sheetFormatPr defaultRowHeight="12.75" x14ac:dyDescent="0.2"/>
  <cols>
    <col min="1" max="1" width="24.5703125" style="7" customWidth="1"/>
    <col min="2" max="2" width="13" style="7" customWidth="1"/>
    <col min="3" max="4" width="13.5703125" style="7" customWidth="1"/>
    <col min="5" max="5" width="13" style="7" customWidth="1"/>
    <col min="6" max="6" width="13.28515625" style="7" customWidth="1"/>
    <col min="7" max="8" width="13.42578125" style="7" customWidth="1"/>
    <col min="9" max="10" width="11.140625" style="7" customWidth="1"/>
    <col min="11" max="11" width="14.42578125" style="7" customWidth="1"/>
    <col min="12" max="13" width="10.140625" style="7" customWidth="1"/>
    <col min="14" max="14" width="11.140625" style="7" customWidth="1"/>
    <col min="15" max="15" width="10.42578125" style="7" customWidth="1"/>
    <col min="16" max="16" width="10" style="7" bestFit="1" customWidth="1"/>
    <col min="17" max="16384" width="9.140625" style="7"/>
  </cols>
  <sheetData>
    <row r="1" spans="1:10" x14ac:dyDescent="0.2">
      <c r="A1" s="7" t="s">
        <v>45</v>
      </c>
      <c r="B1" s="23"/>
      <c r="C1" s="23"/>
      <c r="D1" s="23"/>
    </row>
    <row r="2" spans="1:10" x14ac:dyDescent="0.2">
      <c r="A2" s="7" t="s">
        <v>231</v>
      </c>
      <c r="B2" s="23"/>
      <c r="C2" s="23"/>
      <c r="D2" s="23"/>
    </row>
    <row r="3" spans="1:10" x14ac:dyDescent="0.2">
      <c r="A3" s="7" t="s">
        <v>46</v>
      </c>
      <c r="B3" s="69">
        <v>2011</v>
      </c>
      <c r="C3"/>
      <c r="D3" s="23"/>
    </row>
    <row r="4" spans="1:10" x14ac:dyDescent="0.2">
      <c r="A4" s="7" t="s">
        <v>47</v>
      </c>
      <c r="B4" s="69">
        <v>20110101</v>
      </c>
      <c r="C4" s="66" t="s">
        <v>48</v>
      </c>
      <c r="D4" s="69">
        <v>20111231</v>
      </c>
    </row>
    <row r="5" spans="1:10" x14ac:dyDescent="0.2">
      <c r="A5" s="7" t="s">
        <v>49</v>
      </c>
      <c r="B5" s="23"/>
      <c r="C5" s="23"/>
      <c r="D5" s="23"/>
    </row>
    <row r="6" spans="1:10" x14ac:dyDescent="0.2">
      <c r="B6" s="23"/>
      <c r="C6" s="23"/>
      <c r="D6" s="23"/>
    </row>
    <row r="7" spans="1:10" x14ac:dyDescent="0.2">
      <c r="B7" s="23"/>
      <c r="C7" s="23"/>
      <c r="D7" s="23"/>
    </row>
    <row r="8" spans="1:10" x14ac:dyDescent="0.2">
      <c r="A8" s="1" t="s">
        <v>131</v>
      </c>
      <c r="B8" s="23"/>
      <c r="C8" s="23"/>
      <c r="D8" s="23"/>
    </row>
    <row r="9" spans="1:10" x14ac:dyDescent="0.2">
      <c r="A9" s="99"/>
      <c r="B9" s="100"/>
      <c r="C9" s="100" t="s">
        <v>73</v>
      </c>
      <c r="D9" s="100" t="s">
        <v>74</v>
      </c>
      <c r="E9" s="100" t="s">
        <v>136</v>
      </c>
      <c r="F9" s="101"/>
      <c r="G9" s="102" t="s">
        <v>75</v>
      </c>
      <c r="H9" s="103"/>
    </row>
    <row r="10" spans="1:10" x14ac:dyDescent="0.2">
      <c r="A10" s="104" t="s">
        <v>67</v>
      </c>
      <c r="B10" s="105" t="s">
        <v>30</v>
      </c>
      <c r="C10" s="105" t="s">
        <v>79</v>
      </c>
      <c r="D10" s="105" t="s">
        <v>80</v>
      </c>
      <c r="E10" s="105" t="s">
        <v>137</v>
      </c>
      <c r="F10" s="106" t="s">
        <v>0</v>
      </c>
      <c r="G10" s="106" t="s">
        <v>68</v>
      </c>
      <c r="H10" s="107" t="s">
        <v>69</v>
      </c>
    </row>
    <row r="11" spans="1:10" x14ac:dyDescent="0.2">
      <c r="A11" s="88" t="s">
        <v>72</v>
      </c>
      <c r="B11" s="89" t="s">
        <v>34</v>
      </c>
      <c r="C11" s="89">
        <v>17</v>
      </c>
      <c r="D11" s="89">
        <v>16</v>
      </c>
      <c r="E11" s="93">
        <v>0.5</v>
      </c>
      <c r="F11" s="93">
        <v>1.1659999999999999</v>
      </c>
      <c r="G11" s="89">
        <v>0.16700000000000001</v>
      </c>
      <c r="H11" s="94">
        <v>0.33300000000000002</v>
      </c>
    </row>
    <row r="12" spans="1:10" x14ac:dyDescent="0.2">
      <c r="A12" s="38" t="s">
        <v>71</v>
      </c>
      <c r="B12" s="90" t="s">
        <v>35</v>
      </c>
      <c r="C12" s="90">
        <v>1</v>
      </c>
      <c r="D12" s="90">
        <v>10</v>
      </c>
      <c r="E12" s="90">
        <v>1</v>
      </c>
      <c r="F12" s="90">
        <v>0.25</v>
      </c>
      <c r="G12" s="90">
        <v>8.3000000000000004E-2</v>
      </c>
      <c r="H12" s="92">
        <v>0.33300000000000002</v>
      </c>
    </row>
    <row r="13" spans="1:10" x14ac:dyDescent="0.2">
      <c r="A13" s="13"/>
      <c r="B13" s="14"/>
      <c r="C13" s="14"/>
      <c r="D13" s="14"/>
      <c r="E13" s="14"/>
      <c r="F13" s="14"/>
      <c r="G13" s="14"/>
      <c r="H13" s="14"/>
      <c r="I13" s="14"/>
      <c r="J13" s="14"/>
    </row>
    <row r="14" spans="1:10" x14ac:dyDescent="0.2">
      <c r="A14" s="13"/>
      <c r="B14" s="14"/>
      <c r="C14" s="14"/>
      <c r="D14" s="14"/>
      <c r="E14" s="14"/>
      <c r="F14" s="14"/>
      <c r="G14" s="14"/>
      <c r="H14" s="14"/>
      <c r="I14" s="14"/>
      <c r="J14" s="14"/>
    </row>
    <row r="15" spans="1:10" x14ac:dyDescent="0.2">
      <c r="A15" s="12" t="s">
        <v>132</v>
      </c>
      <c r="B15" s="23"/>
      <c r="C15" s="23"/>
      <c r="D15" s="23"/>
      <c r="E15" s="23"/>
      <c r="F15" s="23"/>
      <c r="G15" s="23"/>
      <c r="H15" s="23"/>
    </row>
    <row r="16" spans="1:10" x14ac:dyDescent="0.2">
      <c r="A16" s="99" t="s">
        <v>70</v>
      </c>
      <c r="B16" s="147"/>
      <c r="C16" s="147"/>
      <c r="D16" s="147"/>
      <c r="E16" s="147"/>
      <c r="F16" s="147"/>
      <c r="G16" s="148"/>
      <c r="H16" s="23"/>
    </row>
    <row r="17" spans="1:16" x14ac:dyDescent="0.2">
      <c r="A17" s="149" t="s">
        <v>81</v>
      </c>
      <c r="B17" s="246" t="s">
        <v>129</v>
      </c>
      <c r="C17" s="247"/>
      <c r="D17" s="248"/>
      <c r="E17" s="247" t="s">
        <v>128</v>
      </c>
      <c r="F17" s="247"/>
      <c r="G17" s="248"/>
      <c r="H17" s="13"/>
    </row>
    <row r="18" spans="1:16" x14ac:dyDescent="0.2">
      <c r="A18" s="150" t="s">
        <v>8</v>
      </c>
      <c r="B18" s="96" t="s">
        <v>17</v>
      </c>
      <c r="C18" s="97" t="s">
        <v>2</v>
      </c>
      <c r="D18" s="98" t="s">
        <v>7</v>
      </c>
      <c r="E18" s="97" t="s">
        <v>17</v>
      </c>
      <c r="F18" s="97" t="s">
        <v>2</v>
      </c>
      <c r="G18" s="98" t="s">
        <v>7</v>
      </c>
      <c r="H18" s="44"/>
      <c r="I18" s="8"/>
      <c r="O18" s="8"/>
    </row>
    <row r="19" spans="1:16" x14ac:dyDescent="0.2">
      <c r="A19" s="123" t="s">
        <v>18</v>
      </c>
      <c r="B19" s="45">
        <v>1</v>
      </c>
      <c r="C19" s="13">
        <v>4000</v>
      </c>
      <c r="D19" s="32">
        <f>C19*$J$21</f>
        <v>2982.32</v>
      </c>
      <c r="E19" s="46">
        <v>1</v>
      </c>
      <c r="F19" s="34">
        <v>300</v>
      </c>
      <c r="G19" s="47">
        <f>F19*$J$21</f>
        <v>223.67400000000001</v>
      </c>
      <c r="H19" s="34"/>
      <c r="I19" s="8"/>
    </row>
    <row r="20" spans="1:16" x14ac:dyDescent="0.2">
      <c r="A20" s="123" t="s">
        <v>26</v>
      </c>
      <c r="B20" s="48">
        <v>0.75</v>
      </c>
      <c r="C20" s="13">
        <f>$C$19*B20</f>
        <v>3000</v>
      </c>
      <c r="D20" s="32">
        <f>C20*$J$21</f>
        <v>2236.7400000000002</v>
      </c>
      <c r="E20" s="46">
        <v>0.65</v>
      </c>
      <c r="F20" s="13">
        <f>$F$19*E20</f>
        <v>195</v>
      </c>
      <c r="G20" s="47">
        <f>F20*$J$21</f>
        <v>145.38810000000001</v>
      </c>
      <c r="H20" s="8"/>
      <c r="I20" s="49" t="s">
        <v>77</v>
      </c>
      <c r="J20" s="50">
        <v>1.1507700000000001</v>
      </c>
      <c r="K20" s="28" t="s">
        <v>76</v>
      </c>
      <c r="L20" s="28"/>
    </row>
    <row r="21" spans="1:16" x14ac:dyDescent="0.2">
      <c r="A21" s="123" t="s">
        <v>4</v>
      </c>
      <c r="B21" s="45">
        <v>0.2</v>
      </c>
      <c r="C21" s="13">
        <f>$C$19*B21</f>
        <v>800</v>
      </c>
      <c r="D21" s="32">
        <f>C21*$J$21</f>
        <v>596.46400000000006</v>
      </c>
      <c r="E21" s="46">
        <v>0.65</v>
      </c>
      <c r="F21" s="13">
        <f>$F$19*E21</f>
        <v>195</v>
      </c>
      <c r="G21" s="47">
        <f>F21*$J$21</f>
        <v>145.38810000000001</v>
      </c>
      <c r="I21" s="49" t="s">
        <v>78</v>
      </c>
      <c r="J21" s="50">
        <v>0.74558000000000002</v>
      </c>
      <c r="K21" s="28" t="s">
        <v>6</v>
      </c>
      <c r="L21" s="28"/>
      <c r="N21" s="9"/>
    </row>
    <row r="22" spans="1:16" x14ac:dyDescent="0.2">
      <c r="A22" s="114" t="s">
        <v>5</v>
      </c>
      <c r="B22" s="51">
        <v>0</v>
      </c>
      <c r="C22" s="11">
        <f>$C$19*B22</f>
        <v>0</v>
      </c>
      <c r="D22" s="52">
        <f>C22*$J$21</f>
        <v>0</v>
      </c>
      <c r="E22" s="53">
        <v>0.65</v>
      </c>
      <c r="F22" s="11">
        <f>$F$19*E22</f>
        <v>195</v>
      </c>
      <c r="G22" s="54">
        <f>F22*$J$21</f>
        <v>145.38810000000001</v>
      </c>
      <c r="I22" s="49" t="s">
        <v>23</v>
      </c>
      <c r="J22" s="50">
        <v>907184.7</v>
      </c>
      <c r="K22" s="28" t="s">
        <v>22</v>
      </c>
      <c r="L22" s="28"/>
      <c r="O22" s="15"/>
      <c r="P22" s="8"/>
    </row>
    <row r="23" spans="1:16" x14ac:dyDescent="0.2">
      <c r="A23" s="151" t="s">
        <v>1</v>
      </c>
      <c r="B23" s="144"/>
      <c r="C23" s="145"/>
      <c r="D23" s="146"/>
      <c r="E23" s="144"/>
      <c r="F23" s="145"/>
      <c r="G23" s="152"/>
      <c r="I23" s="87"/>
      <c r="J23" s="86"/>
      <c r="K23" s="8"/>
      <c r="L23" s="8"/>
      <c r="O23" s="15"/>
      <c r="P23" s="8"/>
    </row>
    <row r="24" spans="1:16" x14ac:dyDescent="0.2">
      <c r="A24" s="95" t="s">
        <v>81</v>
      </c>
      <c r="B24" s="249" t="s">
        <v>238</v>
      </c>
      <c r="C24" s="250"/>
      <c r="D24" s="251"/>
      <c r="E24" s="247" t="s">
        <v>239</v>
      </c>
      <c r="F24" s="247"/>
      <c r="G24" s="248"/>
      <c r="I24" s="87"/>
      <c r="J24" s="86"/>
      <c r="K24" s="8"/>
      <c r="L24" s="8"/>
      <c r="O24" s="15"/>
      <c r="P24" s="8"/>
    </row>
    <row r="25" spans="1:16" x14ac:dyDescent="0.2">
      <c r="A25" s="42" t="s">
        <v>8</v>
      </c>
      <c r="B25" s="42" t="s">
        <v>17</v>
      </c>
      <c r="C25" s="22" t="s">
        <v>2</v>
      </c>
      <c r="D25" s="43" t="s">
        <v>7</v>
      </c>
      <c r="E25" s="21" t="s">
        <v>17</v>
      </c>
      <c r="F25" s="21" t="s">
        <v>2</v>
      </c>
      <c r="G25" s="43" t="s">
        <v>7</v>
      </c>
      <c r="I25" s="87"/>
      <c r="J25" s="86"/>
      <c r="K25" s="8"/>
      <c r="L25" s="8"/>
      <c r="O25" s="15"/>
      <c r="P25" s="8"/>
    </row>
    <row r="26" spans="1:16" x14ac:dyDescent="0.2">
      <c r="A26" s="37" t="s">
        <v>18</v>
      </c>
      <c r="B26" s="45">
        <v>1</v>
      </c>
      <c r="C26" s="34">
        <v>620</v>
      </c>
      <c r="D26" s="138">
        <f>C26*$J$21</f>
        <v>462.25960000000003</v>
      </c>
      <c r="E26" s="19">
        <v>1</v>
      </c>
      <c r="F26" s="13">
        <v>0</v>
      </c>
      <c r="G26" s="139">
        <f>F26*$J$21</f>
        <v>0</v>
      </c>
      <c r="I26" s="87"/>
      <c r="J26" s="86"/>
      <c r="K26" s="8"/>
      <c r="L26" s="8"/>
      <c r="O26" s="15"/>
      <c r="P26" s="8"/>
    </row>
    <row r="27" spans="1:16" x14ac:dyDescent="0.2">
      <c r="A27" s="37" t="s">
        <v>0</v>
      </c>
      <c r="B27" s="45">
        <v>0.75</v>
      </c>
      <c r="C27" s="13">
        <f>C26*0.75</f>
        <v>465</v>
      </c>
      <c r="D27" s="32">
        <f t="shared" ref="D27:D29" si="0">C27*$J$21</f>
        <v>346.69470000000001</v>
      </c>
      <c r="E27" s="19">
        <v>0.65</v>
      </c>
      <c r="F27" s="13">
        <f>F26*E27</f>
        <v>0</v>
      </c>
      <c r="G27" s="47">
        <f t="shared" ref="G27:G29" si="1">F27*$J$21</f>
        <v>0</v>
      </c>
      <c r="I27" s="87"/>
      <c r="J27" s="86"/>
      <c r="K27" s="8"/>
      <c r="L27" s="8"/>
      <c r="O27" s="15"/>
      <c r="P27" s="8"/>
    </row>
    <row r="28" spans="1:16" x14ac:dyDescent="0.2">
      <c r="A28" s="37" t="s">
        <v>4</v>
      </c>
      <c r="B28" s="45">
        <v>0.2</v>
      </c>
      <c r="C28" s="13">
        <f>C26*0.2</f>
        <v>124</v>
      </c>
      <c r="D28" s="32">
        <f t="shared" si="0"/>
        <v>92.451920000000001</v>
      </c>
      <c r="E28" s="19">
        <v>0.65</v>
      </c>
      <c r="F28" s="13">
        <f>F26*E28</f>
        <v>0</v>
      </c>
      <c r="G28" s="47">
        <f t="shared" si="1"/>
        <v>0</v>
      </c>
      <c r="I28" s="87"/>
      <c r="J28" s="86"/>
      <c r="K28" s="8"/>
      <c r="L28" s="8"/>
      <c r="O28" s="15"/>
      <c r="P28" s="8"/>
    </row>
    <row r="29" spans="1:16" x14ac:dyDescent="0.2">
      <c r="A29" s="38" t="s">
        <v>5</v>
      </c>
      <c r="B29" s="51">
        <v>0</v>
      </c>
      <c r="C29" s="11">
        <f>C26*0</f>
        <v>0</v>
      </c>
      <c r="D29" s="52">
        <f t="shared" si="0"/>
        <v>0</v>
      </c>
      <c r="E29" s="24">
        <v>0.65</v>
      </c>
      <c r="F29" s="11">
        <f>F26*E29</f>
        <v>0</v>
      </c>
      <c r="G29" s="54">
        <f t="shared" si="1"/>
        <v>0</v>
      </c>
      <c r="I29" s="87"/>
      <c r="J29" s="86"/>
      <c r="K29" s="8"/>
      <c r="L29" s="8"/>
      <c r="O29" s="15"/>
      <c r="P29" s="8"/>
    </row>
    <row r="30" spans="1:16" x14ac:dyDescent="0.2">
      <c r="A30" s="13"/>
      <c r="B30" s="19"/>
      <c r="C30" s="13"/>
      <c r="D30" s="64"/>
      <c r="E30" s="46"/>
      <c r="F30" s="13"/>
      <c r="G30" s="36"/>
      <c r="I30" s="87"/>
      <c r="J30" s="86"/>
      <c r="K30" s="8"/>
      <c r="L30" s="8"/>
      <c r="O30" s="15"/>
      <c r="P30" s="8"/>
    </row>
    <row r="31" spans="1:16" x14ac:dyDescent="0.2">
      <c r="A31" s="13"/>
      <c r="B31" s="19"/>
      <c r="C31" s="13"/>
      <c r="D31" s="64"/>
      <c r="E31" s="46"/>
      <c r="F31" s="13"/>
      <c r="G31" s="36"/>
      <c r="I31" s="87"/>
      <c r="J31" s="86"/>
      <c r="K31" s="8"/>
      <c r="L31" s="8"/>
      <c r="O31" s="15"/>
      <c r="P31" s="8"/>
    </row>
    <row r="32" spans="1:16" x14ac:dyDescent="0.2">
      <c r="A32" s="12" t="s">
        <v>230</v>
      </c>
      <c r="B32" s="108"/>
      <c r="C32" s="13"/>
      <c r="D32" s="64"/>
      <c r="E32" s="46"/>
      <c r="F32" s="13"/>
      <c r="G32" s="36"/>
      <c r="I32" s="87"/>
      <c r="J32" s="86"/>
      <c r="K32" s="8"/>
      <c r="L32" s="8"/>
      <c r="O32" s="15"/>
      <c r="P32" s="8"/>
    </row>
    <row r="33" spans="1:22" x14ac:dyDescent="0.2">
      <c r="A33" s="112" t="s">
        <v>67</v>
      </c>
      <c r="B33" s="115" t="s">
        <v>82</v>
      </c>
      <c r="C33" s="116" t="s">
        <v>83</v>
      </c>
      <c r="D33" s="117" t="s">
        <v>84</v>
      </c>
      <c r="E33" s="118" t="s">
        <v>85</v>
      </c>
      <c r="F33" s="116" t="s">
        <v>86</v>
      </c>
      <c r="G33" s="119" t="s">
        <v>87</v>
      </c>
      <c r="H33" s="116" t="s">
        <v>88</v>
      </c>
      <c r="I33" s="116" t="s">
        <v>89</v>
      </c>
      <c r="J33" s="116" t="s">
        <v>90</v>
      </c>
      <c r="K33" s="116" t="s">
        <v>91</v>
      </c>
      <c r="L33" s="116" t="s">
        <v>92</v>
      </c>
      <c r="M33" s="111" t="s">
        <v>93</v>
      </c>
      <c r="N33" s="109" t="s">
        <v>19</v>
      </c>
      <c r="O33" s="15"/>
      <c r="P33" s="8"/>
    </row>
    <row r="34" spans="1:22" x14ac:dyDescent="0.2">
      <c r="A34" s="113" t="s">
        <v>72</v>
      </c>
      <c r="B34" s="89">
        <v>256</v>
      </c>
      <c r="C34" s="89">
        <v>246</v>
      </c>
      <c r="D34" s="120">
        <v>284</v>
      </c>
      <c r="E34" s="122">
        <v>344</v>
      </c>
      <c r="F34" s="89">
        <v>473</v>
      </c>
      <c r="G34" s="93">
        <v>493</v>
      </c>
      <c r="H34" s="89">
        <v>672</v>
      </c>
      <c r="I34" s="110">
        <v>568</v>
      </c>
      <c r="J34" s="110">
        <v>482</v>
      </c>
      <c r="K34" s="110">
        <v>386</v>
      </c>
      <c r="L34" s="110">
        <v>304</v>
      </c>
      <c r="M34" s="94">
        <v>276</v>
      </c>
      <c r="N34" s="123">
        <f>SUM(B34:M34)</f>
        <v>4784</v>
      </c>
      <c r="O34" s="15"/>
      <c r="P34" s="8"/>
    </row>
    <row r="35" spans="1:22" x14ac:dyDescent="0.2">
      <c r="A35" s="114" t="s">
        <v>71</v>
      </c>
      <c r="B35" s="90">
        <v>0</v>
      </c>
      <c r="C35" s="90">
        <v>0</v>
      </c>
      <c r="D35" s="121">
        <v>0</v>
      </c>
      <c r="E35" s="124">
        <v>48</v>
      </c>
      <c r="F35" s="143">
        <v>436</v>
      </c>
      <c r="G35" s="143">
        <v>496</v>
      </c>
      <c r="H35" s="143">
        <v>754</v>
      </c>
      <c r="I35" s="143">
        <v>708</v>
      </c>
      <c r="J35" s="143">
        <v>247</v>
      </c>
      <c r="K35" s="91">
        <v>166</v>
      </c>
      <c r="L35" s="91">
        <v>0</v>
      </c>
      <c r="M35" s="92">
        <v>0</v>
      </c>
      <c r="N35" s="114">
        <f>SUM(B35:M35)</f>
        <v>2855</v>
      </c>
      <c r="O35" s="15"/>
      <c r="P35" s="8"/>
    </row>
    <row r="36" spans="1:22" x14ac:dyDescent="0.2">
      <c r="A36" s="13"/>
      <c r="B36" s="19"/>
      <c r="C36" s="13"/>
      <c r="D36" s="64"/>
      <c r="E36" s="46"/>
      <c r="F36" s="13"/>
      <c r="G36" s="36"/>
      <c r="I36" s="87"/>
      <c r="J36" s="86"/>
      <c r="K36" s="8"/>
      <c r="L36" s="8"/>
      <c r="O36" s="15"/>
      <c r="P36" s="8"/>
    </row>
    <row r="37" spans="1:22" x14ac:dyDescent="0.2">
      <c r="A37" s="13"/>
      <c r="B37" s="19"/>
      <c r="C37" s="13"/>
      <c r="D37" s="64"/>
      <c r="E37" s="46"/>
      <c r="F37" s="13"/>
      <c r="G37" s="36"/>
      <c r="I37" s="87"/>
      <c r="J37" s="86"/>
      <c r="K37" s="8"/>
      <c r="L37" s="8"/>
      <c r="O37" s="15"/>
      <c r="P37" s="8"/>
    </row>
    <row r="38" spans="1:22" x14ac:dyDescent="0.2">
      <c r="A38" s="1" t="s">
        <v>133</v>
      </c>
      <c r="B38" s="19"/>
      <c r="C38" s="13"/>
      <c r="D38" s="64"/>
      <c r="E38" s="46"/>
      <c r="F38" s="13"/>
      <c r="G38" s="36"/>
      <c r="I38" s="87"/>
      <c r="J38" s="86"/>
      <c r="K38" s="8"/>
      <c r="L38" s="8"/>
      <c r="O38" s="15"/>
      <c r="P38" s="8"/>
    </row>
    <row r="39" spans="1:22" x14ac:dyDescent="0.2">
      <c r="A39" s="155"/>
      <c r="B39" s="101"/>
      <c r="C39" s="102" t="s">
        <v>134</v>
      </c>
      <c r="D39" s="103"/>
      <c r="E39" s="101"/>
      <c r="F39" s="102" t="s">
        <v>135</v>
      </c>
      <c r="G39" s="103"/>
      <c r="I39" s="87"/>
      <c r="J39" s="86"/>
      <c r="K39" s="8"/>
      <c r="L39" s="8"/>
      <c r="O39" s="15"/>
      <c r="P39" s="8"/>
    </row>
    <row r="40" spans="1:22" x14ac:dyDescent="0.2">
      <c r="A40" s="156" t="s">
        <v>67</v>
      </c>
      <c r="B40" s="106" t="s">
        <v>0</v>
      </c>
      <c r="C40" s="106" t="s">
        <v>68</v>
      </c>
      <c r="D40" s="107" t="s">
        <v>69</v>
      </c>
      <c r="E40" s="106" t="s">
        <v>0</v>
      </c>
      <c r="F40" s="106" t="s">
        <v>68</v>
      </c>
      <c r="G40" s="107" t="s">
        <v>69</v>
      </c>
      <c r="I40" s="87"/>
      <c r="J40" s="86"/>
      <c r="K40" s="8"/>
      <c r="L40" s="8"/>
      <c r="O40" s="15"/>
      <c r="P40" s="8"/>
    </row>
    <row r="41" spans="1:22" x14ac:dyDescent="0.2">
      <c r="A41" s="113" t="s">
        <v>72</v>
      </c>
      <c r="B41" s="120">
        <f>$N$34*E11*F11*D20</f>
        <v>6238428.9052799996</v>
      </c>
      <c r="C41" s="120">
        <f>$N$34*E11*G11*D21</f>
        <v>238265.89529600003</v>
      </c>
      <c r="D41" s="153">
        <f>$N$34*E11*H11*D22</f>
        <v>0</v>
      </c>
      <c r="E41" s="120">
        <f>$N$34*E11*F11*G20</f>
        <v>405497.87884319999</v>
      </c>
      <c r="F41" s="120">
        <f>$N$34*E11*G11*G21</f>
        <v>58077.311978400001</v>
      </c>
      <c r="G41" s="153">
        <f>$N$34*E11*H11*G22</f>
        <v>115806.85562160001</v>
      </c>
      <c r="I41" s="87"/>
      <c r="J41" s="86"/>
      <c r="K41" s="8"/>
      <c r="L41" s="8"/>
      <c r="O41" s="15"/>
      <c r="P41" s="8"/>
    </row>
    <row r="42" spans="1:22" x14ac:dyDescent="0.2">
      <c r="A42" s="114" t="s">
        <v>71</v>
      </c>
      <c r="B42" s="121">
        <f>$N$35*F12*D27</f>
        <v>247453.342125</v>
      </c>
      <c r="C42" s="121">
        <f>$N$35*G12*D28</f>
        <v>21907.8692228</v>
      </c>
      <c r="D42" s="154">
        <f>$N$35*H12*D29</f>
        <v>0</v>
      </c>
      <c r="E42" s="121">
        <f>$N$35*F12*G27</f>
        <v>0</v>
      </c>
      <c r="F42" s="121">
        <f>$N$35*G12*G28</f>
        <v>0</v>
      </c>
      <c r="G42" s="154">
        <f>$N$35*H12*G29</f>
        <v>0</v>
      </c>
      <c r="I42" s="87"/>
      <c r="J42" s="86"/>
      <c r="K42" s="8"/>
      <c r="L42" s="8"/>
      <c r="O42" s="15"/>
      <c r="P42" s="8"/>
    </row>
    <row r="43" spans="1:22" x14ac:dyDescent="0.2">
      <c r="A43" s="13"/>
      <c r="B43" s="19"/>
      <c r="C43" s="13"/>
      <c r="D43" s="64"/>
      <c r="E43" s="46"/>
      <c r="F43" s="13"/>
      <c r="G43" s="36"/>
      <c r="I43" s="87"/>
      <c r="J43" s="86"/>
      <c r="K43" s="8"/>
      <c r="L43" s="8"/>
      <c r="O43" s="15"/>
      <c r="P43" s="8"/>
    </row>
    <row r="44" spans="1:22" x14ac:dyDescent="0.2">
      <c r="A44" s="1"/>
      <c r="P44" s="8"/>
      <c r="Q44" s="8"/>
      <c r="R44" s="8"/>
      <c r="S44" s="8"/>
      <c r="T44" s="8"/>
      <c r="U44" s="8"/>
      <c r="V44" s="8"/>
    </row>
    <row r="45" spans="1:22" x14ac:dyDescent="0.2">
      <c r="A45" s="17" t="s">
        <v>21</v>
      </c>
      <c r="B45" s="20"/>
    </row>
    <row r="46" spans="1:22" x14ac:dyDescent="0.2">
      <c r="A46" s="7" t="s">
        <v>142</v>
      </c>
    </row>
    <row r="47" spans="1:22" x14ac:dyDescent="0.2">
      <c r="A47" s="7" t="s">
        <v>140</v>
      </c>
      <c r="F47" s="10"/>
    </row>
    <row r="48" spans="1:22" x14ac:dyDescent="0.2">
      <c r="A48" s="7" t="s">
        <v>141</v>
      </c>
    </row>
    <row r="49" spans="1:27" x14ac:dyDescent="0.2">
      <c r="A49" s="7" t="s">
        <v>232</v>
      </c>
    </row>
    <row r="50" spans="1:27" x14ac:dyDescent="0.2">
      <c r="A50" s="7" t="s">
        <v>143</v>
      </c>
    </row>
    <row r="52" spans="1:27" s="3" customFormat="1" x14ac:dyDescent="0.2">
      <c r="A52" s="245" t="s">
        <v>94</v>
      </c>
      <c r="B52" s="245"/>
      <c r="C52" s="245"/>
      <c r="D52" s="245"/>
      <c r="E52" s="245"/>
      <c r="F52" s="245"/>
      <c r="G52" s="245"/>
      <c r="H52" s="245"/>
    </row>
    <row r="53" spans="1:27" s="4" customFormat="1" x14ac:dyDescent="0.2">
      <c r="A53" s="18"/>
      <c r="B53" s="18"/>
      <c r="C53" s="18"/>
      <c r="E53" s="18"/>
      <c r="F53" s="18"/>
      <c r="G53" s="18"/>
      <c r="H53" s="18"/>
    </row>
    <row r="54" spans="1:27" customFormat="1" x14ac:dyDescent="0.2">
      <c r="A54" s="1" t="s">
        <v>124</v>
      </c>
      <c r="B54" s="129" t="s">
        <v>125</v>
      </c>
      <c r="C54" s="125" t="s">
        <v>71</v>
      </c>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row>
    <row r="55" spans="1:27" customFormat="1" x14ac:dyDescent="0.2">
      <c r="A55" s="1"/>
      <c r="B55" s="126"/>
      <c r="D55" s="6"/>
    </row>
    <row r="56" spans="1:27" customFormat="1" x14ac:dyDescent="0.2">
      <c r="A56" s="1" t="s">
        <v>95</v>
      </c>
      <c r="B56" s="126">
        <f>(SUM(G66:I66)/N66)*(SUM(B71:F71)/I71)*(1/65)</f>
        <v>3.7840884104077574E-3</v>
      </c>
      <c r="C56" s="126">
        <f>(SUM(G35:I35)/N67)*(SUM(B72:F72)/I72)*(1/65)</f>
        <v>4.6495888865801891E-3</v>
      </c>
      <c r="D56" s="6"/>
    </row>
    <row r="57" spans="1:27" customFormat="1" x14ac:dyDescent="0.2">
      <c r="A57" s="1" t="s">
        <v>96</v>
      </c>
      <c r="B57" s="126">
        <f>(SUM(B66,C66,M66)/N66)*(SUM(B76:F76)/I76)*(1/65)</f>
        <v>1.7870925061560514E-3</v>
      </c>
      <c r="C57" s="126">
        <f>(SUM(B67,C67,M67)/N67)*(SUM(B77:F77)/I77)*(1/65)</f>
        <v>0</v>
      </c>
      <c r="D57" s="6"/>
    </row>
    <row r="58" spans="1:27" customFormat="1" x14ac:dyDescent="0.2">
      <c r="A58" s="1" t="s">
        <v>97</v>
      </c>
      <c r="B58" s="125">
        <f>((B66+C66+M66)/N66)*100</f>
        <v>16.262541806020067</v>
      </c>
      <c r="C58" s="125">
        <f>((B67+C67+M67)/N67)*100</f>
        <v>0</v>
      </c>
      <c r="D58" s="6"/>
    </row>
    <row r="59" spans="1:27" customFormat="1" x14ac:dyDescent="0.2">
      <c r="A59" s="1" t="s">
        <v>98</v>
      </c>
      <c r="B59" s="125">
        <f>((D66+E66+F66)/N66)*100</f>
        <v>23.014214046822744</v>
      </c>
      <c r="C59" s="125">
        <f>((D67+E67+F35)/N67)*100</f>
        <v>16.952714535901929</v>
      </c>
      <c r="D59" s="6"/>
    </row>
    <row r="60" spans="1:27" customFormat="1" x14ac:dyDescent="0.2">
      <c r="A60" s="1" t="s">
        <v>99</v>
      </c>
      <c r="B60" s="125">
        <f>((G66+H66+I66)/N66)*100</f>
        <v>36.224916387959865</v>
      </c>
      <c r="C60" s="125">
        <f>((G35+H35+I35)/N67)*100</f>
        <v>68.581436077057788</v>
      </c>
      <c r="D60" s="6"/>
    </row>
    <row r="61" spans="1:27" customFormat="1" x14ac:dyDescent="0.2">
      <c r="A61" s="1" t="s">
        <v>100</v>
      </c>
      <c r="B61" s="125">
        <f>((J66+K66+L66)/N66)*100</f>
        <v>24.498327759197323</v>
      </c>
      <c r="C61" s="125">
        <f>((J35+K67+L67)/N67)*100</f>
        <v>14.465849387040281</v>
      </c>
      <c r="D61" s="6"/>
    </row>
    <row r="62" spans="1:27" customFormat="1" x14ac:dyDescent="0.2"/>
    <row r="63" spans="1:27" customFormat="1" x14ac:dyDescent="0.2">
      <c r="A63" s="1" t="s">
        <v>101</v>
      </c>
    </row>
    <row r="64" spans="1:27" customFormat="1" x14ac:dyDescent="0.2">
      <c r="A64" s="127"/>
    </row>
    <row r="65" spans="1:26" customFormat="1" x14ac:dyDescent="0.2">
      <c r="A65" s="128" t="s">
        <v>102</v>
      </c>
      <c r="B65" s="128" t="s">
        <v>103</v>
      </c>
      <c r="C65" s="128" t="s">
        <v>104</v>
      </c>
      <c r="D65" s="128" t="s">
        <v>105</v>
      </c>
      <c r="E65" s="128" t="s">
        <v>106</v>
      </c>
      <c r="F65" s="128" t="s">
        <v>107</v>
      </c>
      <c r="G65" s="128" t="s">
        <v>108</v>
      </c>
      <c r="H65" s="128" t="s">
        <v>109</v>
      </c>
      <c r="I65" s="128" t="s">
        <v>110</v>
      </c>
      <c r="J65" s="128" t="s">
        <v>111</v>
      </c>
      <c r="K65" s="128" t="s">
        <v>112</v>
      </c>
      <c r="L65" s="128" t="s">
        <v>113</v>
      </c>
      <c r="M65" s="128" t="s">
        <v>114</v>
      </c>
      <c r="N65" s="128" t="s">
        <v>115</v>
      </c>
      <c r="O65" s="1"/>
      <c r="P65" s="1"/>
      <c r="Q65" s="1"/>
      <c r="R65" s="1"/>
      <c r="S65" s="1"/>
      <c r="T65" s="1"/>
      <c r="U65" s="1"/>
      <c r="V65" s="1"/>
      <c r="W65" s="1"/>
      <c r="X65" s="1"/>
      <c r="Y65" s="1"/>
      <c r="Z65" s="1"/>
    </row>
    <row r="66" spans="1:26" customFormat="1" x14ac:dyDescent="0.2">
      <c r="A66" s="125" t="s">
        <v>72</v>
      </c>
      <c r="B66" s="125">
        <f>B34</f>
        <v>256</v>
      </c>
      <c r="C66" s="125">
        <f t="shared" ref="C66:M66" si="2">C34</f>
        <v>246</v>
      </c>
      <c r="D66" s="125">
        <f t="shared" si="2"/>
        <v>284</v>
      </c>
      <c r="E66" s="125">
        <f t="shared" si="2"/>
        <v>344</v>
      </c>
      <c r="F66" s="125">
        <f t="shared" si="2"/>
        <v>473</v>
      </c>
      <c r="G66" s="125">
        <f t="shared" si="2"/>
        <v>493</v>
      </c>
      <c r="H66" s="125">
        <f t="shared" si="2"/>
        <v>672</v>
      </c>
      <c r="I66" s="125">
        <f t="shared" si="2"/>
        <v>568</v>
      </c>
      <c r="J66" s="125">
        <f t="shared" si="2"/>
        <v>482</v>
      </c>
      <c r="K66" s="125">
        <f t="shared" si="2"/>
        <v>386</v>
      </c>
      <c r="L66" s="125">
        <f t="shared" si="2"/>
        <v>304</v>
      </c>
      <c r="M66" s="125">
        <f t="shared" si="2"/>
        <v>276</v>
      </c>
      <c r="N66" s="125">
        <f>SUM(B66:M66)</f>
        <v>4784</v>
      </c>
    </row>
    <row r="67" spans="1:26" customFormat="1" x14ac:dyDescent="0.2">
      <c r="A67" s="125" t="s">
        <v>71</v>
      </c>
      <c r="B67" s="125">
        <f>B35</f>
        <v>0</v>
      </c>
      <c r="C67" s="125">
        <f t="shared" ref="C67:M67" si="3">C35</f>
        <v>0</v>
      </c>
      <c r="D67" s="125">
        <f t="shared" si="3"/>
        <v>0</v>
      </c>
      <c r="E67" s="125">
        <f t="shared" si="3"/>
        <v>48</v>
      </c>
      <c r="F67" s="125">
        <f t="shared" si="3"/>
        <v>436</v>
      </c>
      <c r="G67" s="125">
        <f t="shared" si="3"/>
        <v>496</v>
      </c>
      <c r="H67" s="125">
        <f t="shared" si="3"/>
        <v>754</v>
      </c>
      <c r="I67" s="125">
        <f t="shared" si="3"/>
        <v>708</v>
      </c>
      <c r="J67" s="125">
        <f t="shared" si="3"/>
        <v>247</v>
      </c>
      <c r="K67" s="125">
        <f t="shared" si="3"/>
        <v>166</v>
      </c>
      <c r="L67" s="125">
        <f t="shared" si="3"/>
        <v>0</v>
      </c>
      <c r="M67" s="125">
        <f t="shared" si="3"/>
        <v>0</v>
      </c>
      <c r="N67" s="125">
        <f>SUM(B67:M67)</f>
        <v>2855</v>
      </c>
    </row>
    <row r="68" spans="1:26" customFormat="1" x14ac:dyDescent="0.2"/>
    <row r="69" spans="1:26" customFormat="1" x14ac:dyDescent="0.2">
      <c r="A69" s="1" t="s">
        <v>126</v>
      </c>
    </row>
    <row r="70" spans="1:26" customFormat="1" x14ac:dyDescent="0.2">
      <c r="A70" s="128" t="s">
        <v>116</v>
      </c>
      <c r="B70" s="128" t="s">
        <v>117</v>
      </c>
      <c r="C70" s="128" t="s">
        <v>118</v>
      </c>
      <c r="D70" s="128" t="s">
        <v>119</v>
      </c>
      <c r="E70" s="128" t="s">
        <v>120</v>
      </c>
      <c r="F70" s="128" t="s">
        <v>121</v>
      </c>
      <c r="G70" s="128" t="s">
        <v>122</v>
      </c>
      <c r="H70" s="128" t="s">
        <v>123</v>
      </c>
      <c r="I70" s="128" t="s">
        <v>115</v>
      </c>
    </row>
    <row r="71" spans="1:26" customFormat="1" x14ac:dyDescent="0.2">
      <c r="A71" s="125" t="s">
        <v>72</v>
      </c>
      <c r="B71" s="125">
        <v>102.8</v>
      </c>
      <c r="C71" s="125">
        <v>102.8</v>
      </c>
      <c r="D71" s="125">
        <v>102.8</v>
      </c>
      <c r="E71" s="125">
        <v>102.8</v>
      </c>
      <c r="F71" s="125">
        <v>102.8</v>
      </c>
      <c r="G71" s="125">
        <v>137</v>
      </c>
      <c r="H71" s="125">
        <v>106</v>
      </c>
      <c r="I71" s="125">
        <f>SUM(B71:H71)</f>
        <v>757</v>
      </c>
    </row>
    <row r="72" spans="1:26" x14ac:dyDescent="0.2">
      <c r="A72" s="125" t="s">
        <v>71</v>
      </c>
      <c r="B72" s="7">
        <v>0</v>
      </c>
      <c r="C72" s="7">
        <v>0</v>
      </c>
      <c r="D72" s="7">
        <v>260</v>
      </c>
      <c r="E72" s="7">
        <v>260</v>
      </c>
      <c r="F72" s="7">
        <v>260</v>
      </c>
      <c r="G72" s="7">
        <v>495</v>
      </c>
      <c r="H72" s="7">
        <v>495</v>
      </c>
      <c r="I72" s="125">
        <f>SUM(B72:H72)</f>
        <v>1770</v>
      </c>
    </row>
    <row r="74" spans="1:26" x14ac:dyDescent="0.2">
      <c r="A74" s="1" t="s">
        <v>127</v>
      </c>
      <c r="B74"/>
      <c r="C74"/>
      <c r="D74"/>
      <c r="E74"/>
      <c r="F74"/>
      <c r="G74"/>
      <c r="H74"/>
      <c r="I74"/>
    </row>
    <row r="75" spans="1:26" x14ac:dyDescent="0.2">
      <c r="A75" s="128" t="s">
        <v>116</v>
      </c>
      <c r="B75" s="128" t="s">
        <v>117</v>
      </c>
      <c r="C75" s="128" t="s">
        <v>118</v>
      </c>
      <c r="D75" s="128" t="s">
        <v>119</v>
      </c>
      <c r="E75" s="128" t="s">
        <v>120</v>
      </c>
      <c r="F75" s="128" t="s">
        <v>121</v>
      </c>
      <c r="G75" s="128" t="s">
        <v>122</v>
      </c>
      <c r="H75" s="128" t="s">
        <v>123</v>
      </c>
      <c r="I75" s="128" t="s">
        <v>115</v>
      </c>
    </row>
    <row r="76" spans="1:26" x14ac:dyDescent="0.2">
      <c r="A76" s="125" t="s">
        <v>72</v>
      </c>
      <c r="B76" s="125">
        <v>143</v>
      </c>
      <c r="C76" s="125">
        <v>143</v>
      </c>
      <c r="D76" s="125">
        <v>143</v>
      </c>
      <c r="E76" s="125">
        <v>143</v>
      </c>
      <c r="F76" s="125">
        <v>143</v>
      </c>
      <c r="G76" s="125">
        <v>143</v>
      </c>
      <c r="H76" s="125">
        <v>143</v>
      </c>
      <c r="I76" s="125">
        <f>SUM(B76:H76)</f>
        <v>1001</v>
      </c>
    </row>
    <row r="77" spans="1:26" x14ac:dyDescent="0.2">
      <c r="A77" s="125" t="s">
        <v>71</v>
      </c>
      <c r="B77" s="125">
        <v>143</v>
      </c>
      <c r="C77" s="125">
        <v>143</v>
      </c>
      <c r="D77" s="125">
        <v>143</v>
      </c>
      <c r="E77" s="125">
        <v>143</v>
      </c>
      <c r="F77" s="125">
        <v>143</v>
      </c>
      <c r="G77" s="125">
        <v>143</v>
      </c>
      <c r="H77" s="125">
        <v>143</v>
      </c>
      <c r="I77" s="125">
        <f>SUM(B77:H77)</f>
        <v>1001</v>
      </c>
    </row>
  </sheetData>
  <mergeCells count="5">
    <mergeCell ref="A52:H52"/>
    <mergeCell ref="B17:D17"/>
    <mergeCell ref="E17:G17"/>
    <mergeCell ref="B24:D24"/>
    <mergeCell ref="E24:G24"/>
  </mergeCells>
  <phoneticPr fontId="0" type="noConversion"/>
  <pageMargins left="0.75" right="0.75" top="1" bottom="1" header="0.5" footer="0.5"/>
  <pageSetup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C17" sqref="C17"/>
    </sheetView>
  </sheetViews>
  <sheetFormatPr defaultRowHeight="12.75" x14ac:dyDescent="0.2"/>
  <cols>
    <col min="1" max="1" width="11" customWidth="1"/>
    <col min="2" max="2" width="10.7109375" customWidth="1"/>
    <col min="3" max="3" width="10.85546875" customWidth="1"/>
    <col min="4" max="4" width="10.5703125" customWidth="1"/>
    <col min="5" max="5" width="10.28515625" customWidth="1"/>
    <col min="6" max="6" width="10.85546875" customWidth="1"/>
    <col min="7" max="7" width="11.28515625" customWidth="1"/>
    <col min="8" max="10" width="10.85546875" customWidth="1"/>
    <col min="11" max="13" width="10.5703125" customWidth="1"/>
  </cols>
  <sheetData>
    <row r="1" spans="1:13" x14ac:dyDescent="0.2">
      <c r="A1" s="69" t="s">
        <v>66</v>
      </c>
    </row>
    <row r="2" spans="1:13" ht="16.5" thickBot="1" x14ac:dyDescent="0.3">
      <c r="A2" s="70"/>
    </row>
    <row r="3" spans="1:13" x14ac:dyDescent="0.2">
      <c r="A3" s="252" t="s">
        <v>50</v>
      </c>
      <c r="B3" s="71" t="s">
        <v>51</v>
      </c>
      <c r="C3" s="72" t="s">
        <v>33</v>
      </c>
      <c r="D3" s="72" t="s">
        <v>52</v>
      </c>
      <c r="E3" s="73" t="s">
        <v>27</v>
      </c>
      <c r="F3" s="74" t="s">
        <v>28</v>
      </c>
      <c r="G3" s="74" t="s">
        <v>29</v>
      </c>
      <c r="H3" s="75" t="s">
        <v>53</v>
      </c>
      <c r="I3" s="75" t="s">
        <v>224</v>
      </c>
      <c r="J3" s="75" t="s">
        <v>225</v>
      </c>
      <c r="K3" s="74" t="s">
        <v>214</v>
      </c>
      <c r="L3" s="74" t="s">
        <v>213</v>
      </c>
      <c r="M3" s="75" t="s">
        <v>215</v>
      </c>
    </row>
    <row r="4" spans="1:13" ht="13.5" thickBot="1" x14ac:dyDescent="0.25">
      <c r="A4" s="253"/>
      <c r="B4" s="76" t="s">
        <v>54</v>
      </c>
      <c r="C4" s="77" t="s">
        <v>55</v>
      </c>
      <c r="D4" s="77" t="s">
        <v>55</v>
      </c>
      <c r="E4" s="78" t="s">
        <v>55</v>
      </c>
      <c r="F4" s="79" t="s">
        <v>56</v>
      </c>
      <c r="G4" s="79" t="s">
        <v>56</v>
      </c>
      <c r="H4" s="80" t="s">
        <v>56</v>
      </c>
      <c r="I4" s="80" t="s">
        <v>226</v>
      </c>
      <c r="J4" s="80" t="s">
        <v>227</v>
      </c>
      <c r="K4" s="79" t="s">
        <v>56</v>
      </c>
      <c r="L4" s="79" t="s">
        <v>56</v>
      </c>
      <c r="M4" s="80" t="s">
        <v>56</v>
      </c>
    </row>
    <row r="5" spans="1:13" ht="13.5" thickBot="1" x14ac:dyDescent="0.25">
      <c r="A5" s="81" t="s">
        <v>57</v>
      </c>
      <c r="B5" s="82" t="s">
        <v>58</v>
      </c>
      <c r="C5" s="83">
        <v>0.5</v>
      </c>
      <c r="D5" s="83">
        <v>13.2</v>
      </c>
      <c r="E5" s="84">
        <v>1.1000000000000001</v>
      </c>
      <c r="F5" s="85">
        <v>1.3</v>
      </c>
      <c r="G5" s="85">
        <v>0.72</v>
      </c>
      <c r="H5" s="85">
        <f>G5*0.97</f>
        <v>0.69839999999999991</v>
      </c>
      <c r="I5" s="177">
        <v>83.3</v>
      </c>
      <c r="J5" s="177">
        <v>6.447E-2</v>
      </c>
      <c r="K5" s="177">
        <v>690</v>
      </c>
      <c r="L5" s="177">
        <v>0.09</v>
      </c>
      <c r="M5" s="177">
        <v>0.02</v>
      </c>
    </row>
    <row r="6" spans="1:13" x14ac:dyDescent="0.2">
      <c r="A6" s="254" t="s">
        <v>59</v>
      </c>
      <c r="B6" s="130" t="s">
        <v>60</v>
      </c>
      <c r="C6" s="131">
        <v>0.27</v>
      </c>
      <c r="D6" s="131">
        <v>10</v>
      </c>
      <c r="E6" s="131">
        <v>1.7</v>
      </c>
      <c r="F6" s="131">
        <v>1.3</v>
      </c>
      <c r="G6" s="131">
        <v>0.4</v>
      </c>
      <c r="H6" s="131">
        <f>G6*0.97</f>
        <v>0.38800000000000001</v>
      </c>
      <c r="I6" s="131">
        <v>83.3</v>
      </c>
      <c r="J6" s="131">
        <v>7.2489999999999999E-2</v>
      </c>
      <c r="K6" s="178">
        <v>690</v>
      </c>
      <c r="L6" s="178">
        <v>0.09</v>
      </c>
      <c r="M6" s="178">
        <v>0.02</v>
      </c>
    </row>
    <row r="7" spans="1:13" x14ac:dyDescent="0.2">
      <c r="A7" s="255"/>
      <c r="B7" s="132" t="s">
        <v>61</v>
      </c>
      <c r="C7" s="133">
        <v>0.27</v>
      </c>
      <c r="D7" s="133">
        <v>10</v>
      </c>
      <c r="E7" s="133">
        <v>1.5</v>
      </c>
      <c r="F7" s="133">
        <v>1.3</v>
      </c>
      <c r="G7" s="133">
        <v>0.4</v>
      </c>
      <c r="H7" s="133">
        <f>G7*0.97</f>
        <v>0.38800000000000001</v>
      </c>
      <c r="I7" s="133">
        <v>83.3</v>
      </c>
      <c r="J7" s="133">
        <v>7.2489999999999999E-2</v>
      </c>
      <c r="K7" s="177">
        <v>690</v>
      </c>
      <c r="L7" s="177">
        <v>0.09</v>
      </c>
      <c r="M7" s="177">
        <v>0.02</v>
      </c>
    </row>
    <row r="8" spans="1:13" x14ac:dyDescent="0.2">
      <c r="A8" s="255"/>
      <c r="B8" s="132" t="s">
        <v>62</v>
      </c>
      <c r="C8" s="133">
        <v>0.27</v>
      </c>
      <c r="D8" s="133">
        <v>10</v>
      </c>
      <c r="E8" s="133">
        <v>1.5</v>
      </c>
      <c r="F8" s="133">
        <v>1.3</v>
      </c>
      <c r="G8" s="133">
        <v>0.3</v>
      </c>
      <c r="H8" s="133">
        <f t="shared" ref="H8:H10" si="0">G8*0.97</f>
        <v>0.29099999999999998</v>
      </c>
      <c r="I8" s="133">
        <v>83.3</v>
      </c>
      <c r="J8" s="133">
        <v>7.2489999999999999E-2</v>
      </c>
      <c r="K8" s="177">
        <v>690</v>
      </c>
      <c r="L8" s="177">
        <v>0.09</v>
      </c>
      <c r="M8" s="177">
        <v>0.02</v>
      </c>
    </row>
    <row r="9" spans="1:13" x14ac:dyDescent="0.2">
      <c r="A9" s="255"/>
      <c r="B9" s="132" t="s">
        <v>63</v>
      </c>
      <c r="C9" s="133">
        <v>0.27</v>
      </c>
      <c r="D9" s="133">
        <v>10</v>
      </c>
      <c r="E9" s="133">
        <v>1.5</v>
      </c>
      <c r="F9" s="133">
        <v>1.3</v>
      </c>
      <c r="G9" s="133">
        <v>0.3</v>
      </c>
      <c r="H9" s="133">
        <f t="shared" si="0"/>
        <v>0.29099999999999998</v>
      </c>
      <c r="I9" s="133">
        <v>83.3</v>
      </c>
      <c r="J9" s="133">
        <v>7.2489999999999999E-2</v>
      </c>
      <c r="K9" s="177">
        <v>690</v>
      </c>
      <c r="L9" s="177">
        <v>0.09</v>
      </c>
      <c r="M9" s="177">
        <v>0.02</v>
      </c>
    </row>
    <row r="10" spans="1:13" x14ac:dyDescent="0.2">
      <c r="A10" s="255"/>
      <c r="B10" s="132" t="s">
        <v>64</v>
      </c>
      <c r="C10" s="133">
        <v>0.27</v>
      </c>
      <c r="D10" s="133">
        <v>10</v>
      </c>
      <c r="E10" s="133">
        <v>1.5</v>
      </c>
      <c r="F10" s="133">
        <v>1.3</v>
      </c>
      <c r="G10" s="133">
        <v>0.3</v>
      </c>
      <c r="H10" s="133">
        <f t="shared" si="0"/>
        <v>0.29099999999999998</v>
      </c>
      <c r="I10" s="133">
        <v>83.3</v>
      </c>
      <c r="J10" s="133">
        <v>7.2489999999999999E-2</v>
      </c>
      <c r="K10" s="177">
        <v>690</v>
      </c>
      <c r="L10" s="177">
        <v>0.09</v>
      </c>
      <c r="M10" s="177">
        <v>0.02</v>
      </c>
    </row>
    <row r="11" spans="1:13" ht="13.5" thickBot="1" x14ac:dyDescent="0.25">
      <c r="A11" s="256"/>
      <c r="B11" s="134" t="s">
        <v>65</v>
      </c>
      <c r="C11" s="135">
        <v>0.27</v>
      </c>
      <c r="D11" s="135">
        <v>13</v>
      </c>
      <c r="E11" s="135">
        <v>2.5</v>
      </c>
      <c r="F11" s="135">
        <v>1.3</v>
      </c>
      <c r="G11" s="135">
        <v>0.3</v>
      </c>
      <c r="H11" s="135">
        <f>G11*0.97</f>
        <v>0.29099999999999998</v>
      </c>
      <c r="I11" s="135">
        <v>83.3</v>
      </c>
      <c r="J11" s="135">
        <v>7.2489999999999999E-2</v>
      </c>
      <c r="K11" s="85">
        <v>690</v>
      </c>
      <c r="L11" s="85">
        <v>0.09</v>
      </c>
      <c r="M11" s="85">
        <v>0.02</v>
      </c>
    </row>
    <row r="13" spans="1:13" x14ac:dyDescent="0.2">
      <c r="A13" s="41" t="s">
        <v>233</v>
      </c>
    </row>
    <row r="14" spans="1:13" x14ac:dyDescent="0.2">
      <c r="A14" s="7" t="s">
        <v>144</v>
      </c>
    </row>
  </sheetData>
  <mergeCells count="2">
    <mergeCell ref="A3:A4"/>
    <mergeCell ref="A6:A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workbookViewId="0">
      <selection activeCell="B14" sqref="B14"/>
    </sheetView>
  </sheetViews>
  <sheetFormatPr defaultRowHeight="12.75" x14ac:dyDescent="0.2"/>
  <cols>
    <col min="1" max="1" width="17.42578125" customWidth="1"/>
    <col min="2" max="2" width="18.28515625" customWidth="1"/>
    <col min="3" max="3" width="16.42578125" customWidth="1"/>
  </cols>
  <sheetData>
    <row r="1" spans="1:6" x14ac:dyDescent="0.2">
      <c r="A1" s="1" t="s">
        <v>36</v>
      </c>
      <c r="B1" s="1" t="s">
        <v>40</v>
      </c>
      <c r="C1" s="1" t="s">
        <v>41</v>
      </c>
      <c r="D1" s="68" t="s">
        <v>42</v>
      </c>
      <c r="E1" s="68" t="s">
        <v>43</v>
      </c>
      <c r="F1" s="68" t="s">
        <v>44</v>
      </c>
    </row>
    <row r="2" spans="1:6" x14ac:dyDescent="0.2">
      <c r="A2" s="66">
        <v>2280002100</v>
      </c>
      <c r="B2" s="67" t="s">
        <v>38</v>
      </c>
      <c r="C2" s="7" t="s">
        <v>35</v>
      </c>
      <c r="D2" s="5">
        <v>0</v>
      </c>
      <c r="E2" s="5">
        <v>0</v>
      </c>
      <c r="F2" s="5">
        <v>0</v>
      </c>
    </row>
    <row r="3" spans="1:6" x14ac:dyDescent="0.2">
      <c r="A3" s="66">
        <v>2280002100</v>
      </c>
      <c r="B3" s="67" t="s">
        <v>37</v>
      </c>
      <c r="C3" s="7" t="s">
        <v>34</v>
      </c>
      <c r="D3" s="5">
        <v>0</v>
      </c>
      <c r="E3" s="5">
        <v>0</v>
      </c>
      <c r="F3" s="5">
        <v>0</v>
      </c>
    </row>
  </sheetData>
  <phoneticPr fontId="3"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F39"/>
  <sheetViews>
    <sheetView workbookViewId="0">
      <selection activeCell="C17" sqref="C17"/>
    </sheetView>
  </sheetViews>
  <sheetFormatPr defaultRowHeight="12.75" x14ac:dyDescent="0.2"/>
  <cols>
    <col min="1" max="1" width="23.85546875" customWidth="1"/>
    <col min="2" max="2" width="12" customWidth="1"/>
    <col min="7" max="7" width="9.5703125" customWidth="1"/>
    <col min="8" max="12" width="9.7109375" customWidth="1"/>
    <col min="13" max="13" width="10.85546875" customWidth="1"/>
    <col min="14" max="15" width="11.140625" customWidth="1"/>
    <col min="16" max="16" width="10.85546875" customWidth="1"/>
    <col min="17" max="17" width="11" customWidth="1"/>
    <col min="18" max="19" width="11.28515625" customWidth="1"/>
    <col min="20" max="20" width="10.85546875" customWidth="1"/>
    <col min="21" max="21" width="12" customWidth="1"/>
    <col min="22" max="22" width="11.7109375" customWidth="1"/>
    <col min="23" max="23" width="6" customWidth="1"/>
    <col min="24" max="24" width="10.85546875" customWidth="1"/>
    <col min="25" max="25" width="3.7109375" customWidth="1"/>
    <col min="26" max="26" width="10.140625" customWidth="1"/>
    <col min="27" max="27" width="9.85546875" customWidth="1"/>
    <col min="28" max="28" width="9.7109375" customWidth="1"/>
    <col min="29" max="29" width="9.5703125" customWidth="1"/>
    <col min="30" max="31" width="9.7109375" customWidth="1"/>
    <col min="32" max="32" width="6.28515625" customWidth="1"/>
  </cols>
  <sheetData>
    <row r="2" spans="1:32" x14ac:dyDescent="0.2">
      <c r="A2" s="1" t="s">
        <v>14</v>
      </c>
    </row>
    <row r="3" spans="1:32" ht="13.5" thickBot="1" x14ac:dyDescent="0.25">
      <c r="W3" s="1" t="s">
        <v>262</v>
      </c>
    </row>
    <row r="4" spans="1:32" ht="38.25" x14ac:dyDescent="0.2">
      <c r="A4" s="257" t="s">
        <v>3</v>
      </c>
      <c r="B4" s="25" t="s">
        <v>9</v>
      </c>
      <c r="C4" s="55" t="s">
        <v>10</v>
      </c>
      <c r="D4" s="56" t="s">
        <v>11</v>
      </c>
      <c r="E4" s="56" t="s">
        <v>12</v>
      </c>
      <c r="F4" s="56" t="s">
        <v>24</v>
      </c>
      <c r="G4" s="56" t="s">
        <v>31</v>
      </c>
      <c r="H4" s="179" t="s">
        <v>130</v>
      </c>
      <c r="I4" s="179" t="s">
        <v>228</v>
      </c>
      <c r="J4" s="179" t="s">
        <v>217</v>
      </c>
      <c r="K4" s="179" t="s">
        <v>216</v>
      </c>
      <c r="L4" s="182" t="s">
        <v>218</v>
      </c>
      <c r="M4" s="26" t="s">
        <v>13</v>
      </c>
      <c r="N4" s="26" t="s">
        <v>15</v>
      </c>
      <c r="O4" s="26" t="s">
        <v>16</v>
      </c>
      <c r="P4" s="26" t="s">
        <v>25</v>
      </c>
      <c r="Q4" s="26" t="s">
        <v>32</v>
      </c>
      <c r="R4" s="190" t="s">
        <v>39</v>
      </c>
      <c r="S4" s="190" t="s">
        <v>229</v>
      </c>
      <c r="T4" s="190" t="s">
        <v>220</v>
      </c>
      <c r="U4" s="190" t="s">
        <v>219</v>
      </c>
      <c r="V4" s="190" t="s">
        <v>221</v>
      </c>
      <c r="W4" s="202"/>
      <c r="X4" s="203"/>
      <c r="Y4" s="203"/>
      <c r="Z4" s="204" t="s">
        <v>243</v>
      </c>
      <c r="AA4" s="204" t="s">
        <v>15</v>
      </c>
      <c r="AB4" s="204" t="s">
        <v>16</v>
      </c>
      <c r="AC4" s="204" t="s">
        <v>25</v>
      </c>
      <c r="AD4" s="204" t="s">
        <v>32</v>
      </c>
      <c r="AE4" s="204" t="s">
        <v>39</v>
      </c>
      <c r="AF4" s="230" t="s">
        <v>251</v>
      </c>
    </row>
    <row r="5" spans="1:32" ht="13.5" thickBot="1" x14ac:dyDescent="0.25">
      <c r="A5" s="258"/>
      <c r="B5" s="57" t="s">
        <v>146</v>
      </c>
      <c r="C5" s="58" t="s">
        <v>147</v>
      </c>
      <c r="D5" s="59" t="s">
        <v>147</v>
      </c>
      <c r="E5" s="59" t="s">
        <v>147</v>
      </c>
      <c r="F5" s="59" t="s">
        <v>147</v>
      </c>
      <c r="G5" s="59" t="s">
        <v>147</v>
      </c>
      <c r="H5" s="59" t="s">
        <v>147</v>
      </c>
      <c r="I5" s="59" t="s">
        <v>147</v>
      </c>
      <c r="J5" s="59" t="s">
        <v>147</v>
      </c>
      <c r="K5" s="59" t="s">
        <v>147</v>
      </c>
      <c r="L5" s="60" t="s">
        <v>147</v>
      </c>
      <c r="M5" s="39" t="s">
        <v>20</v>
      </c>
      <c r="N5" s="39" t="s">
        <v>20</v>
      </c>
      <c r="O5" s="39" t="s">
        <v>20</v>
      </c>
      <c r="P5" s="39" t="s">
        <v>20</v>
      </c>
      <c r="Q5" s="39" t="s">
        <v>20</v>
      </c>
      <c r="R5" s="191" t="s">
        <v>20</v>
      </c>
      <c r="S5" s="191" t="s">
        <v>20</v>
      </c>
      <c r="T5" s="191" t="s">
        <v>20</v>
      </c>
      <c r="U5" s="191" t="s">
        <v>20</v>
      </c>
      <c r="V5" s="191" t="s">
        <v>20</v>
      </c>
      <c r="W5" s="206" t="s">
        <v>244</v>
      </c>
      <c r="X5" s="207" t="s">
        <v>36</v>
      </c>
      <c r="Y5" s="208"/>
      <c r="Z5" s="209" t="s">
        <v>20</v>
      </c>
      <c r="AA5" s="209" t="s">
        <v>20</v>
      </c>
      <c r="AB5" s="209" t="s">
        <v>20</v>
      </c>
      <c r="AC5" s="209" t="s">
        <v>20</v>
      </c>
      <c r="AD5" s="209" t="s">
        <v>20</v>
      </c>
      <c r="AE5" s="209" t="s">
        <v>20</v>
      </c>
      <c r="AF5" s="228"/>
    </row>
    <row r="6" spans="1:32" ht="13.5" thickTop="1" x14ac:dyDescent="0.2">
      <c r="A6" s="141" t="s">
        <v>139</v>
      </c>
      <c r="B6" s="141"/>
      <c r="C6" s="141"/>
      <c r="D6" s="141"/>
      <c r="E6" s="141"/>
      <c r="F6" s="141"/>
      <c r="G6" s="141"/>
      <c r="H6" s="141"/>
      <c r="I6" s="183"/>
      <c r="J6" s="183"/>
      <c r="K6" s="183"/>
      <c r="L6" s="184"/>
      <c r="M6" s="27"/>
      <c r="N6" s="27"/>
      <c r="O6" s="27"/>
      <c r="P6" s="30"/>
      <c r="Q6" s="29"/>
      <c r="R6" s="192"/>
      <c r="S6" s="192"/>
      <c r="T6" s="194"/>
      <c r="U6" s="194"/>
      <c r="V6" s="194"/>
      <c r="W6" s="211"/>
      <c r="X6" s="208"/>
      <c r="Y6" s="208"/>
      <c r="Z6" s="208"/>
      <c r="AA6" s="208"/>
      <c r="AB6" s="208"/>
      <c r="AC6" s="208"/>
      <c r="AD6" s="208"/>
      <c r="AE6" s="208"/>
      <c r="AF6" s="212"/>
    </row>
    <row r="7" spans="1:32" x14ac:dyDescent="0.2">
      <c r="A7" s="31" t="s">
        <v>0</v>
      </c>
      <c r="B7" s="32">
        <f>'Activity Data'!B41</f>
        <v>6238428.9052799996</v>
      </c>
      <c r="C7" s="33">
        <f>'Emission Factors'!C$5</f>
        <v>0.5</v>
      </c>
      <c r="D7" s="33">
        <f>'Emission Factors'!D$5</f>
        <v>13.2</v>
      </c>
      <c r="E7" s="33">
        <f>'Emission Factors'!E$5</f>
        <v>1.1000000000000001</v>
      </c>
      <c r="F7" s="33">
        <f>'Emission Factors'!F$5*0.005</f>
        <v>6.5000000000000006E-3</v>
      </c>
      <c r="G7" s="33">
        <f>'Emission Factors'!G$5*0.86</f>
        <v>0.61919999999999997</v>
      </c>
      <c r="H7" s="140">
        <f>'Emission Factors'!H$5*0.86</f>
        <v>0.60062399999999994</v>
      </c>
      <c r="I7" s="140">
        <f>'Emission Factors'!I$5*'Emission Factors'!J$5/1000</f>
        <v>5.3703509999999998E-3</v>
      </c>
      <c r="J7" s="140">
        <f>'Emission Factors'!K$5</f>
        <v>690</v>
      </c>
      <c r="K7" s="140">
        <f>'Emission Factors'!L$5</f>
        <v>0.09</v>
      </c>
      <c r="L7" s="140">
        <f>'Emission Factors'!M$5</f>
        <v>0.02</v>
      </c>
      <c r="M7" s="160">
        <f>$B7*C7/'Activity Data'!$J$22</f>
        <v>3.438345523948982</v>
      </c>
      <c r="N7" s="160">
        <f>$B7*D7/'Activity Data'!$J$22</f>
        <v>90.772321832253112</v>
      </c>
      <c r="O7" s="160">
        <f>$B7*E7/'Activity Data'!$J$22</f>
        <v>7.5643601526877609</v>
      </c>
      <c r="P7" s="160">
        <f>$B7*F7/'Activity Data'!$J$22</f>
        <v>4.4698491811336769E-2</v>
      </c>
      <c r="Q7" s="160">
        <f>$B7*G7/'Activity Data'!$J$22</f>
        <v>4.2580470968584194</v>
      </c>
      <c r="R7" s="160">
        <f>$B7*H7/'Activity Data'!$J$22</f>
        <v>4.130305683952666</v>
      </c>
      <c r="S7" s="160">
        <f>$B7*I7/'Activity Data'!$J$22</f>
        <v>3.6930244645769876E-2</v>
      </c>
      <c r="T7" s="160">
        <f>$B7*J7/'Activity Data'!$J$22</f>
        <v>4744.9168230495952</v>
      </c>
      <c r="U7" s="160">
        <f>$B7*K7/'Activity Data'!$J$22</f>
        <v>0.61890219431081672</v>
      </c>
      <c r="V7" s="224">
        <f>$B7*L7/'Activity Data'!$J$22</f>
        <v>0.13753382095795927</v>
      </c>
      <c r="W7" s="213" t="s">
        <v>245</v>
      </c>
      <c r="X7" s="208">
        <v>2280002200</v>
      </c>
      <c r="Y7" s="208" t="s">
        <v>246</v>
      </c>
      <c r="Z7" s="214">
        <f>M7*1.053</f>
        <v>3.6205778367182777</v>
      </c>
      <c r="AA7" s="214">
        <f t="shared" ref="AA7:AE8" si="0">N7</f>
        <v>90.772321832253112</v>
      </c>
      <c r="AB7" s="214">
        <f t="shared" si="0"/>
        <v>7.5643601526877609</v>
      </c>
      <c r="AC7" s="214">
        <f t="shared" si="0"/>
        <v>4.4698491811336769E-2</v>
      </c>
      <c r="AD7" s="214">
        <f t="shared" si="0"/>
        <v>4.2580470968584194</v>
      </c>
      <c r="AE7" s="214">
        <f t="shared" si="0"/>
        <v>4.130305683952666</v>
      </c>
      <c r="AF7" s="212" t="s">
        <v>246</v>
      </c>
    </row>
    <row r="8" spans="1:32" x14ac:dyDescent="0.2">
      <c r="A8" s="31" t="s">
        <v>4</v>
      </c>
      <c r="B8" s="32">
        <f>'Activity Data'!C41</f>
        <v>238265.89529600003</v>
      </c>
      <c r="C8" s="33">
        <f>'Emission Factors'!C$5</f>
        <v>0.5</v>
      </c>
      <c r="D8" s="33">
        <f>'Emission Factors'!D$5</f>
        <v>13.2</v>
      </c>
      <c r="E8" s="33">
        <f>'Emission Factors'!E$5</f>
        <v>1.1000000000000001</v>
      </c>
      <c r="F8" s="33">
        <f>'Emission Factors'!F$5*0.005</f>
        <v>6.5000000000000006E-3</v>
      </c>
      <c r="G8" s="33">
        <f>'Emission Factors'!G$5*0.86</f>
        <v>0.61919999999999997</v>
      </c>
      <c r="H8" s="140">
        <f>'Emission Factors'!H$5*0.86</f>
        <v>0.60062399999999994</v>
      </c>
      <c r="I8" s="140">
        <f>'Emission Factors'!I$5*'Emission Factors'!J$5/1000</f>
        <v>5.3703509999999998E-3</v>
      </c>
      <c r="J8" s="140">
        <f>'Emission Factors'!K$5</f>
        <v>690</v>
      </c>
      <c r="K8" s="140">
        <f>'Emission Factors'!L$5</f>
        <v>0.09</v>
      </c>
      <c r="L8" s="140">
        <f>'Emission Factors'!M$5</f>
        <v>0.02</v>
      </c>
      <c r="M8" s="161">
        <f>$B8*C8/'Activity Data'!$J$22</f>
        <v>0.13132160148644484</v>
      </c>
      <c r="N8" s="161">
        <f>$B8*D8/'Activity Data'!$J$22</f>
        <v>3.4668902792421439</v>
      </c>
      <c r="O8" s="161">
        <f>$B8*E8/'Activity Data'!$J$22</f>
        <v>0.28890752327017866</v>
      </c>
      <c r="P8" s="161">
        <f>$B8*F8/'Activity Data'!$J$22</f>
        <v>1.7071808193237831E-3</v>
      </c>
      <c r="Q8" s="161">
        <f>$B8*G8/'Activity Data'!$J$22</f>
        <v>0.16262867128081329</v>
      </c>
      <c r="R8" s="161">
        <f>$B8*H8/'Activity Data'!$J$22</f>
        <v>0.15774981114238887</v>
      </c>
      <c r="S8" s="161">
        <f>$B8*I8/'Activity Data'!$J$22</f>
        <v>1.4104861877286613E-3</v>
      </c>
      <c r="T8" s="161">
        <f>$B8*J8/'Activity Data'!$J$22</f>
        <v>181.2238100512939</v>
      </c>
      <c r="U8" s="161">
        <f>$B8*K8/'Activity Data'!$J$22</f>
        <v>2.3637888267560074E-2</v>
      </c>
      <c r="V8" s="225">
        <f>$B8*L8/'Activity Data'!$J$22</f>
        <v>5.252864059457794E-3</v>
      </c>
      <c r="W8" s="213" t="s">
        <v>245</v>
      </c>
      <c r="X8" s="208">
        <v>2280002100</v>
      </c>
      <c r="Y8" s="208" t="s">
        <v>247</v>
      </c>
      <c r="Z8" s="214">
        <f>M8*1.053</f>
        <v>0.13828164636522641</v>
      </c>
      <c r="AA8" s="214">
        <f t="shared" si="0"/>
        <v>3.4668902792421439</v>
      </c>
      <c r="AB8" s="214">
        <f t="shared" si="0"/>
        <v>0.28890752327017866</v>
      </c>
      <c r="AC8" s="214">
        <f t="shared" si="0"/>
        <v>1.7071808193237831E-3</v>
      </c>
      <c r="AD8" s="214">
        <f t="shared" si="0"/>
        <v>0.16262867128081329</v>
      </c>
      <c r="AE8" s="214">
        <f t="shared" si="0"/>
        <v>0.15774981114238887</v>
      </c>
      <c r="AF8" s="212" t="s">
        <v>247</v>
      </c>
    </row>
    <row r="9" spans="1:32" x14ac:dyDescent="0.2">
      <c r="A9" s="35" t="s">
        <v>5</v>
      </c>
      <c r="B9" s="32">
        <f>'Activity Data'!D41</f>
        <v>0</v>
      </c>
      <c r="C9" s="33">
        <f>'Emission Factors'!C$5</f>
        <v>0.5</v>
      </c>
      <c r="D9" s="33">
        <f>'Emission Factors'!D$5</f>
        <v>13.2</v>
      </c>
      <c r="E9" s="33">
        <f>'Emission Factors'!E$5</f>
        <v>1.1000000000000001</v>
      </c>
      <c r="F9" s="33">
        <f>'Emission Factors'!F$5*0.005</f>
        <v>6.5000000000000006E-3</v>
      </c>
      <c r="G9" s="33">
        <f>'Emission Factors'!G$5*0.86</f>
        <v>0.61919999999999997</v>
      </c>
      <c r="H9" s="140">
        <f>'Emission Factors'!H$5*0.86</f>
        <v>0.60062399999999994</v>
      </c>
      <c r="I9" s="140">
        <f>'Emission Factors'!I$5*'Emission Factors'!J$5/1000</f>
        <v>5.3703509999999998E-3</v>
      </c>
      <c r="J9" s="137">
        <f>'Emission Factors'!K$5</f>
        <v>690</v>
      </c>
      <c r="K9" s="137">
        <f>'Emission Factors'!L$5</f>
        <v>0.09</v>
      </c>
      <c r="L9" s="137">
        <f>'Emission Factors'!M$5</f>
        <v>0.02</v>
      </c>
      <c r="M9" s="161">
        <f>$B9*C9/'Activity Data'!$J$22</f>
        <v>0</v>
      </c>
      <c r="N9" s="161">
        <f>$B9*D9/'Activity Data'!$J$22</f>
        <v>0</v>
      </c>
      <c r="O9" s="161">
        <f>$B9*E9/'Activity Data'!$J$22</f>
        <v>0</v>
      </c>
      <c r="P9" s="161">
        <f>$B9*F9/'Activity Data'!$J$22</f>
        <v>0</v>
      </c>
      <c r="Q9" s="161">
        <f>$B9*G9/'Activity Data'!$J$22</f>
        <v>0</v>
      </c>
      <c r="R9" s="161">
        <f>$B9*H9/'Activity Data'!$J$22</f>
        <v>0</v>
      </c>
      <c r="S9" s="161">
        <f>$B9*I9/'Activity Data'!$J$22</f>
        <v>0</v>
      </c>
      <c r="T9" s="161">
        <f>$B9*J9/'Activity Data'!$J$22</f>
        <v>0</v>
      </c>
      <c r="U9" s="161">
        <f>$B9*K9/'Activity Data'!$J$22</f>
        <v>0</v>
      </c>
      <c r="V9" s="225">
        <f>$B9*L9/'Activity Data'!$J$22</f>
        <v>0</v>
      </c>
      <c r="W9" s="211"/>
      <c r="X9" s="208"/>
      <c r="Y9" s="208"/>
      <c r="Z9" s="214"/>
      <c r="AA9" s="214"/>
      <c r="AB9" s="214"/>
      <c r="AC9" s="214"/>
      <c r="AD9" s="214"/>
      <c r="AE9" s="214"/>
      <c r="AF9" s="212"/>
    </row>
    <row r="10" spans="1:32" x14ac:dyDescent="0.2">
      <c r="A10" s="158" t="s">
        <v>19</v>
      </c>
      <c r="B10" s="159">
        <f>SUM(B7:B9)</f>
        <v>6476694.8005759995</v>
      </c>
      <c r="C10" s="61"/>
      <c r="D10" s="61"/>
      <c r="E10" s="61"/>
      <c r="F10" s="61"/>
      <c r="G10" s="61"/>
      <c r="H10" s="185"/>
      <c r="I10" s="185"/>
      <c r="J10" s="185"/>
      <c r="K10" s="185"/>
      <c r="L10" s="180"/>
      <c r="M10" s="164">
        <f>SUM(M7:M9)</f>
        <v>3.5696671254354269</v>
      </c>
      <c r="N10" s="164">
        <f>SUM(N7:N9)</f>
        <v>94.239212111495263</v>
      </c>
      <c r="O10" s="164">
        <f>SUM(O7:O9)</f>
        <v>7.8532676759579392</v>
      </c>
      <c r="P10" s="164">
        <f>SUM(P7:P9)</f>
        <v>4.6405672630660554E-2</v>
      </c>
      <c r="Q10" s="164">
        <f>SUM(Q7:Q9)</f>
        <v>4.4206757681392324</v>
      </c>
      <c r="R10" s="165">
        <f t="shared" ref="R10:R15" si="1">Q10*0.9</f>
        <v>3.9786081913253093</v>
      </c>
      <c r="S10" s="164">
        <f>SUM(S7:S9)</f>
        <v>3.8340730833498537E-2</v>
      </c>
      <c r="T10" s="164">
        <f t="shared" ref="T10:V10" si="2">SUM(T7:T9)</f>
        <v>4926.1406331008893</v>
      </c>
      <c r="U10" s="164">
        <f t="shared" si="2"/>
        <v>0.6425400825783768</v>
      </c>
      <c r="V10" s="226">
        <f t="shared" si="2"/>
        <v>0.14278668501741706</v>
      </c>
      <c r="W10" s="211"/>
      <c r="X10" s="208"/>
      <c r="Y10" s="208"/>
      <c r="Z10" s="214"/>
      <c r="AA10" s="214"/>
      <c r="AB10" s="214"/>
      <c r="AC10" s="214"/>
      <c r="AD10" s="214"/>
      <c r="AE10" s="214"/>
      <c r="AF10" s="212"/>
    </row>
    <row r="11" spans="1:32" x14ac:dyDescent="0.2">
      <c r="A11" s="163" t="s">
        <v>138</v>
      </c>
      <c r="B11" s="63"/>
      <c r="C11" s="62"/>
      <c r="D11" s="62"/>
      <c r="E11" s="62"/>
      <c r="F11" s="62"/>
      <c r="G11" s="62"/>
      <c r="H11" s="181"/>
      <c r="I11" s="181"/>
      <c r="J11" s="181"/>
      <c r="K11" s="181"/>
      <c r="L11" s="186"/>
      <c r="M11" s="62"/>
      <c r="N11" s="62"/>
      <c r="O11" s="62"/>
      <c r="P11" s="63"/>
      <c r="Q11" s="62"/>
      <c r="R11" s="187"/>
      <c r="S11" s="62"/>
      <c r="T11" s="188"/>
      <c r="U11" s="188"/>
      <c r="V11" s="188"/>
      <c r="W11" s="211"/>
      <c r="X11" s="208"/>
      <c r="Y11" s="208"/>
      <c r="Z11" s="214"/>
      <c r="AA11" s="214"/>
      <c r="AB11" s="214"/>
      <c r="AC11" s="214"/>
      <c r="AD11" s="214"/>
      <c r="AE11" s="214"/>
      <c r="AF11" s="228"/>
    </row>
    <row r="12" spans="1:32" x14ac:dyDescent="0.2">
      <c r="A12" s="31" t="s">
        <v>0</v>
      </c>
      <c r="B12" s="32">
        <f>'Activity Data'!E41</f>
        <v>405497.87884319999</v>
      </c>
      <c r="C12" s="33">
        <f>'Emission Factors'!C$7</f>
        <v>0.27</v>
      </c>
      <c r="D12" s="33">
        <f>'Emission Factors'!D$7</f>
        <v>10</v>
      </c>
      <c r="E12" s="33">
        <f>'Emission Factors'!E$7</f>
        <v>1.5</v>
      </c>
      <c r="F12" s="33">
        <f>'Emission Factors'!F$7*0.005</f>
        <v>6.5000000000000006E-3</v>
      </c>
      <c r="G12" s="33">
        <f>'Emission Factors'!G$7*0.86</f>
        <v>0.34400000000000003</v>
      </c>
      <c r="H12" s="140">
        <f>'Emission Factors'!H$7*0.86</f>
        <v>0.33368000000000003</v>
      </c>
      <c r="I12" s="140">
        <f>'Emission Factors'!I$7*'Emission Factors'!J$7/1000</f>
        <v>6.0384169999999999E-3</v>
      </c>
      <c r="J12" s="140">
        <f>'Emission Factors'!K$7</f>
        <v>690</v>
      </c>
      <c r="K12" s="140">
        <f>'Emission Factors'!L$7</f>
        <v>0.09</v>
      </c>
      <c r="L12" s="140">
        <f>'Emission Factors'!M$7</f>
        <v>0.02</v>
      </c>
      <c r="M12" s="160">
        <f>$B12*C12/'Activity Data'!$J$22</f>
        <v>0.12068592789060928</v>
      </c>
      <c r="N12" s="160">
        <f>$B12*D12/'Activity Data'!$J$22</f>
        <v>4.4698491811336769</v>
      </c>
      <c r="O12" s="160">
        <f>$B12*E12/'Activity Data'!$J$22</f>
        <v>0.67047737717005151</v>
      </c>
      <c r="P12" s="160">
        <f>$B12*F12/'Activity Data'!$J$22</f>
        <v>2.9054019677368899E-3</v>
      </c>
      <c r="Q12" s="160">
        <f>$B12*G12/'Activity Data'!$J$22</f>
        <v>0.15376281183099846</v>
      </c>
      <c r="R12" s="160">
        <f>$B12*H12/'Activity Data'!$J$22</f>
        <v>0.14914992747606853</v>
      </c>
      <c r="S12" s="160">
        <f>$B12*I12/'Activity Data'!$J$22</f>
        <v>2.6990813282793675E-3</v>
      </c>
      <c r="T12" s="160">
        <f>$B12*J12/'Activity Data'!$J$22</f>
        <v>308.41959349822366</v>
      </c>
      <c r="U12" s="160">
        <f>$B12*K12/'Activity Data'!$J$22</f>
        <v>4.0228642630203086E-2</v>
      </c>
      <c r="V12" s="224">
        <f>$B12*L12/'Activity Data'!$J$22</f>
        <v>8.9396983622673527E-3</v>
      </c>
      <c r="W12" s="213" t="s">
        <v>245</v>
      </c>
      <c r="X12" s="208">
        <v>2280002200</v>
      </c>
      <c r="Y12" s="208" t="s">
        <v>246</v>
      </c>
      <c r="Z12" s="214">
        <f>M12*1.053</f>
        <v>0.12708228206881156</v>
      </c>
      <c r="AA12" s="214">
        <f t="shared" ref="AA12:AE14" si="3">N12</f>
        <v>4.4698491811336769</v>
      </c>
      <c r="AB12" s="214">
        <f t="shared" si="3"/>
        <v>0.67047737717005151</v>
      </c>
      <c r="AC12" s="214">
        <f t="shared" si="3"/>
        <v>2.9054019677368899E-3</v>
      </c>
      <c r="AD12" s="214">
        <f t="shared" si="3"/>
        <v>0.15376281183099846</v>
      </c>
      <c r="AE12" s="214">
        <f t="shared" si="3"/>
        <v>0.14914992747606853</v>
      </c>
      <c r="AF12" s="212" t="s">
        <v>246</v>
      </c>
    </row>
    <row r="13" spans="1:32" x14ac:dyDescent="0.2">
      <c r="A13" s="31" t="s">
        <v>4</v>
      </c>
      <c r="B13" s="32">
        <f>'Activity Data'!F41</f>
        <v>58077.311978400001</v>
      </c>
      <c r="C13" s="33">
        <f>'Emission Factors'!C$7</f>
        <v>0.27</v>
      </c>
      <c r="D13" s="33">
        <f>'Emission Factors'!D$7</f>
        <v>10</v>
      </c>
      <c r="E13" s="33">
        <f>'Emission Factors'!E$7</f>
        <v>1.5</v>
      </c>
      <c r="F13" s="33">
        <f>'Emission Factors'!F$7*0.005</f>
        <v>6.5000000000000006E-3</v>
      </c>
      <c r="G13" s="33">
        <f>'Emission Factors'!G$7*0.86</f>
        <v>0.34400000000000003</v>
      </c>
      <c r="H13" s="140">
        <f>'Emission Factors'!H$7*0.86</f>
        <v>0.33368000000000003</v>
      </c>
      <c r="I13" s="140">
        <f>'Emission Factors'!I$7*'Emission Factors'!J$7/1000</f>
        <v>6.0384169999999999E-3</v>
      </c>
      <c r="J13" s="140">
        <f>'Emission Factors'!K$7</f>
        <v>690</v>
      </c>
      <c r="K13" s="140">
        <f>'Emission Factors'!L$7</f>
        <v>0.09</v>
      </c>
      <c r="L13" s="140">
        <f>'Emission Factors'!M$7</f>
        <v>0.02</v>
      </c>
      <c r="M13" s="161">
        <f>$B13*C13/'Activity Data'!$J$22</f>
        <v>1.7285205795653302E-2</v>
      </c>
      <c r="N13" s="161">
        <f>$B13*D13/'Activity Data'!$J$22</f>
        <v>0.64019280724641847</v>
      </c>
      <c r="O13" s="161">
        <f>$B13*E13/'Activity Data'!$J$22</f>
        <v>9.6028921086962787E-2</v>
      </c>
      <c r="P13" s="161">
        <f>$B13*F13/'Activity Data'!$J$22</f>
        <v>4.161253247101721E-4</v>
      </c>
      <c r="Q13" s="161">
        <f>$B13*G13/'Activity Data'!$J$22</f>
        <v>2.20226325692768E-2</v>
      </c>
      <c r="R13" s="161">
        <f>$B13*H13/'Activity Data'!$J$22</f>
        <v>2.1361953592198495E-2</v>
      </c>
      <c r="S13" s="161">
        <f>$B13*I13/'Activity Data'!$J$22</f>
        <v>3.8657511305544966E-4</v>
      </c>
      <c r="T13" s="161">
        <f>$B13*J13/'Activity Data'!$J$22</f>
        <v>44.173303700002883</v>
      </c>
      <c r="U13" s="161">
        <f>$B13*K13/'Activity Data'!$J$22</f>
        <v>5.7617352652177666E-3</v>
      </c>
      <c r="V13" s="225">
        <f>$B13*L13/'Activity Data'!$J$22</f>
        <v>1.2803856144928372E-3</v>
      </c>
      <c r="W13" s="213" t="s">
        <v>245</v>
      </c>
      <c r="X13" s="208">
        <v>2280002100</v>
      </c>
      <c r="Y13" s="208" t="s">
        <v>247</v>
      </c>
      <c r="Z13" s="214">
        <f>M13*1.053</f>
        <v>1.8201321702822924E-2</v>
      </c>
      <c r="AA13" s="214">
        <f t="shared" si="3"/>
        <v>0.64019280724641847</v>
      </c>
      <c r="AB13" s="214">
        <f t="shared" si="3"/>
        <v>9.6028921086962787E-2</v>
      </c>
      <c r="AC13" s="214">
        <f t="shared" si="3"/>
        <v>4.161253247101721E-4</v>
      </c>
      <c r="AD13" s="214">
        <f t="shared" si="3"/>
        <v>2.20226325692768E-2</v>
      </c>
      <c r="AE13" s="214">
        <f t="shared" si="3"/>
        <v>2.1361953592198495E-2</v>
      </c>
      <c r="AF13" s="212" t="s">
        <v>247</v>
      </c>
    </row>
    <row r="14" spans="1:32" x14ac:dyDescent="0.2">
      <c r="A14" s="35" t="s">
        <v>5</v>
      </c>
      <c r="B14" s="32">
        <f>'Activity Data'!G41</f>
        <v>115806.85562160001</v>
      </c>
      <c r="C14" s="40">
        <f>'Emission Factors'!C$7</f>
        <v>0.27</v>
      </c>
      <c r="D14" s="40">
        <f>'Emission Factors'!D$7</f>
        <v>10</v>
      </c>
      <c r="E14" s="137">
        <f>'Emission Factors'!E$7</f>
        <v>1.5</v>
      </c>
      <c r="F14" s="33">
        <f>'Emission Factors'!F$7*0.005</f>
        <v>6.5000000000000006E-3</v>
      </c>
      <c r="G14" s="33">
        <f>'Emission Factors'!G$7*0.86</f>
        <v>0.34400000000000003</v>
      </c>
      <c r="H14" s="140">
        <f>'Emission Factors'!H$7*0.86</f>
        <v>0.33368000000000003</v>
      </c>
      <c r="I14" s="140">
        <f>'Emission Factors'!I$7*'Emission Factors'!J$7/1000</f>
        <v>6.0384169999999999E-3</v>
      </c>
      <c r="J14" s="140">
        <f>'Emission Factors'!K$7</f>
        <v>690</v>
      </c>
      <c r="K14" s="140">
        <f>'Emission Factors'!L$7</f>
        <v>0.09</v>
      </c>
      <c r="L14" s="140">
        <f>'Emission Factors'!M$7</f>
        <v>0.02</v>
      </c>
      <c r="M14" s="161">
        <f>$B14*C14/'Activity Data'!$J$22</f>
        <v>3.4466907364985332E-2</v>
      </c>
      <c r="N14" s="161">
        <f>$B14*D14/'Activity Data'!$J$22</f>
        <v>1.2765521246290863</v>
      </c>
      <c r="O14" s="161">
        <f>$B14*E14/'Activity Data'!$J$22</f>
        <v>0.19148281869436296</v>
      </c>
      <c r="P14" s="161">
        <f>$B14*F14/'Activity Data'!$J$22</f>
        <v>8.2975888100890612E-4</v>
      </c>
      <c r="Q14" s="161">
        <f>$B14*G14/'Activity Data'!$J$22</f>
        <v>4.3913393087240564E-2</v>
      </c>
      <c r="R14" s="161">
        <f>$B14*H14/'Activity Data'!$J$22</f>
        <v>4.2595991294623353E-2</v>
      </c>
      <c r="S14" s="161">
        <f>$B14*I14/'Activity Data'!$J$22</f>
        <v>7.7083540507463929E-4</v>
      </c>
      <c r="T14" s="161">
        <f>$B14*J14/'Activity Data'!$J$22</f>
        <v>88.082096599406952</v>
      </c>
      <c r="U14" s="161">
        <f>$B14*K14/'Activity Data'!$J$22</f>
        <v>1.1488969121661776E-2</v>
      </c>
      <c r="V14" s="225">
        <f>$B14*L14/'Activity Data'!$J$22</f>
        <v>2.5531042492581723E-3</v>
      </c>
      <c r="W14" s="213" t="s">
        <v>245</v>
      </c>
      <c r="X14" s="208">
        <v>2280002100</v>
      </c>
      <c r="Y14" s="208" t="s">
        <v>248</v>
      </c>
      <c r="Z14" s="214">
        <f>M14*1.053</f>
        <v>3.6293653455329554E-2</v>
      </c>
      <c r="AA14" s="214">
        <f t="shared" si="3"/>
        <v>1.2765521246290863</v>
      </c>
      <c r="AB14" s="214">
        <f t="shared" si="3"/>
        <v>0.19148281869436296</v>
      </c>
      <c r="AC14" s="214">
        <f t="shared" si="3"/>
        <v>8.2975888100890612E-4</v>
      </c>
      <c r="AD14" s="214">
        <f t="shared" si="3"/>
        <v>4.3913393087240564E-2</v>
      </c>
      <c r="AE14" s="214">
        <f t="shared" si="3"/>
        <v>4.2595991294623353E-2</v>
      </c>
      <c r="AF14" s="212" t="s">
        <v>247</v>
      </c>
    </row>
    <row r="15" spans="1:32" ht="13.5" thickBot="1" x14ac:dyDescent="0.25">
      <c r="A15" s="158" t="s">
        <v>19</v>
      </c>
      <c r="B15" s="159">
        <f>SUM(B12:B14)</f>
        <v>579382.04644319997</v>
      </c>
      <c r="C15" s="65"/>
      <c r="D15" s="65"/>
      <c r="E15" s="16"/>
      <c r="F15" s="61"/>
      <c r="G15" s="61"/>
      <c r="H15" s="136"/>
      <c r="I15" s="180"/>
      <c r="J15" s="180"/>
      <c r="K15" s="180"/>
      <c r="L15" s="180"/>
      <c r="M15" s="162">
        <f>SUM(M12:M14)</f>
        <v>0.17243804105124791</v>
      </c>
      <c r="N15" s="162">
        <f>SUM(N12:N14)</f>
        <v>6.3865941130091812</v>
      </c>
      <c r="O15" s="162">
        <f>SUM(O12:O14)</f>
        <v>0.95798911695137723</v>
      </c>
      <c r="P15" s="162">
        <f>SUM(P12:P14)</f>
        <v>4.151286173455968E-3</v>
      </c>
      <c r="Q15" s="162">
        <f>SUM(Q12:Q14)</f>
        <v>0.21969883748751584</v>
      </c>
      <c r="R15" s="166">
        <f t="shared" si="1"/>
        <v>0.19772895373876426</v>
      </c>
      <c r="S15" s="162">
        <f>SUM(S12:S14)</f>
        <v>3.8564918464094565E-3</v>
      </c>
      <c r="T15" s="162">
        <f t="shared" ref="T15:V15" si="4">SUM(T12:T14)</f>
        <v>440.67499379763348</v>
      </c>
      <c r="U15" s="162">
        <f t="shared" si="4"/>
        <v>5.7479347017082627E-2</v>
      </c>
      <c r="V15" s="227">
        <f t="shared" si="4"/>
        <v>1.2773188226018362E-2</v>
      </c>
      <c r="W15" s="235" t="s">
        <v>249</v>
      </c>
      <c r="X15" s="236" t="s">
        <v>36</v>
      </c>
      <c r="Y15" s="217"/>
      <c r="Z15" s="237"/>
      <c r="AA15" s="237"/>
      <c r="AB15" s="237"/>
      <c r="AC15" s="237"/>
      <c r="AD15" s="237"/>
      <c r="AE15" s="237"/>
      <c r="AF15" s="229"/>
    </row>
    <row r="16" spans="1:32" x14ac:dyDescent="0.2">
      <c r="W16" s="231" t="s">
        <v>245</v>
      </c>
      <c r="X16" s="232">
        <v>2280002200</v>
      </c>
      <c r="Y16" s="232" t="s">
        <v>246</v>
      </c>
      <c r="Z16" s="233">
        <f>Z12+Z7</f>
        <v>3.7476601187870893</v>
      </c>
      <c r="AA16" s="233">
        <f t="shared" ref="AA16:AE16" si="5">AA12+AA7</f>
        <v>95.242171013386795</v>
      </c>
      <c r="AB16" s="233">
        <f t="shared" si="5"/>
        <v>8.2348375298578116</v>
      </c>
      <c r="AC16" s="233">
        <f t="shared" si="5"/>
        <v>4.7603893779073661E-2</v>
      </c>
      <c r="AD16" s="233">
        <f t="shared" si="5"/>
        <v>4.4118099086894178</v>
      </c>
      <c r="AE16" s="233">
        <f t="shared" si="5"/>
        <v>4.2794556114287348</v>
      </c>
      <c r="AF16" s="234" t="s">
        <v>246</v>
      </c>
    </row>
    <row r="17" spans="1:32" ht="13.5" thickBot="1" x14ac:dyDescent="0.25">
      <c r="W17" s="216" t="s">
        <v>245</v>
      </c>
      <c r="X17" s="217">
        <v>2280002100</v>
      </c>
      <c r="Y17" s="217" t="s">
        <v>247</v>
      </c>
      <c r="Z17" s="218">
        <f>Z8+Z13+Z14</f>
        <v>0.1927766215233789</v>
      </c>
      <c r="AA17" s="218">
        <f t="shared" ref="AA17:AE17" si="6">AA8+AA13+AA14</f>
        <v>5.3836352111176486</v>
      </c>
      <c r="AB17" s="218">
        <f t="shared" si="6"/>
        <v>0.57641926305150437</v>
      </c>
      <c r="AC17" s="218">
        <f t="shared" si="6"/>
        <v>2.9530650250428614E-3</v>
      </c>
      <c r="AD17" s="218">
        <f t="shared" si="6"/>
        <v>0.22856469693733067</v>
      </c>
      <c r="AE17" s="218">
        <f t="shared" si="6"/>
        <v>0.22170775602921072</v>
      </c>
      <c r="AF17" s="229" t="s">
        <v>247</v>
      </c>
    </row>
    <row r="18" spans="1:32" x14ac:dyDescent="0.2">
      <c r="A18" s="12" t="s">
        <v>1</v>
      </c>
    </row>
    <row r="19" spans="1:32" x14ac:dyDescent="0.2">
      <c r="W19" s="200"/>
      <c r="X19" s="171"/>
      <c r="Y19" s="7"/>
      <c r="Z19" s="168"/>
      <c r="AA19" s="168"/>
      <c r="AB19" s="168"/>
      <c r="AC19" s="168"/>
      <c r="AD19" s="168"/>
      <c r="AE19" s="168"/>
    </row>
    <row r="20" spans="1:32" ht="25.5" x14ac:dyDescent="0.2">
      <c r="A20" s="257" t="s">
        <v>3</v>
      </c>
      <c r="B20" s="25" t="s">
        <v>9</v>
      </c>
      <c r="C20" s="55" t="s">
        <v>10</v>
      </c>
      <c r="D20" s="56" t="s">
        <v>11</v>
      </c>
      <c r="E20" s="56" t="s">
        <v>12</v>
      </c>
      <c r="F20" s="56" t="s">
        <v>24</v>
      </c>
      <c r="G20" s="56" t="s">
        <v>31</v>
      </c>
      <c r="H20" s="179" t="s">
        <v>130</v>
      </c>
      <c r="I20" s="179" t="s">
        <v>228</v>
      </c>
      <c r="J20" s="179" t="s">
        <v>217</v>
      </c>
      <c r="K20" s="179" t="s">
        <v>216</v>
      </c>
      <c r="L20" s="182" t="s">
        <v>218</v>
      </c>
      <c r="M20" s="26" t="s">
        <v>13</v>
      </c>
      <c r="N20" s="26" t="s">
        <v>15</v>
      </c>
      <c r="O20" s="26" t="s">
        <v>16</v>
      </c>
      <c r="P20" s="26" t="s">
        <v>25</v>
      </c>
      <c r="Q20" s="26" t="s">
        <v>32</v>
      </c>
      <c r="R20" s="190" t="s">
        <v>39</v>
      </c>
      <c r="S20" s="190" t="s">
        <v>229</v>
      </c>
      <c r="T20" s="190" t="s">
        <v>220</v>
      </c>
      <c r="U20" s="190" t="s">
        <v>219</v>
      </c>
      <c r="V20" s="193" t="s">
        <v>221</v>
      </c>
    </row>
    <row r="21" spans="1:32" ht="13.5" thickBot="1" x14ac:dyDescent="0.25">
      <c r="A21" s="258"/>
      <c r="B21" s="57" t="s">
        <v>146</v>
      </c>
      <c r="C21" s="58" t="s">
        <v>147</v>
      </c>
      <c r="D21" s="59" t="s">
        <v>147</v>
      </c>
      <c r="E21" s="59" t="s">
        <v>147</v>
      </c>
      <c r="F21" s="59" t="s">
        <v>147</v>
      </c>
      <c r="G21" s="59" t="s">
        <v>147</v>
      </c>
      <c r="H21" s="59" t="s">
        <v>147</v>
      </c>
      <c r="I21" s="59" t="s">
        <v>147</v>
      </c>
      <c r="J21" s="59" t="s">
        <v>147</v>
      </c>
      <c r="K21" s="59" t="s">
        <v>147</v>
      </c>
      <c r="L21" s="60" t="s">
        <v>147</v>
      </c>
      <c r="M21" s="39" t="s">
        <v>20</v>
      </c>
      <c r="N21" s="39" t="s">
        <v>20</v>
      </c>
      <c r="O21" s="39" t="s">
        <v>20</v>
      </c>
      <c r="P21" s="39" t="s">
        <v>20</v>
      </c>
      <c r="Q21" s="39" t="s">
        <v>20</v>
      </c>
      <c r="R21" s="191" t="s">
        <v>20</v>
      </c>
      <c r="S21" s="191" t="s">
        <v>20</v>
      </c>
      <c r="T21" s="191" t="s">
        <v>20</v>
      </c>
      <c r="U21" s="191" t="s">
        <v>20</v>
      </c>
      <c r="V21" s="157" t="s">
        <v>20</v>
      </c>
    </row>
    <row r="22" spans="1:32" ht="13.5" thickTop="1" x14ac:dyDescent="0.2">
      <c r="A22" s="141" t="s">
        <v>234</v>
      </c>
      <c r="B22" s="141"/>
      <c r="C22" s="141"/>
      <c r="D22" s="141"/>
      <c r="E22" s="141"/>
      <c r="F22" s="141"/>
      <c r="G22" s="141"/>
      <c r="H22" s="141"/>
      <c r="I22" s="141"/>
      <c r="J22" s="141"/>
      <c r="K22" s="141"/>
      <c r="L22" s="142"/>
      <c r="M22" s="27"/>
      <c r="N22" s="27"/>
      <c r="O22" s="27"/>
      <c r="P22" s="30"/>
      <c r="Q22" s="29"/>
      <c r="R22" s="192"/>
      <c r="S22" s="192"/>
      <c r="T22" s="194"/>
      <c r="U22" s="194"/>
      <c r="V22" s="195"/>
    </row>
    <row r="23" spans="1:32" x14ac:dyDescent="0.2">
      <c r="A23" s="31" t="s">
        <v>0</v>
      </c>
      <c r="B23" s="32">
        <f>'Activity Data'!B42</f>
        <v>247453.342125</v>
      </c>
      <c r="C23" s="33">
        <f>'Emission Factors'!C$8</f>
        <v>0.27</v>
      </c>
      <c r="D23" s="33">
        <f>'Emission Factors'!D$8</f>
        <v>10</v>
      </c>
      <c r="E23" s="33">
        <f>'Emission Factors'!E$8</f>
        <v>1.5</v>
      </c>
      <c r="F23" s="33">
        <f>'Emission Factors'!F$8*0.005</f>
        <v>6.5000000000000006E-3</v>
      </c>
      <c r="G23" s="33">
        <f>'Emission Factors'!G$8*0.86</f>
        <v>0.25800000000000001</v>
      </c>
      <c r="H23" s="140">
        <f>'Emission Factors'!H$8*0.86</f>
        <v>0.25025999999999998</v>
      </c>
      <c r="I23" s="140">
        <f>'Emission Factors'!I$8*'Emission Factors'!J$8/1000</f>
        <v>6.0384169999999999E-3</v>
      </c>
      <c r="J23" s="140">
        <f>'Emission Factors'!K$8</f>
        <v>690</v>
      </c>
      <c r="K23" s="140">
        <f>'Emission Factors'!L$8</f>
        <v>0.09</v>
      </c>
      <c r="L23" s="140">
        <f>'Emission Factors'!M$8</f>
        <v>0.02</v>
      </c>
      <c r="M23" s="160">
        <f>$B23*C23/'Activity Data'!$J$22</f>
        <v>7.3648070093940088E-2</v>
      </c>
      <c r="N23" s="160">
        <f>$B23*D23/'Activity Data'!$J$22</f>
        <v>2.7277062997755586</v>
      </c>
      <c r="O23" s="160">
        <f>$B23*E23/'Activity Data'!$J$22</f>
        <v>0.40915594496633378</v>
      </c>
      <c r="P23" s="160">
        <f>$B23*F23/'Activity Data'!$J$22</f>
        <v>1.7730090948541131E-3</v>
      </c>
      <c r="Q23" s="160">
        <f>$B23*G23/'Activity Data'!$J$22</f>
        <v>7.0374822534209402E-2</v>
      </c>
      <c r="R23" s="160">
        <f>$B23*H23/'Activity Data'!$J$22</f>
        <v>6.8263577858183128E-2</v>
      </c>
      <c r="S23" s="160">
        <f>$B23*I23/'Activity Data'!$J$22</f>
        <v>1.6471028091571828E-3</v>
      </c>
      <c r="T23" s="160">
        <f>$B23*J23/'Activity Data'!$J$22</f>
        <v>188.21173468451354</v>
      </c>
      <c r="U23" s="160">
        <f>$B23*K23/'Activity Data'!$J$22</f>
        <v>2.4549356697980026E-2</v>
      </c>
      <c r="V23" s="160">
        <f>$B23*L23/'Activity Data'!$J$22</f>
        <v>5.4554125995511177E-3</v>
      </c>
    </row>
    <row r="24" spans="1:32" x14ac:dyDescent="0.2">
      <c r="A24" s="31" t="s">
        <v>4</v>
      </c>
      <c r="B24" s="32">
        <f>'Activity Data'!C42</f>
        <v>21907.8692228</v>
      </c>
      <c r="C24" s="33">
        <f>'Emission Factors'!C$8</f>
        <v>0.27</v>
      </c>
      <c r="D24" s="33">
        <f>'Emission Factors'!D$8</f>
        <v>10</v>
      </c>
      <c r="E24" s="33">
        <f>'Emission Factors'!E$8</f>
        <v>1.5</v>
      </c>
      <c r="F24" s="33">
        <f>'Emission Factors'!F$8*0.005</f>
        <v>6.5000000000000006E-3</v>
      </c>
      <c r="G24" s="33">
        <f>'Emission Factors'!G$8*0.86</f>
        <v>0.25800000000000001</v>
      </c>
      <c r="H24" s="140">
        <f>'Emission Factors'!H$8*0.86</f>
        <v>0.25025999999999998</v>
      </c>
      <c r="I24" s="140">
        <f>'Emission Factors'!I$8*'Emission Factors'!J$8/1000</f>
        <v>6.0384169999999999E-3</v>
      </c>
      <c r="J24" s="140">
        <f>'Emission Factors'!K$8</f>
        <v>690</v>
      </c>
      <c r="K24" s="140">
        <f>'Emission Factors'!L$8</f>
        <v>0.09</v>
      </c>
      <c r="L24" s="140">
        <f>'Emission Factors'!M$8</f>
        <v>0.02</v>
      </c>
      <c r="M24" s="161">
        <f>$B24*C24/'Activity Data'!$J$22</f>
        <v>6.5203091389834959E-3</v>
      </c>
      <c r="N24" s="161">
        <f>$B24*D24/'Activity Data'!$J$22</f>
        <v>0.24149293107346279</v>
      </c>
      <c r="O24" s="161">
        <f>$B24*E24/'Activity Data'!$J$22</f>
        <v>3.6223939661019416E-2</v>
      </c>
      <c r="P24" s="161">
        <f>$B24*F24/'Activity Data'!$J$22</f>
        <v>1.5697040519775082E-4</v>
      </c>
      <c r="Q24" s="161">
        <f>$B24*G24/'Activity Data'!$J$22</f>
        <v>6.2305176216953407E-3</v>
      </c>
      <c r="R24" s="161">
        <f>$B24*H24/'Activity Data'!$J$22</f>
        <v>6.0436020930444787E-3</v>
      </c>
      <c r="S24" s="161">
        <f>$B24*I24/'Activity Data'!$J$22</f>
        <v>1.4582350203738256E-4</v>
      </c>
      <c r="T24" s="161">
        <f>$B24*J24/'Activity Data'!$J$22</f>
        <v>16.663012244068931</v>
      </c>
      <c r="U24" s="161">
        <f>$B24*K24/'Activity Data'!$J$22</f>
        <v>2.1734363796611649E-3</v>
      </c>
      <c r="V24" s="161">
        <f>$B24*L24/'Activity Data'!$J$22</f>
        <v>4.8298586214692553E-4</v>
      </c>
    </row>
    <row r="25" spans="1:32" x14ac:dyDescent="0.2">
      <c r="A25" s="35" t="s">
        <v>5</v>
      </c>
      <c r="B25" s="32">
        <f>'Activity Data'!D42</f>
        <v>0</v>
      </c>
      <c r="C25" s="33">
        <f>'Emission Factors'!C$8</f>
        <v>0.27</v>
      </c>
      <c r="D25" s="33">
        <f>'Emission Factors'!D$8</f>
        <v>10</v>
      </c>
      <c r="E25" s="33">
        <f>'Emission Factors'!E$8</f>
        <v>1.5</v>
      </c>
      <c r="F25" s="33">
        <f>'Emission Factors'!F$8*0.005</f>
        <v>6.5000000000000006E-3</v>
      </c>
      <c r="G25" s="33">
        <f>'Emission Factors'!G$8*0.86</f>
        <v>0.25800000000000001</v>
      </c>
      <c r="H25" s="140">
        <f>'Emission Factors'!H$8*0.86</f>
        <v>0.25025999999999998</v>
      </c>
      <c r="I25" s="140">
        <f>'Emission Factors'!I$8*'Emission Factors'!J$8/1000</f>
        <v>6.0384169999999999E-3</v>
      </c>
      <c r="J25" s="140">
        <f>'Emission Factors'!K$8</f>
        <v>690</v>
      </c>
      <c r="K25" s="140">
        <f>'Emission Factors'!L$8</f>
        <v>0.09</v>
      </c>
      <c r="L25" s="140">
        <f>'Emission Factors'!M$8</f>
        <v>0.02</v>
      </c>
      <c r="M25" s="161">
        <f>$B25*C25/'Activity Data'!$J$22</f>
        <v>0</v>
      </c>
      <c r="N25" s="161">
        <f>$B25*D25/'Activity Data'!$J$22</f>
        <v>0</v>
      </c>
      <c r="O25" s="161">
        <f>$B25*E25/'Activity Data'!$J$22</f>
        <v>0</v>
      </c>
      <c r="P25" s="161">
        <f>$B25*F25/'Activity Data'!$J$22</f>
        <v>0</v>
      </c>
      <c r="Q25" s="161">
        <f>$B25*G25/'Activity Data'!$J$22</f>
        <v>0</v>
      </c>
      <c r="R25" s="161">
        <f>$B25*H25/'Activity Data'!$J$22</f>
        <v>0</v>
      </c>
      <c r="S25" s="161">
        <f>$B25*I25/'Activity Data'!$J$22</f>
        <v>0</v>
      </c>
      <c r="T25" s="161">
        <f>$B25*J25/'Activity Data'!$J$22</f>
        <v>0</v>
      </c>
      <c r="U25" s="161">
        <f>$B25*K25/'Activity Data'!$J$22</f>
        <v>0</v>
      </c>
      <c r="V25" s="161">
        <f>$B25*L25/'Activity Data'!$J$22</f>
        <v>0</v>
      </c>
    </row>
    <row r="26" spans="1:32" x14ac:dyDescent="0.2">
      <c r="A26" s="158" t="s">
        <v>19</v>
      </c>
      <c r="B26" s="159">
        <f>SUM(B23:B25)</f>
        <v>269361.21134779998</v>
      </c>
      <c r="C26" s="61"/>
      <c r="D26" s="61"/>
      <c r="E26" s="61"/>
      <c r="F26" s="61"/>
      <c r="G26" s="61"/>
      <c r="H26" s="136"/>
      <c r="I26" s="180"/>
      <c r="J26" s="136"/>
      <c r="K26" s="136"/>
      <c r="L26" s="136"/>
      <c r="M26" s="164">
        <f>SUM(M23:M25)</f>
        <v>8.0168379232923581E-2</v>
      </c>
      <c r="N26" s="164">
        <f>SUM(N23:N25)</f>
        <v>2.9691992308490214</v>
      </c>
      <c r="O26" s="164">
        <f>SUM(O23:O25)</f>
        <v>0.44537988462735323</v>
      </c>
      <c r="P26" s="164">
        <f>SUM(P23:P25)</f>
        <v>1.9299795000518639E-3</v>
      </c>
      <c r="Q26" s="164">
        <f>SUM(Q23:Q25)</f>
        <v>7.6605340155904741E-2</v>
      </c>
      <c r="R26" s="165">
        <f t="shared" ref="R26" si="7">Q26*0.9</f>
        <v>6.8944806140314271E-2</v>
      </c>
      <c r="S26" s="164">
        <f>SUM(S23:S25)</f>
        <v>1.7929263111945654E-3</v>
      </c>
      <c r="T26" s="164">
        <f t="shared" ref="T26:V26" si="8">SUM(T23:T25)</f>
        <v>204.87474692858248</v>
      </c>
      <c r="U26" s="164">
        <f t="shared" si="8"/>
        <v>2.672279307764119E-2</v>
      </c>
      <c r="V26" s="164">
        <f t="shared" si="8"/>
        <v>5.9383984616980436E-3</v>
      </c>
    </row>
    <row r="27" spans="1:32" x14ac:dyDescent="0.2">
      <c r="A27" s="163" t="s">
        <v>138</v>
      </c>
      <c r="B27" s="63"/>
      <c r="C27" s="62"/>
      <c r="D27" s="62"/>
      <c r="E27" s="62"/>
      <c r="F27" s="62"/>
      <c r="G27" s="62"/>
      <c r="H27" s="181"/>
      <c r="I27" s="181"/>
      <c r="J27" s="181"/>
      <c r="K27" s="181"/>
      <c r="L27" s="186"/>
      <c r="M27" s="62"/>
      <c r="N27" s="62"/>
      <c r="O27" s="62"/>
      <c r="P27" s="63"/>
      <c r="Q27" s="62"/>
      <c r="R27" s="187"/>
      <c r="S27" s="62"/>
      <c r="T27" s="188"/>
      <c r="U27" s="188"/>
      <c r="V27" s="189"/>
    </row>
    <row r="28" spans="1:32" x14ac:dyDescent="0.2">
      <c r="A28" s="31" t="s">
        <v>0</v>
      </c>
      <c r="B28" s="32">
        <f>'Activity Data'!E42</f>
        <v>0</v>
      </c>
      <c r="C28" s="33">
        <f>'Emission Factors'!C$7</f>
        <v>0.27</v>
      </c>
      <c r="D28" s="33">
        <f>'Emission Factors'!D$7</f>
        <v>10</v>
      </c>
      <c r="E28" s="33">
        <f>'Emission Factors'!E$7</f>
        <v>1.5</v>
      </c>
      <c r="F28" s="33">
        <f>'Emission Factors'!F$7*0.005</f>
        <v>6.5000000000000006E-3</v>
      </c>
      <c r="G28" s="33">
        <f>'Emission Factors'!G$7*0.86</f>
        <v>0.34400000000000003</v>
      </c>
      <c r="H28" s="140">
        <f>'Emission Factors'!H$7*0.86</f>
        <v>0.33368000000000003</v>
      </c>
      <c r="I28" s="140">
        <f>'Emission Factors'!I$7*'Emission Factors'!J$7/1000</f>
        <v>6.0384169999999999E-3</v>
      </c>
      <c r="J28" s="140">
        <f>'Emission Factors'!K$7</f>
        <v>690</v>
      </c>
      <c r="K28" s="140">
        <f>'Emission Factors'!L$7</f>
        <v>0.09</v>
      </c>
      <c r="L28" s="140">
        <f>'Emission Factors'!M$7</f>
        <v>0.02</v>
      </c>
      <c r="M28" s="160">
        <f>$B28*C28/'Activity Data'!$J$22</f>
        <v>0</v>
      </c>
      <c r="N28" s="160">
        <f>$B28*D28/'Activity Data'!$J$22</f>
        <v>0</v>
      </c>
      <c r="O28" s="160">
        <f>$B28*E28/'Activity Data'!$J$22</f>
        <v>0</v>
      </c>
      <c r="P28" s="160">
        <f>$B28*F28/'Activity Data'!$J$22</f>
        <v>0</v>
      </c>
      <c r="Q28" s="160">
        <f>$B28*G28/'Activity Data'!$J$22</f>
        <v>0</v>
      </c>
      <c r="R28" s="160">
        <f>$B28*H28/'Activity Data'!$J$22</f>
        <v>0</v>
      </c>
      <c r="S28" s="160">
        <f>$B28*I28/'Activity Data'!$J$22</f>
        <v>0</v>
      </c>
      <c r="T28" s="160">
        <f>$B28*J28/'Activity Data'!$J$22</f>
        <v>0</v>
      </c>
      <c r="U28" s="160">
        <f>$B28*K28/'Activity Data'!$J$22</f>
        <v>0</v>
      </c>
      <c r="V28" s="160">
        <f>$B28*L28/'Activity Data'!$J$22</f>
        <v>0</v>
      </c>
    </row>
    <row r="29" spans="1:32" x14ac:dyDescent="0.2">
      <c r="A29" s="31" t="s">
        <v>4</v>
      </c>
      <c r="B29" s="32">
        <f>'Activity Data'!F42</f>
        <v>0</v>
      </c>
      <c r="C29" s="33">
        <f>'Emission Factors'!C$7</f>
        <v>0.27</v>
      </c>
      <c r="D29" s="33">
        <f>'Emission Factors'!D$7</f>
        <v>10</v>
      </c>
      <c r="E29" s="33">
        <f>'Emission Factors'!E$7</f>
        <v>1.5</v>
      </c>
      <c r="F29" s="33">
        <f>'Emission Factors'!F$7*0.005</f>
        <v>6.5000000000000006E-3</v>
      </c>
      <c r="G29" s="33">
        <f>'Emission Factors'!G$7*0.86</f>
        <v>0.34400000000000003</v>
      </c>
      <c r="H29" s="140">
        <f>'Emission Factors'!H$7*0.86</f>
        <v>0.33368000000000003</v>
      </c>
      <c r="I29" s="140">
        <f>'Emission Factors'!I$7*'Emission Factors'!J$7/1000</f>
        <v>6.0384169999999999E-3</v>
      </c>
      <c r="J29" s="140">
        <f>'Emission Factors'!K$7</f>
        <v>690</v>
      </c>
      <c r="K29" s="140">
        <f>'Emission Factors'!L$7</f>
        <v>0.09</v>
      </c>
      <c r="L29" s="140">
        <f>'Emission Factors'!M$7</f>
        <v>0.02</v>
      </c>
      <c r="M29" s="161">
        <f>$B29*C29/'Activity Data'!$J$22</f>
        <v>0</v>
      </c>
      <c r="N29" s="161">
        <f>$B29*D29/'Activity Data'!$J$22</f>
        <v>0</v>
      </c>
      <c r="O29" s="161">
        <f>$B29*E29/'Activity Data'!$J$22</f>
        <v>0</v>
      </c>
      <c r="P29" s="161">
        <f>$B29*F29/'Activity Data'!$J$22</f>
        <v>0</v>
      </c>
      <c r="Q29" s="161">
        <f>$B29*G29/'Activity Data'!$J$22</f>
        <v>0</v>
      </c>
      <c r="R29" s="161">
        <f>$B29*H29/'Activity Data'!$J$22</f>
        <v>0</v>
      </c>
      <c r="S29" s="161">
        <f>$B29*I29/'Activity Data'!$J$22</f>
        <v>0</v>
      </c>
      <c r="T29" s="161">
        <f>$B29*J29/'Activity Data'!$J$22</f>
        <v>0</v>
      </c>
      <c r="U29" s="161">
        <f>$B29*K29/'Activity Data'!$J$22</f>
        <v>0</v>
      </c>
      <c r="V29" s="161">
        <f>$B29*L29/'Activity Data'!$J$22</f>
        <v>0</v>
      </c>
    </row>
    <row r="30" spans="1:32" x14ac:dyDescent="0.2">
      <c r="A30" s="35" t="s">
        <v>5</v>
      </c>
      <c r="B30" s="32">
        <f>'Activity Data'!G42</f>
        <v>0</v>
      </c>
      <c r="C30" s="40">
        <f>'Emission Factors'!C$7</f>
        <v>0.27</v>
      </c>
      <c r="D30" s="40">
        <f>'Emission Factors'!D$7</f>
        <v>10</v>
      </c>
      <c r="E30" s="137">
        <f>'Emission Factors'!E$7</f>
        <v>1.5</v>
      </c>
      <c r="F30" s="33">
        <f>'Emission Factors'!F$7*0.005</f>
        <v>6.5000000000000006E-3</v>
      </c>
      <c r="G30" s="33">
        <f>'Emission Factors'!G$7*0.86</f>
        <v>0.34400000000000003</v>
      </c>
      <c r="H30" s="140">
        <f>'Emission Factors'!H$7*0.86</f>
        <v>0.33368000000000003</v>
      </c>
      <c r="I30" s="140">
        <f>'Emission Factors'!I$7*'Emission Factors'!J$7/1000</f>
        <v>6.0384169999999999E-3</v>
      </c>
      <c r="J30" s="140">
        <f>'Emission Factors'!K$7</f>
        <v>690</v>
      </c>
      <c r="K30" s="140">
        <f>'Emission Factors'!L$7</f>
        <v>0.09</v>
      </c>
      <c r="L30" s="140">
        <f>'Emission Factors'!M$7</f>
        <v>0.02</v>
      </c>
      <c r="M30" s="161">
        <f>$B30*C30/'Activity Data'!$J$22</f>
        <v>0</v>
      </c>
      <c r="N30" s="161">
        <f>$B30*D30/'Activity Data'!$J$22</f>
        <v>0</v>
      </c>
      <c r="O30" s="161">
        <f>$B30*E30/'Activity Data'!$J$22</f>
        <v>0</v>
      </c>
      <c r="P30" s="161">
        <f>$B30*F30/'Activity Data'!$J$22</f>
        <v>0</v>
      </c>
      <c r="Q30" s="161">
        <f>$B30*G30/'Activity Data'!$J$22</f>
        <v>0</v>
      </c>
      <c r="R30" s="161">
        <f>$B30*H30/'Activity Data'!$J$22</f>
        <v>0</v>
      </c>
      <c r="S30" s="161">
        <f>$B30*I30/'Activity Data'!$J$22</f>
        <v>0</v>
      </c>
      <c r="T30" s="161">
        <f>$B30*J30/'Activity Data'!$J$22</f>
        <v>0</v>
      </c>
      <c r="U30" s="161">
        <f>$B30*K30/'Activity Data'!$J$22</f>
        <v>0</v>
      </c>
      <c r="V30" s="161">
        <f>$B30*L30/'Activity Data'!$J$22</f>
        <v>0</v>
      </c>
    </row>
    <row r="31" spans="1:32" x14ac:dyDescent="0.2">
      <c r="A31" s="158" t="s">
        <v>19</v>
      </c>
      <c r="B31" s="159">
        <f>SUM(B28:B30)</f>
        <v>0</v>
      </c>
      <c r="C31" s="65"/>
      <c r="D31" s="65"/>
      <c r="E31" s="16"/>
      <c r="F31" s="61"/>
      <c r="G31" s="61"/>
      <c r="H31" s="185"/>
      <c r="I31" s="185"/>
      <c r="J31" s="185"/>
      <c r="K31" s="185"/>
      <c r="L31" s="180"/>
      <c r="M31" s="162">
        <f>SUM(M28:M30)</f>
        <v>0</v>
      </c>
      <c r="N31" s="162">
        <f>SUM(N28:N30)</f>
        <v>0</v>
      </c>
      <c r="O31" s="162">
        <f>SUM(O28:O30)</f>
        <v>0</v>
      </c>
      <c r="P31" s="162">
        <f>SUM(P28:P30)</f>
        <v>0</v>
      </c>
      <c r="Q31" s="162">
        <f>SUM(Q28:Q30)</f>
        <v>0</v>
      </c>
      <c r="R31" s="196">
        <f t="shared" ref="R31" si="9">Q31*0.9</f>
        <v>0</v>
      </c>
      <c r="S31" s="162">
        <f>SUM(S28:S30)</f>
        <v>0</v>
      </c>
      <c r="T31" s="197">
        <f t="shared" ref="T31:V31" si="10">SUM(T28:T30)</f>
        <v>0</v>
      </c>
      <c r="U31" s="197">
        <f t="shared" si="10"/>
        <v>0</v>
      </c>
      <c r="V31" s="197">
        <f t="shared" si="10"/>
        <v>0</v>
      </c>
    </row>
    <row r="33" spans="1:26" x14ac:dyDescent="0.2">
      <c r="A33" s="1" t="s">
        <v>222</v>
      </c>
    </row>
    <row r="34" spans="1:26" x14ac:dyDescent="0.2">
      <c r="N34" s="68"/>
      <c r="O34" s="68"/>
      <c r="P34" s="68"/>
      <c r="Q34" s="68"/>
      <c r="R34" s="68"/>
      <c r="S34" s="68"/>
      <c r="T34" s="68"/>
      <c r="U34" s="68"/>
      <c r="V34" s="68"/>
      <c r="W34" s="68"/>
      <c r="X34" s="68"/>
      <c r="Y34" s="68"/>
      <c r="Z34" s="68"/>
    </row>
    <row r="35" spans="1:26" x14ac:dyDescent="0.2">
      <c r="C35" s="68" t="s">
        <v>145</v>
      </c>
      <c r="D35" s="68" t="s">
        <v>33</v>
      </c>
      <c r="E35" s="68" t="s">
        <v>148</v>
      </c>
      <c r="F35" s="68" t="s">
        <v>27</v>
      </c>
      <c r="G35" s="68" t="s">
        <v>28</v>
      </c>
      <c r="H35" s="68" t="s">
        <v>149</v>
      </c>
      <c r="I35" s="68" t="s">
        <v>150</v>
      </c>
      <c r="J35" s="68" t="s">
        <v>224</v>
      </c>
      <c r="K35" s="68" t="s">
        <v>214</v>
      </c>
      <c r="L35" s="68" t="s">
        <v>213</v>
      </c>
      <c r="M35" s="68" t="s">
        <v>215</v>
      </c>
      <c r="N35" s="68"/>
      <c r="O35" s="68"/>
      <c r="P35" s="68"/>
      <c r="Q35" s="68"/>
      <c r="R35" s="68"/>
      <c r="S35" s="68"/>
      <c r="T35" s="68"/>
      <c r="U35" s="68"/>
      <c r="V35" s="68"/>
      <c r="W35" s="68"/>
      <c r="X35" s="68"/>
      <c r="Y35" s="68"/>
      <c r="Z35" s="68"/>
    </row>
    <row r="36" spans="1:26" x14ac:dyDescent="0.2">
      <c r="A36" s="1" t="s">
        <v>30</v>
      </c>
      <c r="B36" s="1" t="s">
        <v>36</v>
      </c>
      <c r="C36" s="68" t="s">
        <v>146</v>
      </c>
      <c r="D36" s="68" t="s">
        <v>151</v>
      </c>
      <c r="E36" s="68" t="s">
        <v>151</v>
      </c>
      <c r="F36" s="68" t="s">
        <v>151</v>
      </c>
      <c r="G36" s="68" t="s">
        <v>151</v>
      </c>
      <c r="H36" s="68" t="s">
        <v>151</v>
      </c>
      <c r="I36" s="68" t="s">
        <v>151</v>
      </c>
      <c r="J36" s="68" t="s">
        <v>151</v>
      </c>
      <c r="K36" s="68" t="s">
        <v>151</v>
      </c>
      <c r="L36" s="68" t="s">
        <v>151</v>
      </c>
      <c r="M36" s="68" t="s">
        <v>151</v>
      </c>
      <c r="N36" s="68"/>
      <c r="O36" s="68"/>
      <c r="P36" s="68"/>
      <c r="Q36" s="68"/>
      <c r="R36" s="68"/>
      <c r="S36" s="68"/>
      <c r="T36" s="68"/>
      <c r="U36" s="68"/>
      <c r="V36" s="68"/>
      <c r="W36" s="68"/>
      <c r="X36" s="68"/>
      <c r="Y36" s="68"/>
      <c r="Z36" s="68"/>
    </row>
    <row r="37" spans="1:26" x14ac:dyDescent="0.2">
      <c r="A37" s="7" t="s">
        <v>152</v>
      </c>
      <c r="B37">
        <v>2280002100</v>
      </c>
      <c r="C37">
        <v>0</v>
      </c>
      <c r="D37">
        <v>0</v>
      </c>
      <c r="E37">
        <v>0</v>
      </c>
      <c r="F37">
        <v>0</v>
      </c>
      <c r="G37">
        <v>0</v>
      </c>
      <c r="H37">
        <v>0</v>
      </c>
      <c r="I37">
        <v>0</v>
      </c>
      <c r="J37">
        <v>0</v>
      </c>
      <c r="K37">
        <v>0</v>
      </c>
      <c r="L37">
        <v>0</v>
      </c>
      <c r="M37">
        <v>0</v>
      </c>
    </row>
    <row r="38" spans="1:26" x14ac:dyDescent="0.2">
      <c r="A38" s="7" t="s">
        <v>35</v>
      </c>
      <c r="B38">
        <v>2280002100</v>
      </c>
      <c r="C38" s="167">
        <f>B26+B31</f>
        <v>269361.21134779998</v>
      </c>
      <c r="D38" s="168">
        <f t="shared" ref="D38:J38" si="11">M26+M31</f>
        <v>8.0168379232923581E-2</v>
      </c>
      <c r="E38" s="168">
        <f t="shared" si="11"/>
        <v>2.9691992308490214</v>
      </c>
      <c r="F38" s="168">
        <f t="shared" si="11"/>
        <v>0.44537988462735323</v>
      </c>
      <c r="G38" s="168">
        <f t="shared" si="11"/>
        <v>1.9299795000518639E-3</v>
      </c>
      <c r="H38" s="168">
        <f t="shared" si="11"/>
        <v>7.6605340155904741E-2</v>
      </c>
      <c r="I38" s="168">
        <f t="shared" si="11"/>
        <v>6.8944806140314271E-2</v>
      </c>
      <c r="J38" s="168">
        <f t="shared" si="11"/>
        <v>1.7929263111945654E-3</v>
      </c>
      <c r="K38" s="168">
        <f t="shared" ref="K38:M38" si="12">T26+T31</f>
        <v>204.87474692858248</v>
      </c>
      <c r="L38" s="168">
        <f t="shared" si="12"/>
        <v>2.672279307764119E-2</v>
      </c>
      <c r="M38" s="168">
        <f t="shared" si="12"/>
        <v>5.9383984616980436E-3</v>
      </c>
      <c r="N38" s="174"/>
      <c r="O38" s="174"/>
      <c r="P38" s="174"/>
      <c r="Q38" s="174"/>
      <c r="R38" s="174"/>
      <c r="S38" s="174"/>
      <c r="T38" s="174"/>
    </row>
    <row r="39" spans="1:26" x14ac:dyDescent="0.2">
      <c r="A39" s="7" t="s">
        <v>34</v>
      </c>
      <c r="B39">
        <v>2280002100</v>
      </c>
      <c r="C39" s="167">
        <f>B10+B15</f>
        <v>7056076.8470191993</v>
      </c>
      <c r="D39" s="168">
        <f t="shared" ref="D39:J39" si="13">M10+M15</f>
        <v>3.7421051664866747</v>
      </c>
      <c r="E39" s="168">
        <f t="shared" si="13"/>
        <v>100.62580622450444</v>
      </c>
      <c r="F39" s="168">
        <f t="shared" si="13"/>
        <v>8.8112567929093171</v>
      </c>
      <c r="G39" s="168">
        <f t="shared" si="13"/>
        <v>5.0556958804116522E-2</v>
      </c>
      <c r="H39" s="168">
        <f t="shared" si="13"/>
        <v>4.6403746056267483</v>
      </c>
      <c r="I39" s="168">
        <f t="shared" si="13"/>
        <v>4.1763371450640738</v>
      </c>
      <c r="J39" s="168">
        <f t="shared" si="13"/>
        <v>4.2197222679907997E-2</v>
      </c>
      <c r="K39" s="168">
        <f t="shared" ref="K39:M39" si="14">T10+T15</f>
        <v>5366.8156268985231</v>
      </c>
      <c r="L39" s="168">
        <f t="shared" si="14"/>
        <v>0.70001942959545937</v>
      </c>
      <c r="M39" s="168">
        <f t="shared" si="14"/>
        <v>0.15555987324343543</v>
      </c>
      <c r="N39" s="174"/>
      <c r="O39" s="174"/>
      <c r="P39" s="174"/>
      <c r="Q39" s="174"/>
      <c r="R39" s="174"/>
      <c r="S39" s="174"/>
      <c r="T39" s="174"/>
      <c r="U39" s="174"/>
      <c r="V39" s="174"/>
      <c r="W39" s="174"/>
      <c r="X39" s="174"/>
      <c r="Y39" s="174"/>
      <c r="Z39" s="174"/>
    </row>
  </sheetData>
  <mergeCells count="2">
    <mergeCell ref="A4:A5"/>
    <mergeCell ref="A20:A21"/>
  </mergeCell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2"/>
  <sheetViews>
    <sheetView workbookViewId="0"/>
  </sheetViews>
  <sheetFormatPr defaultRowHeight="12.75" x14ac:dyDescent="0.2"/>
  <cols>
    <col min="1" max="1" width="11" customWidth="1"/>
    <col min="2" max="2" width="12.5703125" style="2" customWidth="1"/>
    <col min="3" max="3" width="12.140625" customWidth="1"/>
    <col min="4" max="4" width="11.85546875" customWidth="1"/>
    <col min="5" max="5" width="23.42578125" customWidth="1"/>
    <col min="6" max="6" width="23.140625" style="5" customWidth="1"/>
    <col min="7" max="7" width="24.7109375" style="5" customWidth="1"/>
    <col min="8" max="8" width="20.7109375" customWidth="1"/>
    <col min="9" max="9" width="10.140625" customWidth="1"/>
    <col min="10" max="10" width="9.7109375" bestFit="1" customWidth="1"/>
    <col min="11" max="11" width="8.28515625" bestFit="1" customWidth="1"/>
    <col min="12" max="12" width="10.7109375" customWidth="1"/>
    <col min="13" max="13" width="12" customWidth="1"/>
    <col min="21" max="21" width="14.85546875" customWidth="1"/>
    <col min="22" max="22" width="10.85546875" customWidth="1"/>
    <col min="23" max="23" width="11.140625" customWidth="1"/>
    <col min="26" max="26" width="31.28515625" customWidth="1"/>
    <col min="27" max="35" width="13.7109375" customWidth="1"/>
    <col min="44" max="44" width="13.85546875" customWidth="1"/>
    <col min="45" max="45" width="13.7109375" customWidth="1"/>
    <col min="46" max="46" width="9.140625" customWidth="1"/>
  </cols>
  <sheetData>
    <row r="1" spans="1:51" x14ac:dyDescent="0.2">
      <c r="A1" s="1" t="s">
        <v>153</v>
      </c>
      <c r="B1" s="1" t="s">
        <v>154</v>
      </c>
      <c r="C1" s="1" t="s">
        <v>155</v>
      </c>
      <c r="D1" s="68" t="s">
        <v>36</v>
      </c>
      <c r="E1" s="1" t="s">
        <v>156</v>
      </c>
      <c r="F1" s="1" t="s">
        <v>157</v>
      </c>
      <c r="G1" s="1" t="s">
        <v>158</v>
      </c>
      <c r="H1" s="1" t="s">
        <v>159</v>
      </c>
      <c r="I1" s="1" t="s">
        <v>160</v>
      </c>
      <c r="J1" s="1" t="s">
        <v>161</v>
      </c>
      <c r="K1" s="1" t="s">
        <v>162</v>
      </c>
      <c r="L1" s="1" t="s">
        <v>163</v>
      </c>
      <c r="M1" s="1" t="s">
        <v>164</v>
      </c>
      <c r="N1" s="1" t="s">
        <v>165</v>
      </c>
      <c r="O1" s="1" t="s">
        <v>166</v>
      </c>
      <c r="P1" s="1" t="s">
        <v>167</v>
      </c>
      <c r="Q1" s="1" t="s">
        <v>168</v>
      </c>
      <c r="R1" s="1" t="s">
        <v>169</v>
      </c>
      <c r="S1" s="1" t="s">
        <v>170</v>
      </c>
      <c r="T1" s="1" t="s">
        <v>171</v>
      </c>
      <c r="U1" s="1" t="s">
        <v>172</v>
      </c>
      <c r="V1" s="169" t="s">
        <v>173</v>
      </c>
      <c r="W1" s="169" t="s">
        <v>174</v>
      </c>
      <c r="X1" s="169" t="s">
        <v>175</v>
      </c>
      <c r="Y1" s="169" t="s">
        <v>176</v>
      </c>
      <c r="Z1" s="1" t="s">
        <v>177</v>
      </c>
      <c r="AA1" s="1" t="s">
        <v>178</v>
      </c>
      <c r="AB1" s="1" t="s">
        <v>179</v>
      </c>
      <c r="AC1" s="1" t="s">
        <v>180</v>
      </c>
      <c r="AD1" s="1" t="s">
        <v>181</v>
      </c>
      <c r="AE1" s="1" t="s">
        <v>182</v>
      </c>
      <c r="AF1" s="1" t="s">
        <v>183</v>
      </c>
      <c r="AG1" s="1" t="s">
        <v>184</v>
      </c>
      <c r="AH1" s="1" t="s">
        <v>185</v>
      </c>
      <c r="AI1" s="1" t="s">
        <v>186</v>
      </c>
      <c r="AJ1" s="1" t="s">
        <v>187</v>
      </c>
      <c r="AK1" s="1" t="s">
        <v>188</v>
      </c>
      <c r="AL1" s="1" t="s">
        <v>189</v>
      </c>
      <c r="AM1" s="1" t="s">
        <v>190</v>
      </c>
      <c r="AN1" s="1" t="s">
        <v>191</v>
      </c>
      <c r="AO1" s="1" t="s">
        <v>192</v>
      </c>
      <c r="AP1" s="1" t="s">
        <v>193</v>
      </c>
      <c r="AQ1" s="170" t="s">
        <v>194</v>
      </c>
      <c r="AR1" s="1" t="s">
        <v>195</v>
      </c>
      <c r="AS1" s="1" t="s">
        <v>196</v>
      </c>
      <c r="AT1" s="1" t="s">
        <v>197</v>
      </c>
      <c r="AU1" s="1" t="s">
        <v>198</v>
      </c>
      <c r="AV1" s="1" t="s">
        <v>199</v>
      </c>
      <c r="AW1" s="1" t="s">
        <v>200</v>
      </c>
      <c r="AX1" s="1" t="s">
        <v>201</v>
      </c>
      <c r="AY1" s="1" t="s">
        <v>202</v>
      </c>
    </row>
    <row r="3" spans="1:51" x14ac:dyDescent="0.2">
      <c r="A3" s="7">
        <v>10</v>
      </c>
      <c r="B3" s="171" t="s">
        <v>203</v>
      </c>
      <c r="D3" s="172">
        <v>2280002100</v>
      </c>
      <c r="E3" s="125">
        <v>0</v>
      </c>
      <c r="F3" s="125">
        <v>0</v>
      </c>
      <c r="G3" s="125">
        <v>0</v>
      </c>
      <c r="H3" s="125">
        <v>0</v>
      </c>
      <c r="I3">
        <v>7</v>
      </c>
      <c r="J3">
        <v>52</v>
      </c>
      <c r="K3" s="7">
        <v>24</v>
      </c>
      <c r="L3" s="7">
        <f t="shared" ref="L3:L5" si="0">I3*J3*K3</f>
        <v>8736</v>
      </c>
      <c r="M3" s="173">
        <f>Calculations!C37</f>
        <v>0</v>
      </c>
      <c r="N3" t="s">
        <v>204</v>
      </c>
      <c r="O3">
        <f>M3*AR3</f>
        <v>0</v>
      </c>
      <c r="P3" t="s">
        <v>204</v>
      </c>
      <c r="Q3">
        <f>M3*AS3</f>
        <v>0</v>
      </c>
      <c r="R3" t="s">
        <v>204</v>
      </c>
      <c r="U3" t="s">
        <v>33</v>
      </c>
      <c r="V3" s="171">
        <f>'Activity Data'!B$4</f>
        <v>20110101</v>
      </c>
      <c r="W3">
        <f>'Activity Data'!D$4</f>
        <v>20111231</v>
      </c>
      <c r="Z3" s="168">
        <f>Calculations!D$37</f>
        <v>0</v>
      </c>
      <c r="AA3" t="s">
        <v>205</v>
      </c>
      <c r="AB3">
        <f>Z3*AR3</f>
        <v>0</v>
      </c>
      <c r="AC3" t="s">
        <v>205</v>
      </c>
      <c r="AD3">
        <f>Z3*AS3</f>
        <v>0</v>
      </c>
      <c r="AE3" t="s">
        <v>205</v>
      </c>
      <c r="AF3" s="168">
        <f>Z3</f>
        <v>0</v>
      </c>
      <c r="AG3" s="174">
        <f>AB3</f>
        <v>0</v>
      </c>
      <c r="AH3" s="174">
        <f>AD3</f>
        <v>0</v>
      </c>
      <c r="AJ3">
        <v>0</v>
      </c>
      <c r="AK3">
        <v>0</v>
      </c>
      <c r="AL3">
        <v>0</v>
      </c>
      <c r="AN3" s="174">
        <v>0</v>
      </c>
      <c r="AO3" s="7" t="s">
        <v>206</v>
      </c>
      <c r="AP3" t="s">
        <v>204</v>
      </c>
      <c r="AR3">
        <v>0</v>
      </c>
      <c r="AS3">
        <v>0</v>
      </c>
      <c r="AW3" t="s">
        <v>207</v>
      </c>
      <c r="AX3" s="7">
        <f>'Activity Data'!B$3</f>
        <v>2011</v>
      </c>
    </row>
    <row r="4" spans="1:51" x14ac:dyDescent="0.2">
      <c r="A4" s="7">
        <v>10</v>
      </c>
      <c r="B4" s="171" t="s">
        <v>38</v>
      </c>
      <c r="D4" s="172">
        <v>2280002100</v>
      </c>
      <c r="E4" s="125">
        <f>'Activity Data'!$C$58</f>
        <v>0</v>
      </c>
      <c r="F4" s="125">
        <f>'Activity Data'!$C$59</f>
        <v>16.952714535901929</v>
      </c>
      <c r="G4" s="125">
        <f>'Activity Data'!$C$60</f>
        <v>68.581436077057788</v>
      </c>
      <c r="H4" s="125">
        <f>'Activity Data'!$C$61</f>
        <v>14.465849387040281</v>
      </c>
      <c r="I4">
        <v>7</v>
      </c>
      <c r="J4">
        <v>52</v>
      </c>
      <c r="K4" s="7">
        <v>24</v>
      </c>
      <c r="L4" s="7">
        <f t="shared" si="0"/>
        <v>8736</v>
      </c>
      <c r="M4" s="173">
        <f>Calculations!C$38</f>
        <v>269361.21134779998</v>
      </c>
      <c r="N4" t="s">
        <v>204</v>
      </c>
      <c r="O4">
        <f t="shared" ref="O4:O5" si="1">M4*AR4</f>
        <v>1252.4188947585083</v>
      </c>
      <c r="P4" t="s">
        <v>204</v>
      </c>
      <c r="Q4">
        <f t="shared" ref="Q4:Q5" si="2">M4*AS4</f>
        <v>0</v>
      </c>
      <c r="R4" t="s">
        <v>204</v>
      </c>
      <c r="U4" t="s">
        <v>33</v>
      </c>
      <c r="V4" s="171">
        <f>'Activity Data'!B$4</f>
        <v>20110101</v>
      </c>
      <c r="W4">
        <f>'Activity Data'!D$4</f>
        <v>20111231</v>
      </c>
      <c r="Z4" s="168">
        <f>Calculations!D$38</f>
        <v>8.0168379232923581E-2</v>
      </c>
      <c r="AA4" t="s">
        <v>205</v>
      </c>
      <c r="AB4" s="174">
        <f t="shared" ref="AB4:AB5" si="3">Z4*AR4</f>
        <v>3.7275000513654753E-4</v>
      </c>
      <c r="AC4" t="s">
        <v>205</v>
      </c>
      <c r="AD4">
        <f t="shared" ref="AD4:AD5" si="4">Z4*AS4</f>
        <v>0</v>
      </c>
      <c r="AE4" t="s">
        <v>205</v>
      </c>
      <c r="AF4" s="168">
        <f t="shared" ref="AF4:AF5" si="5">Z4</f>
        <v>8.0168379232923581E-2</v>
      </c>
      <c r="AG4" s="174">
        <f t="shared" ref="AG4:AG5" si="6">AB4</f>
        <v>3.7275000513654753E-4</v>
      </c>
      <c r="AH4" s="174">
        <f t="shared" ref="AH4:AH5" si="7">AD4</f>
        <v>0</v>
      </c>
      <c r="AJ4">
        <v>0</v>
      </c>
      <c r="AK4">
        <v>0</v>
      </c>
      <c r="AL4">
        <v>0</v>
      </c>
      <c r="AN4" s="174">
        <f t="shared" ref="AN4:AN5" si="8">AF4*907200/M4</f>
        <v>0.27000455364822629</v>
      </c>
      <c r="AO4" s="7" t="s">
        <v>206</v>
      </c>
      <c r="AP4" t="s">
        <v>204</v>
      </c>
      <c r="AR4">
        <f>'Activity Data'!C$56</f>
        <v>4.6495888865801891E-3</v>
      </c>
      <c r="AS4">
        <f>'Activity Data'!C$57</f>
        <v>0</v>
      </c>
      <c r="AW4" t="s">
        <v>207</v>
      </c>
      <c r="AX4" s="7">
        <f>'Activity Data'!B$3</f>
        <v>2011</v>
      </c>
    </row>
    <row r="5" spans="1:51" x14ac:dyDescent="0.2">
      <c r="A5" s="7">
        <v>10</v>
      </c>
      <c r="B5" s="171" t="s">
        <v>37</v>
      </c>
      <c r="D5" s="172">
        <v>2280002100</v>
      </c>
      <c r="E5" s="125">
        <f>'Activity Data'!$B$58</f>
        <v>16.262541806020067</v>
      </c>
      <c r="F5" s="125">
        <f>'Activity Data'!$B$59</f>
        <v>23.014214046822744</v>
      </c>
      <c r="G5" s="125">
        <f>'Activity Data'!$B$60</f>
        <v>36.224916387959865</v>
      </c>
      <c r="H5" s="125">
        <f>'Activity Data'!$B$61</f>
        <v>24.498327759197323</v>
      </c>
      <c r="I5">
        <v>7</v>
      </c>
      <c r="J5">
        <v>52</v>
      </c>
      <c r="K5" s="7">
        <v>24</v>
      </c>
      <c r="L5" s="7">
        <f t="shared" si="0"/>
        <v>8736</v>
      </c>
      <c r="M5" s="173">
        <f>Calculations!C$39</f>
        <v>7056076.8470191993</v>
      </c>
      <c r="N5" t="s">
        <v>204</v>
      </c>
      <c r="O5">
        <f t="shared" si="1"/>
        <v>26700.818619751863</v>
      </c>
      <c r="P5" t="s">
        <v>204</v>
      </c>
      <c r="Q5">
        <f t="shared" si="2"/>
        <v>12609.86205616923</v>
      </c>
      <c r="R5" t="s">
        <v>204</v>
      </c>
      <c r="U5" t="s">
        <v>33</v>
      </c>
      <c r="V5" s="171">
        <f>'Activity Data'!B$4</f>
        <v>20110101</v>
      </c>
      <c r="W5">
        <f>'Activity Data'!D$4</f>
        <v>20111231</v>
      </c>
      <c r="Z5" s="168">
        <f>Calculations!D$39</f>
        <v>3.7421051664866747</v>
      </c>
      <c r="AA5" t="s">
        <v>205</v>
      </c>
      <c r="AB5" s="174">
        <f t="shared" si="3"/>
        <v>1.4160456791029218E-2</v>
      </c>
      <c r="AC5" t="s">
        <v>205</v>
      </c>
      <c r="AD5" s="174">
        <f t="shared" si="4"/>
        <v>6.6874881002761798E-3</v>
      </c>
      <c r="AE5" t="s">
        <v>205</v>
      </c>
      <c r="AF5" s="168">
        <f t="shared" si="5"/>
        <v>3.7421051664866747</v>
      </c>
      <c r="AG5" s="174">
        <f t="shared" si="6"/>
        <v>1.4160456791029218E-2</v>
      </c>
      <c r="AH5" s="174">
        <f t="shared" si="7"/>
        <v>6.6874881002761798E-3</v>
      </c>
      <c r="AJ5">
        <v>0</v>
      </c>
      <c r="AK5">
        <v>0</v>
      </c>
      <c r="AL5">
        <v>0</v>
      </c>
      <c r="AN5" s="174">
        <f t="shared" si="8"/>
        <v>0.48112256720543539</v>
      </c>
      <c r="AO5" s="7" t="s">
        <v>206</v>
      </c>
      <c r="AP5" t="s">
        <v>204</v>
      </c>
      <c r="AR5">
        <f>'Activity Data'!B$56</f>
        <v>3.7840884104077574E-3</v>
      </c>
      <c r="AS5">
        <f>'Activity Data'!B$57</f>
        <v>1.7870925061560514E-3</v>
      </c>
      <c r="AW5" t="s">
        <v>207</v>
      </c>
      <c r="AX5" s="7">
        <f>'Activity Data'!B$3</f>
        <v>2011</v>
      </c>
    </row>
    <row r="6" spans="1:51" x14ac:dyDescent="0.2">
      <c r="A6" s="7">
        <v>10</v>
      </c>
      <c r="B6" s="171" t="s">
        <v>203</v>
      </c>
      <c r="D6" s="172">
        <v>2280002100</v>
      </c>
      <c r="E6" s="125">
        <v>0</v>
      </c>
      <c r="F6" s="125">
        <v>0</v>
      </c>
      <c r="G6" s="125">
        <v>0</v>
      </c>
      <c r="H6" s="125">
        <v>0</v>
      </c>
      <c r="I6">
        <v>7</v>
      </c>
      <c r="J6">
        <v>52</v>
      </c>
      <c r="K6" s="7">
        <v>24</v>
      </c>
      <c r="L6" s="7">
        <f t="shared" ref="L6:L20" si="9">I6*J6*K6</f>
        <v>8736</v>
      </c>
      <c r="M6" s="173">
        <f>Calculations!C40</f>
        <v>0</v>
      </c>
      <c r="N6" t="s">
        <v>204</v>
      </c>
      <c r="O6">
        <f t="shared" ref="O6:O20" si="10">M6*AR6</f>
        <v>0</v>
      </c>
      <c r="P6" t="s">
        <v>204</v>
      </c>
      <c r="Q6">
        <f t="shared" ref="Q6:Q20" si="11">M6*AS6</f>
        <v>0</v>
      </c>
      <c r="R6" t="s">
        <v>204</v>
      </c>
      <c r="U6" s="7" t="s">
        <v>148</v>
      </c>
      <c r="V6" s="171">
        <f>'Activity Data'!B$4</f>
        <v>20110101</v>
      </c>
      <c r="W6">
        <f>'Activity Data'!D$4</f>
        <v>20111231</v>
      </c>
      <c r="Z6" s="168">
        <f>Calculations!E$37</f>
        <v>0</v>
      </c>
      <c r="AA6" t="s">
        <v>205</v>
      </c>
      <c r="AB6" s="174">
        <f t="shared" ref="AB6:AB20" si="12">Z6*AR6</f>
        <v>0</v>
      </c>
      <c r="AC6" t="s">
        <v>205</v>
      </c>
      <c r="AD6" s="174">
        <f t="shared" ref="AD6:AD20" si="13">Z6*AS6</f>
        <v>0</v>
      </c>
      <c r="AE6" t="s">
        <v>205</v>
      </c>
      <c r="AF6" s="168">
        <f t="shared" ref="AF6:AF20" si="14">Z6</f>
        <v>0</v>
      </c>
      <c r="AG6" s="174">
        <f t="shared" ref="AG6:AG20" si="15">AB6</f>
        <v>0</v>
      </c>
      <c r="AH6" s="174">
        <f t="shared" ref="AH6:AH20" si="16">AD6</f>
        <v>0</v>
      </c>
      <c r="AJ6">
        <v>0</v>
      </c>
      <c r="AK6">
        <v>0</v>
      </c>
      <c r="AL6">
        <v>0</v>
      </c>
      <c r="AN6" s="174">
        <v>0</v>
      </c>
      <c r="AO6" s="7" t="s">
        <v>206</v>
      </c>
      <c r="AP6" t="s">
        <v>204</v>
      </c>
      <c r="AR6">
        <v>0</v>
      </c>
      <c r="AS6">
        <v>0</v>
      </c>
      <c r="AW6" t="s">
        <v>207</v>
      </c>
      <c r="AX6" s="7">
        <f>'Activity Data'!B$3</f>
        <v>2011</v>
      </c>
    </row>
    <row r="7" spans="1:51" x14ac:dyDescent="0.2">
      <c r="A7" s="7">
        <v>10</v>
      </c>
      <c r="B7" s="171" t="s">
        <v>38</v>
      </c>
      <c r="D7" s="172">
        <v>2280002100</v>
      </c>
      <c r="E7" s="125">
        <f>'Activity Data'!$C$58</f>
        <v>0</v>
      </c>
      <c r="F7" s="125">
        <f>'Activity Data'!$C$59</f>
        <v>16.952714535901929</v>
      </c>
      <c r="G7" s="125">
        <f>'Activity Data'!$C$60</f>
        <v>68.581436077057788</v>
      </c>
      <c r="H7" s="125">
        <f>'Activity Data'!$C$61</f>
        <v>14.465849387040281</v>
      </c>
      <c r="I7">
        <v>7</v>
      </c>
      <c r="J7">
        <v>52</v>
      </c>
      <c r="K7" s="7">
        <v>24</v>
      </c>
      <c r="L7" s="7">
        <f t="shared" si="9"/>
        <v>8736</v>
      </c>
      <c r="M7" s="173">
        <f>Calculations!C$38</f>
        <v>269361.21134779998</v>
      </c>
      <c r="N7" t="s">
        <v>204</v>
      </c>
      <c r="O7">
        <f t="shared" si="10"/>
        <v>1252.4188947585083</v>
      </c>
      <c r="P7" t="s">
        <v>204</v>
      </c>
      <c r="Q7">
        <f t="shared" si="11"/>
        <v>0</v>
      </c>
      <c r="R7" t="s">
        <v>204</v>
      </c>
      <c r="U7" s="7" t="s">
        <v>148</v>
      </c>
      <c r="V7" s="171">
        <f>'Activity Data'!B$4</f>
        <v>20110101</v>
      </c>
      <c r="W7">
        <f>'Activity Data'!D$4</f>
        <v>20111231</v>
      </c>
      <c r="Z7" s="168">
        <f>Calculations!E$38</f>
        <v>2.9691992308490214</v>
      </c>
      <c r="AA7" t="s">
        <v>205</v>
      </c>
      <c r="AB7" s="174">
        <f t="shared" si="12"/>
        <v>1.3805555745798056E-2</v>
      </c>
      <c r="AC7" t="s">
        <v>205</v>
      </c>
      <c r="AD7" s="174">
        <f t="shared" si="13"/>
        <v>0</v>
      </c>
      <c r="AE7" t="s">
        <v>205</v>
      </c>
      <c r="AF7" s="168">
        <f t="shared" si="14"/>
        <v>2.9691992308490214</v>
      </c>
      <c r="AG7" s="174">
        <f t="shared" si="15"/>
        <v>1.3805555745798056E-2</v>
      </c>
      <c r="AH7" s="174">
        <f t="shared" si="16"/>
        <v>0</v>
      </c>
      <c r="AJ7">
        <v>0</v>
      </c>
      <c r="AK7">
        <v>0</v>
      </c>
      <c r="AL7">
        <v>0</v>
      </c>
      <c r="AN7" s="174">
        <f t="shared" ref="AN7:AN20" si="17">AF7*907200/M7</f>
        <v>10.000168653638008</v>
      </c>
      <c r="AO7" s="7" t="s">
        <v>206</v>
      </c>
      <c r="AP7" t="s">
        <v>204</v>
      </c>
      <c r="AR7">
        <f>'Activity Data'!C$56</f>
        <v>4.6495888865801891E-3</v>
      </c>
      <c r="AS7">
        <f>'Activity Data'!C$57</f>
        <v>0</v>
      </c>
      <c r="AW7" t="s">
        <v>207</v>
      </c>
      <c r="AX7" s="7">
        <f>'Activity Data'!B$3</f>
        <v>2011</v>
      </c>
    </row>
    <row r="8" spans="1:51" x14ac:dyDescent="0.2">
      <c r="A8" s="7">
        <v>10</v>
      </c>
      <c r="B8" s="171" t="s">
        <v>37</v>
      </c>
      <c r="D8" s="172">
        <v>2280002100</v>
      </c>
      <c r="E8" s="125">
        <f>'Activity Data'!$B$58</f>
        <v>16.262541806020067</v>
      </c>
      <c r="F8" s="125">
        <f>'Activity Data'!$B$59</f>
        <v>23.014214046822744</v>
      </c>
      <c r="G8" s="125">
        <f>'Activity Data'!$B$60</f>
        <v>36.224916387959865</v>
      </c>
      <c r="H8" s="125">
        <f>'Activity Data'!$B$61</f>
        <v>24.498327759197323</v>
      </c>
      <c r="I8">
        <v>7</v>
      </c>
      <c r="J8">
        <v>52</v>
      </c>
      <c r="K8" s="7">
        <v>24</v>
      </c>
      <c r="L8" s="7">
        <f t="shared" si="9"/>
        <v>8736</v>
      </c>
      <c r="M8" s="173">
        <f>Calculations!C$39</f>
        <v>7056076.8470191993</v>
      </c>
      <c r="N8" t="s">
        <v>204</v>
      </c>
      <c r="O8">
        <f t="shared" si="10"/>
        <v>26700.818619751863</v>
      </c>
      <c r="P8" t="s">
        <v>204</v>
      </c>
      <c r="Q8">
        <f t="shared" si="11"/>
        <v>12609.86205616923</v>
      </c>
      <c r="R8" t="s">
        <v>204</v>
      </c>
      <c r="U8" s="7" t="s">
        <v>148</v>
      </c>
      <c r="V8" s="171">
        <f>'Activity Data'!B$4</f>
        <v>20110101</v>
      </c>
      <c r="W8">
        <f>'Activity Data'!D$4</f>
        <v>20111231</v>
      </c>
      <c r="Z8" s="168">
        <f>Calculations!E$39</f>
        <v>100.62580622450444</v>
      </c>
      <c r="AA8" t="s">
        <v>205</v>
      </c>
      <c r="AB8" s="174">
        <f t="shared" si="12"/>
        <v>0.38077694712208404</v>
      </c>
      <c r="AC8" t="s">
        <v>205</v>
      </c>
      <c r="AD8" s="174">
        <f t="shared" si="13"/>
        <v>0.17982762422972284</v>
      </c>
      <c r="AE8" t="s">
        <v>205</v>
      </c>
      <c r="AF8" s="168">
        <f t="shared" si="14"/>
        <v>100.62580622450444</v>
      </c>
      <c r="AG8" s="174">
        <f t="shared" si="15"/>
        <v>0.38077694712208404</v>
      </c>
      <c r="AH8" s="174">
        <f t="shared" si="16"/>
        <v>0.17982762422972284</v>
      </c>
      <c r="AJ8">
        <v>0</v>
      </c>
      <c r="AK8">
        <v>0</v>
      </c>
      <c r="AL8">
        <v>0</v>
      </c>
      <c r="AN8" s="174">
        <f t="shared" si="17"/>
        <v>12.937462755303526</v>
      </c>
      <c r="AO8" s="7" t="s">
        <v>206</v>
      </c>
      <c r="AP8" t="s">
        <v>204</v>
      </c>
      <c r="AR8">
        <f>'Activity Data'!B$56</f>
        <v>3.7840884104077574E-3</v>
      </c>
      <c r="AS8">
        <f>'Activity Data'!B$57</f>
        <v>1.7870925061560514E-3</v>
      </c>
      <c r="AW8" t="s">
        <v>207</v>
      </c>
      <c r="AX8" s="7">
        <f>'Activity Data'!B$3</f>
        <v>2011</v>
      </c>
    </row>
    <row r="9" spans="1:51" x14ac:dyDescent="0.2">
      <c r="A9" s="7">
        <v>10</v>
      </c>
      <c r="B9" s="171" t="s">
        <v>203</v>
      </c>
      <c r="D9" s="172">
        <v>2280002100</v>
      </c>
      <c r="E9" s="125">
        <v>0</v>
      </c>
      <c r="F9" s="125">
        <v>0</v>
      </c>
      <c r="G9" s="125">
        <v>0</v>
      </c>
      <c r="H9" s="125">
        <v>0</v>
      </c>
      <c r="I9">
        <v>7</v>
      </c>
      <c r="J9">
        <v>52</v>
      </c>
      <c r="K9" s="7">
        <v>24</v>
      </c>
      <c r="L9" s="7">
        <f t="shared" si="9"/>
        <v>8736</v>
      </c>
      <c r="M9" s="173">
        <f>Calculations!C43</f>
        <v>0</v>
      </c>
      <c r="N9" t="s">
        <v>204</v>
      </c>
      <c r="O9">
        <f t="shared" si="10"/>
        <v>0</v>
      </c>
      <c r="P9" t="s">
        <v>204</v>
      </c>
      <c r="Q9">
        <f t="shared" si="11"/>
        <v>0</v>
      </c>
      <c r="R9" t="s">
        <v>204</v>
      </c>
      <c r="U9" s="7" t="s">
        <v>27</v>
      </c>
      <c r="V9" s="171">
        <f>'Activity Data'!B$4</f>
        <v>20110101</v>
      </c>
      <c r="W9">
        <f>'Activity Data'!D$4</f>
        <v>20111231</v>
      </c>
      <c r="Z9" s="168">
        <f>Calculations!F$37</f>
        <v>0</v>
      </c>
      <c r="AA9" t="s">
        <v>205</v>
      </c>
      <c r="AB9" s="174">
        <f t="shared" si="12"/>
        <v>0</v>
      </c>
      <c r="AC9" t="s">
        <v>205</v>
      </c>
      <c r="AD9" s="174">
        <f t="shared" si="13"/>
        <v>0</v>
      </c>
      <c r="AE9" t="s">
        <v>205</v>
      </c>
      <c r="AF9" s="168">
        <f t="shared" si="14"/>
        <v>0</v>
      </c>
      <c r="AG9" s="174">
        <f t="shared" si="15"/>
        <v>0</v>
      </c>
      <c r="AH9" s="174">
        <f t="shared" si="16"/>
        <v>0</v>
      </c>
      <c r="AJ9">
        <v>0</v>
      </c>
      <c r="AK9">
        <v>0</v>
      </c>
      <c r="AL9">
        <v>0</v>
      </c>
      <c r="AN9" s="174">
        <v>0</v>
      </c>
      <c r="AO9" s="7" t="s">
        <v>206</v>
      </c>
      <c r="AP9" t="s">
        <v>204</v>
      </c>
      <c r="AR9">
        <v>0</v>
      </c>
      <c r="AS9">
        <v>0</v>
      </c>
      <c r="AW9" t="s">
        <v>207</v>
      </c>
      <c r="AX9" s="7">
        <f>'Activity Data'!B$3</f>
        <v>2011</v>
      </c>
    </row>
    <row r="10" spans="1:51" x14ac:dyDescent="0.2">
      <c r="A10" s="7">
        <v>10</v>
      </c>
      <c r="B10" s="171" t="s">
        <v>38</v>
      </c>
      <c r="D10" s="172">
        <v>2280002100</v>
      </c>
      <c r="E10" s="125">
        <f>'Activity Data'!$C$58</f>
        <v>0</v>
      </c>
      <c r="F10" s="125">
        <f>'Activity Data'!$C$59</f>
        <v>16.952714535901929</v>
      </c>
      <c r="G10" s="125">
        <f>'Activity Data'!$C$60</f>
        <v>68.581436077057788</v>
      </c>
      <c r="H10" s="125">
        <f>'Activity Data'!$C$61</f>
        <v>14.465849387040281</v>
      </c>
      <c r="I10">
        <v>7</v>
      </c>
      <c r="J10">
        <v>52</v>
      </c>
      <c r="K10" s="7">
        <v>24</v>
      </c>
      <c r="L10" s="7">
        <f t="shared" si="9"/>
        <v>8736</v>
      </c>
      <c r="M10" s="173">
        <f>Calculations!C$38</f>
        <v>269361.21134779998</v>
      </c>
      <c r="N10" t="s">
        <v>204</v>
      </c>
      <c r="O10">
        <f t="shared" si="10"/>
        <v>1252.4188947585083</v>
      </c>
      <c r="P10" t="s">
        <v>204</v>
      </c>
      <c r="Q10">
        <f t="shared" si="11"/>
        <v>0</v>
      </c>
      <c r="R10" t="s">
        <v>204</v>
      </c>
      <c r="U10" s="7" t="s">
        <v>27</v>
      </c>
      <c r="V10" s="171">
        <f>'Activity Data'!B$4</f>
        <v>20110101</v>
      </c>
      <c r="W10">
        <f>'Activity Data'!D$4</f>
        <v>20111231</v>
      </c>
      <c r="Z10" s="168">
        <f>Calculations!F$38</f>
        <v>0.44537988462735323</v>
      </c>
      <c r="AA10" t="s">
        <v>205</v>
      </c>
      <c r="AB10" s="174">
        <f t="shared" si="12"/>
        <v>2.0708333618697085E-3</v>
      </c>
      <c r="AC10" t="s">
        <v>205</v>
      </c>
      <c r="AD10" s="174">
        <f t="shared" si="13"/>
        <v>0</v>
      </c>
      <c r="AE10" t="s">
        <v>205</v>
      </c>
      <c r="AF10" s="168">
        <f t="shared" si="14"/>
        <v>0.44537988462735323</v>
      </c>
      <c r="AG10" s="174">
        <f t="shared" si="15"/>
        <v>2.0708333618697085E-3</v>
      </c>
      <c r="AH10" s="174">
        <f t="shared" si="16"/>
        <v>0</v>
      </c>
      <c r="AJ10">
        <v>0</v>
      </c>
      <c r="AK10">
        <v>0</v>
      </c>
      <c r="AL10">
        <v>0</v>
      </c>
      <c r="AN10" s="174">
        <f t="shared" si="17"/>
        <v>1.5000252980457014</v>
      </c>
      <c r="AO10" s="7" t="s">
        <v>206</v>
      </c>
      <c r="AP10" t="s">
        <v>204</v>
      </c>
      <c r="AR10">
        <f>'Activity Data'!C$56</f>
        <v>4.6495888865801891E-3</v>
      </c>
      <c r="AS10">
        <f>'Activity Data'!C$57</f>
        <v>0</v>
      </c>
      <c r="AW10" t="s">
        <v>207</v>
      </c>
      <c r="AX10" s="7">
        <f>'Activity Data'!B$3</f>
        <v>2011</v>
      </c>
    </row>
    <row r="11" spans="1:51" x14ac:dyDescent="0.2">
      <c r="A11" s="7">
        <v>10</v>
      </c>
      <c r="B11" s="171" t="s">
        <v>37</v>
      </c>
      <c r="D11" s="172">
        <v>2280002100</v>
      </c>
      <c r="E11" s="125">
        <f>'Activity Data'!$B$58</f>
        <v>16.262541806020067</v>
      </c>
      <c r="F11" s="125">
        <f>'Activity Data'!$B$59</f>
        <v>23.014214046822744</v>
      </c>
      <c r="G11" s="125">
        <f>'Activity Data'!$B$60</f>
        <v>36.224916387959865</v>
      </c>
      <c r="H11" s="125">
        <f>'Activity Data'!$B$61</f>
        <v>24.498327759197323</v>
      </c>
      <c r="I11">
        <v>7</v>
      </c>
      <c r="J11">
        <v>52</v>
      </c>
      <c r="K11" s="7">
        <v>24</v>
      </c>
      <c r="L11" s="7">
        <f t="shared" si="9"/>
        <v>8736</v>
      </c>
      <c r="M11" s="173">
        <f>Calculations!C$39</f>
        <v>7056076.8470191993</v>
      </c>
      <c r="N11" t="s">
        <v>204</v>
      </c>
      <c r="O11">
        <f t="shared" si="10"/>
        <v>26700.818619751863</v>
      </c>
      <c r="P11" t="s">
        <v>204</v>
      </c>
      <c r="Q11">
        <f t="shared" si="11"/>
        <v>12609.86205616923</v>
      </c>
      <c r="R11" t="s">
        <v>204</v>
      </c>
      <c r="U11" s="7" t="s">
        <v>27</v>
      </c>
      <c r="V11" s="171">
        <f>'Activity Data'!B$4</f>
        <v>20110101</v>
      </c>
      <c r="W11">
        <f>'Activity Data'!D$4</f>
        <v>20111231</v>
      </c>
      <c r="Z11" s="168">
        <f>Calculations!F$39</f>
        <v>8.8112567929093171</v>
      </c>
      <c r="AA11" t="s">
        <v>205</v>
      </c>
      <c r="AB11" s="174">
        <f t="shared" si="12"/>
        <v>3.3342574711174772E-2</v>
      </c>
      <c r="AC11" t="s">
        <v>205</v>
      </c>
      <c r="AD11" s="174">
        <f t="shared" si="13"/>
        <v>1.5746530984424845E-2</v>
      </c>
      <c r="AE11" t="s">
        <v>205</v>
      </c>
      <c r="AF11" s="168">
        <f t="shared" si="14"/>
        <v>8.8112567929093171</v>
      </c>
      <c r="AG11" s="174">
        <f t="shared" si="15"/>
        <v>3.3342574711174772E-2</v>
      </c>
      <c r="AH11" s="174">
        <f t="shared" si="16"/>
        <v>1.5746530984424845E-2</v>
      </c>
      <c r="AJ11">
        <v>0</v>
      </c>
      <c r="AK11">
        <v>0</v>
      </c>
      <c r="AL11">
        <v>0</v>
      </c>
      <c r="AN11" s="174">
        <f t="shared" si="17"/>
        <v>1.1328635353375116</v>
      </c>
      <c r="AO11" s="7" t="s">
        <v>206</v>
      </c>
      <c r="AP11" t="s">
        <v>204</v>
      </c>
      <c r="AR11">
        <f>'Activity Data'!B$56</f>
        <v>3.7840884104077574E-3</v>
      </c>
      <c r="AS11">
        <f>'Activity Data'!B$57</f>
        <v>1.7870925061560514E-3</v>
      </c>
      <c r="AW11" t="s">
        <v>207</v>
      </c>
      <c r="AX11" s="7">
        <f>'Activity Data'!B$3</f>
        <v>2011</v>
      </c>
    </row>
    <row r="12" spans="1:51" x14ac:dyDescent="0.2">
      <c r="A12" s="7">
        <v>10</v>
      </c>
      <c r="B12" s="171" t="s">
        <v>203</v>
      </c>
      <c r="D12" s="172">
        <v>2280002100</v>
      </c>
      <c r="E12" s="125">
        <v>0</v>
      </c>
      <c r="F12" s="125">
        <v>0</v>
      </c>
      <c r="G12" s="125">
        <v>0</v>
      </c>
      <c r="H12" s="125">
        <v>0</v>
      </c>
      <c r="I12">
        <v>7</v>
      </c>
      <c r="J12">
        <v>52</v>
      </c>
      <c r="K12" s="7">
        <v>24</v>
      </c>
      <c r="L12" s="7">
        <f t="shared" si="9"/>
        <v>8736</v>
      </c>
      <c r="M12" s="173">
        <f>Calculations!C46</f>
        <v>0</v>
      </c>
      <c r="N12" t="s">
        <v>204</v>
      </c>
      <c r="O12">
        <f t="shared" si="10"/>
        <v>0</v>
      </c>
      <c r="P12" t="s">
        <v>204</v>
      </c>
      <c r="Q12">
        <f t="shared" si="11"/>
        <v>0</v>
      </c>
      <c r="R12" t="s">
        <v>204</v>
      </c>
      <c r="U12" s="7" t="s">
        <v>28</v>
      </c>
      <c r="V12" s="171">
        <f>'Activity Data'!B$4</f>
        <v>20110101</v>
      </c>
      <c r="W12">
        <f>'Activity Data'!D$4</f>
        <v>20111231</v>
      </c>
      <c r="Z12" s="168">
        <f>Calculations!G$37</f>
        <v>0</v>
      </c>
      <c r="AA12" t="s">
        <v>205</v>
      </c>
      <c r="AB12" s="174">
        <f t="shared" si="12"/>
        <v>0</v>
      </c>
      <c r="AC12" t="s">
        <v>205</v>
      </c>
      <c r="AD12" s="174">
        <f t="shared" si="13"/>
        <v>0</v>
      </c>
      <c r="AE12" t="s">
        <v>205</v>
      </c>
      <c r="AF12" s="168">
        <f t="shared" si="14"/>
        <v>0</v>
      </c>
      <c r="AG12" s="174">
        <f t="shared" si="15"/>
        <v>0</v>
      </c>
      <c r="AH12" s="174">
        <f t="shared" si="16"/>
        <v>0</v>
      </c>
      <c r="AJ12">
        <v>0</v>
      </c>
      <c r="AK12">
        <v>0</v>
      </c>
      <c r="AL12">
        <v>0</v>
      </c>
      <c r="AN12" s="174">
        <v>0</v>
      </c>
      <c r="AO12" s="7" t="s">
        <v>206</v>
      </c>
      <c r="AP12" t="s">
        <v>204</v>
      </c>
      <c r="AR12">
        <v>0</v>
      </c>
      <c r="AS12">
        <v>0</v>
      </c>
      <c r="AW12" t="s">
        <v>207</v>
      </c>
      <c r="AX12" s="7">
        <f>'Activity Data'!B$3</f>
        <v>2011</v>
      </c>
    </row>
    <row r="13" spans="1:51" x14ac:dyDescent="0.2">
      <c r="A13" s="7">
        <v>10</v>
      </c>
      <c r="B13" s="171" t="s">
        <v>38</v>
      </c>
      <c r="D13" s="172">
        <v>2280002100</v>
      </c>
      <c r="E13" s="125">
        <f>'Activity Data'!$C$58</f>
        <v>0</v>
      </c>
      <c r="F13" s="125">
        <f>'Activity Data'!$C$59</f>
        <v>16.952714535901929</v>
      </c>
      <c r="G13" s="125">
        <f>'Activity Data'!$C$60</f>
        <v>68.581436077057788</v>
      </c>
      <c r="H13" s="125">
        <f>'Activity Data'!$C$61</f>
        <v>14.465849387040281</v>
      </c>
      <c r="I13">
        <v>7</v>
      </c>
      <c r="J13">
        <v>52</v>
      </c>
      <c r="K13" s="7">
        <v>24</v>
      </c>
      <c r="L13" s="7">
        <f t="shared" si="9"/>
        <v>8736</v>
      </c>
      <c r="M13" s="173">
        <f>Calculations!C$38</f>
        <v>269361.21134779998</v>
      </c>
      <c r="N13" t="s">
        <v>204</v>
      </c>
      <c r="O13">
        <f t="shared" si="10"/>
        <v>1252.4188947585083</v>
      </c>
      <c r="P13" t="s">
        <v>204</v>
      </c>
      <c r="Q13">
        <f t="shared" si="11"/>
        <v>0</v>
      </c>
      <c r="R13" t="s">
        <v>204</v>
      </c>
      <c r="U13" s="7" t="s">
        <v>28</v>
      </c>
      <c r="V13" s="171">
        <f>'Activity Data'!B$4</f>
        <v>20110101</v>
      </c>
      <c r="W13">
        <f>'Activity Data'!D$4</f>
        <v>20111231</v>
      </c>
      <c r="Z13" s="168">
        <f>Calculations!G$38</f>
        <v>1.9299795000518639E-3</v>
      </c>
      <c r="AA13" t="s">
        <v>205</v>
      </c>
      <c r="AB13" s="174">
        <f t="shared" si="12"/>
        <v>8.9736112347687356E-6</v>
      </c>
      <c r="AC13" t="s">
        <v>205</v>
      </c>
      <c r="AD13" s="174">
        <f t="shared" si="13"/>
        <v>0</v>
      </c>
      <c r="AE13" t="s">
        <v>205</v>
      </c>
      <c r="AF13" s="168">
        <f t="shared" si="14"/>
        <v>1.9299795000518639E-3</v>
      </c>
      <c r="AG13" s="174">
        <f t="shared" si="15"/>
        <v>8.9736112347687356E-6</v>
      </c>
      <c r="AH13" s="174">
        <f t="shared" si="16"/>
        <v>0</v>
      </c>
      <c r="AJ13">
        <v>0</v>
      </c>
      <c r="AK13">
        <v>0</v>
      </c>
      <c r="AL13">
        <v>0</v>
      </c>
      <c r="AN13" s="174">
        <f t="shared" si="17"/>
        <v>6.5001096248647064E-3</v>
      </c>
      <c r="AO13" s="7" t="s">
        <v>206</v>
      </c>
      <c r="AP13" t="s">
        <v>204</v>
      </c>
      <c r="AR13">
        <f>'Activity Data'!C$56</f>
        <v>4.6495888865801891E-3</v>
      </c>
      <c r="AS13">
        <f>'Activity Data'!C$57</f>
        <v>0</v>
      </c>
      <c r="AW13" t="s">
        <v>207</v>
      </c>
      <c r="AX13" s="7">
        <f>'Activity Data'!B$3</f>
        <v>2011</v>
      </c>
    </row>
    <row r="14" spans="1:51" x14ac:dyDescent="0.2">
      <c r="A14" s="7">
        <v>10</v>
      </c>
      <c r="B14" s="171" t="s">
        <v>37</v>
      </c>
      <c r="D14" s="172">
        <v>2280002100</v>
      </c>
      <c r="E14" s="125">
        <f>'Activity Data'!$B$58</f>
        <v>16.262541806020067</v>
      </c>
      <c r="F14" s="125">
        <f>'Activity Data'!$B$59</f>
        <v>23.014214046822744</v>
      </c>
      <c r="G14" s="125">
        <f>'Activity Data'!$B$60</f>
        <v>36.224916387959865</v>
      </c>
      <c r="H14" s="125">
        <f>'Activity Data'!$B$61</f>
        <v>24.498327759197323</v>
      </c>
      <c r="I14">
        <v>7</v>
      </c>
      <c r="J14">
        <v>52</v>
      </c>
      <c r="K14" s="7">
        <v>24</v>
      </c>
      <c r="L14" s="7">
        <f t="shared" si="9"/>
        <v>8736</v>
      </c>
      <c r="M14" s="173">
        <f>Calculations!C$39</f>
        <v>7056076.8470191993</v>
      </c>
      <c r="N14" t="s">
        <v>204</v>
      </c>
      <c r="O14">
        <f t="shared" si="10"/>
        <v>26700.818619751863</v>
      </c>
      <c r="P14" t="s">
        <v>204</v>
      </c>
      <c r="Q14">
        <f t="shared" si="11"/>
        <v>12609.86205616923</v>
      </c>
      <c r="R14" t="s">
        <v>204</v>
      </c>
      <c r="U14" s="7" t="s">
        <v>28</v>
      </c>
      <c r="V14" s="171">
        <f>'Activity Data'!B$4</f>
        <v>20110101</v>
      </c>
      <c r="W14">
        <f>'Activity Data'!D$4</f>
        <v>20111231</v>
      </c>
      <c r="Z14" s="168">
        <f>Calculations!G$39</f>
        <v>5.0556958804116522E-2</v>
      </c>
      <c r="AA14" t="s">
        <v>205</v>
      </c>
      <c r="AB14" s="174">
        <f t="shared" si="12"/>
        <v>1.9131200187611977E-4</v>
      </c>
      <c r="AC14" t="s">
        <v>205</v>
      </c>
      <c r="AD14" s="174">
        <f t="shared" si="13"/>
        <v>9.0349962212876839E-5</v>
      </c>
      <c r="AE14" t="s">
        <v>205</v>
      </c>
      <c r="AF14" s="168">
        <f t="shared" si="14"/>
        <v>5.0556958804116522E-2</v>
      </c>
      <c r="AG14" s="174">
        <f t="shared" si="15"/>
        <v>1.9131200187611977E-4</v>
      </c>
      <c r="AH14" s="174">
        <f t="shared" si="16"/>
        <v>9.0349962212876839E-5</v>
      </c>
      <c r="AJ14">
        <v>0</v>
      </c>
      <c r="AK14">
        <v>0</v>
      </c>
      <c r="AL14">
        <v>0</v>
      </c>
      <c r="AN14" s="174">
        <f t="shared" si="17"/>
        <v>6.5001096248647064E-3</v>
      </c>
      <c r="AO14" s="7" t="s">
        <v>206</v>
      </c>
      <c r="AP14" t="s">
        <v>204</v>
      </c>
      <c r="AR14">
        <f>'Activity Data'!B$56</f>
        <v>3.7840884104077574E-3</v>
      </c>
      <c r="AS14">
        <f>'Activity Data'!B$57</f>
        <v>1.7870925061560514E-3</v>
      </c>
      <c r="AW14" t="s">
        <v>207</v>
      </c>
      <c r="AX14" s="7">
        <f>'Activity Data'!B$3</f>
        <v>2011</v>
      </c>
    </row>
    <row r="15" spans="1:51" x14ac:dyDescent="0.2">
      <c r="A15" s="7">
        <v>10</v>
      </c>
      <c r="B15" s="171" t="s">
        <v>203</v>
      </c>
      <c r="D15" s="172">
        <v>2280002100</v>
      </c>
      <c r="E15" s="125">
        <v>0</v>
      </c>
      <c r="F15" s="125">
        <v>0</v>
      </c>
      <c r="G15" s="125">
        <v>0</v>
      </c>
      <c r="H15" s="125">
        <v>0</v>
      </c>
      <c r="I15">
        <v>7</v>
      </c>
      <c r="J15">
        <v>52</v>
      </c>
      <c r="K15" s="7">
        <v>24</v>
      </c>
      <c r="L15" s="7">
        <f t="shared" si="9"/>
        <v>8736</v>
      </c>
      <c r="M15" s="173">
        <f>Calculations!C49</f>
        <v>0</v>
      </c>
      <c r="N15" t="s">
        <v>204</v>
      </c>
      <c r="O15">
        <f t="shared" si="10"/>
        <v>0</v>
      </c>
      <c r="P15" t="s">
        <v>204</v>
      </c>
      <c r="Q15">
        <f t="shared" si="11"/>
        <v>0</v>
      </c>
      <c r="R15" t="s">
        <v>204</v>
      </c>
      <c r="U15" s="7" t="s">
        <v>149</v>
      </c>
      <c r="V15" s="171">
        <f>'Activity Data'!B$4</f>
        <v>20110101</v>
      </c>
      <c r="W15">
        <f>'Activity Data'!D$4</f>
        <v>20111231</v>
      </c>
      <c r="Z15" s="168">
        <f>Calculations!H$37</f>
        <v>0</v>
      </c>
      <c r="AA15" t="s">
        <v>205</v>
      </c>
      <c r="AB15" s="174">
        <f t="shared" si="12"/>
        <v>0</v>
      </c>
      <c r="AC15" t="s">
        <v>205</v>
      </c>
      <c r="AD15" s="174">
        <f t="shared" si="13"/>
        <v>0</v>
      </c>
      <c r="AE15" t="s">
        <v>205</v>
      </c>
      <c r="AF15" s="168">
        <f t="shared" si="14"/>
        <v>0</v>
      </c>
      <c r="AG15" s="174">
        <f t="shared" si="15"/>
        <v>0</v>
      </c>
      <c r="AH15" s="174">
        <f t="shared" si="16"/>
        <v>0</v>
      </c>
      <c r="AJ15">
        <v>0</v>
      </c>
      <c r="AK15">
        <v>0</v>
      </c>
      <c r="AL15">
        <v>0</v>
      </c>
      <c r="AN15" s="174">
        <v>0</v>
      </c>
      <c r="AO15" s="7" t="s">
        <v>206</v>
      </c>
      <c r="AP15" t="s">
        <v>204</v>
      </c>
      <c r="AR15">
        <v>0</v>
      </c>
      <c r="AS15">
        <v>0</v>
      </c>
      <c r="AW15" t="s">
        <v>207</v>
      </c>
      <c r="AX15" s="7">
        <f>'Activity Data'!B$3</f>
        <v>2011</v>
      </c>
    </row>
    <row r="16" spans="1:51" x14ac:dyDescent="0.2">
      <c r="A16" s="7">
        <v>10</v>
      </c>
      <c r="B16" s="171" t="s">
        <v>38</v>
      </c>
      <c r="D16" s="172">
        <v>2280002100</v>
      </c>
      <c r="E16" s="125">
        <f>'Activity Data'!$C$58</f>
        <v>0</v>
      </c>
      <c r="F16" s="125">
        <f>'Activity Data'!$C$59</f>
        <v>16.952714535901929</v>
      </c>
      <c r="G16" s="125">
        <f>'Activity Data'!$C$60</f>
        <v>68.581436077057788</v>
      </c>
      <c r="H16" s="125">
        <f>'Activity Data'!$C$61</f>
        <v>14.465849387040281</v>
      </c>
      <c r="I16">
        <v>7</v>
      </c>
      <c r="J16">
        <v>52</v>
      </c>
      <c r="K16" s="7">
        <v>24</v>
      </c>
      <c r="L16" s="7">
        <f t="shared" si="9"/>
        <v>8736</v>
      </c>
      <c r="M16" s="173">
        <f>Calculations!C$38</f>
        <v>269361.21134779998</v>
      </c>
      <c r="N16" t="s">
        <v>204</v>
      </c>
      <c r="O16">
        <f t="shared" si="10"/>
        <v>1252.4188947585083</v>
      </c>
      <c r="P16" t="s">
        <v>204</v>
      </c>
      <c r="Q16">
        <f t="shared" si="11"/>
        <v>0</v>
      </c>
      <c r="R16" t="s">
        <v>204</v>
      </c>
      <c r="U16" s="7" t="s">
        <v>149</v>
      </c>
      <c r="V16" s="171">
        <f>'Activity Data'!B$4</f>
        <v>20110101</v>
      </c>
      <c r="W16">
        <f>'Activity Data'!D$4</f>
        <v>20111231</v>
      </c>
      <c r="Z16" s="168">
        <f>Calculations!H$38</f>
        <v>7.6605340155904741E-2</v>
      </c>
      <c r="AA16" t="s">
        <v>205</v>
      </c>
      <c r="AB16" s="174">
        <f t="shared" si="12"/>
        <v>3.5618333824158978E-4</v>
      </c>
      <c r="AC16" t="s">
        <v>205</v>
      </c>
      <c r="AD16" s="174">
        <f t="shared" si="13"/>
        <v>0</v>
      </c>
      <c r="AE16" t="s">
        <v>205</v>
      </c>
      <c r="AF16" s="168">
        <f t="shared" si="14"/>
        <v>7.6605340155904741E-2</v>
      </c>
      <c r="AG16" s="174">
        <f t="shared" si="15"/>
        <v>3.5618333824158978E-4</v>
      </c>
      <c r="AH16" s="174">
        <f t="shared" si="16"/>
        <v>0</v>
      </c>
      <c r="AJ16">
        <v>0</v>
      </c>
      <c r="AK16">
        <v>0</v>
      </c>
      <c r="AL16">
        <v>0</v>
      </c>
      <c r="AN16" s="174">
        <f t="shared" si="17"/>
        <v>0.25800435126386062</v>
      </c>
      <c r="AO16" s="7" t="s">
        <v>206</v>
      </c>
      <c r="AP16" t="s">
        <v>204</v>
      </c>
      <c r="AR16">
        <f>'Activity Data'!C$56</f>
        <v>4.6495888865801891E-3</v>
      </c>
      <c r="AS16">
        <f>'Activity Data'!C$57</f>
        <v>0</v>
      </c>
      <c r="AW16" t="s">
        <v>207</v>
      </c>
      <c r="AX16" s="7">
        <f>'Activity Data'!B$3</f>
        <v>2011</v>
      </c>
    </row>
    <row r="17" spans="1:50" x14ac:dyDescent="0.2">
      <c r="A17" s="7">
        <v>10</v>
      </c>
      <c r="B17" s="171" t="s">
        <v>37</v>
      </c>
      <c r="D17" s="172">
        <v>2280002100</v>
      </c>
      <c r="E17" s="125">
        <f>'Activity Data'!$B$58</f>
        <v>16.262541806020067</v>
      </c>
      <c r="F17" s="125">
        <f>'Activity Data'!$B$59</f>
        <v>23.014214046822744</v>
      </c>
      <c r="G17" s="125">
        <f>'Activity Data'!$B$60</f>
        <v>36.224916387959865</v>
      </c>
      <c r="H17" s="125">
        <f>'Activity Data'!$B$61</f>
        <v>24.498327759197323</v>
      </c>
      <c r="I17">
        <v>7</v>
      </c>
      <c r="J17">
        <v>52</v>
      </c>
      <c r="K17" s="7">
        <v>24</v>
      </c>
      <c r="L17" s="7">
        <f t="shared" si="9"/>
        <v>8736</v>
      </c>
      <c r="M17" s="173">
        <f>Calculations!C$39</f>
        <v>7056076.8470191993</v>
      </c>
      <c r="N17" t="s">
        <v>204</v>
      </c>
      <c r="O17">
        <f t="shared" si="10"/>
        <v>26700.818619751863</v>
      </c>
      <c r="P17" t="s">
        <v>204</v>
      </c>
      <c r="Q17">
        <f t="shared" si="11"/>
        <v>12609.86205616923</v>
      </c>
      <c r="R17" t="s">
        <v>204</v>
      </c>
      <c r="U17" s="7" t="s">
        <v>149</v>
      </c>
      <c r="V17" s="171">
        <f>'Activity Data'!B$4</f>
        <v>20110101</v>
      </c>
      <c r="W17">
        <f>'Activity Data'!D$4</f>
        <v>20111231</v>
      </c>
      <c r="Z17" s="168">
        <f>Calculations!H$39</f>
        <v>4.6403746056267483</v>
      </c>
      <c r="AA17" t="s">
        <v>205</v>
      </c>
      <c r="AB17" s="174">
        <f t="shared" si="12"/>
        <v>1.7559587765102646E-2</v>
      </c>
      <c r="AC17" t="s">
        <v>205</v>
      </c>
      <c r="AD17" s="174">
        <f t="shared" si="13"/>
        <v>8.2927786834724043E-3</v>
      </c>
      <c r="AE17" t="s">
        <v>205</v>
      </c>
      <c r="AF17" s="168">
        <f t="shared" si="14"/>
        <v>4.6403746056267483</v>
      </c>
      <c r="AG17" s="174">
        <f t="shared" si="15"/>
        <v>1.7559587765102646E-2</v>
      </c>
      <c r="AH17" s="174">
        <f t="shared" si="16"/>
        <v>8.2927786834724043E-3</v>
      </c>
      <c r="AJ17">
        <v>0</v>
      </c>
      <c r="AK17">
        <v>0</v>
      </c>
      <c r="AL17">
        <v>0</v>
      </c>
      <c r="AN17" s="174">
        <f t="shared" si="17"/>
        <v>0.59661309442838206</v>
      </c>
      <c r="AO17" s="7" t="s">
        <v>206</v>
      </c>
      <c r="AP17" t="s">
        <v>204</v>
      </c>
      <c r="AR17">
        <f>'Activity Data'!B$56</f>
        <v>3.7840884104077574E-3</v>
      </c>
      <c r="AS17">
        <f>'Activity Data'!B$57</f>
        <v>1.7870925061560514E-3</v>
      </c>
      <c r="AW17" t="s">
        <v>207</v>
      </c>
      <c r="AX17" s="7">
        <f>'Activity Data'!B$3</f>
        <v>2011</v>
      </c>
    </row>
    <row r="18" spans="1:50" x14ac:dyDescent="0.2">
      <c r="A18" s="7">
        <v>10</v>
      </c>
      <c r="B18" s="171" t="s">
        <v>203</v>
      </c>
      <c r="D18" s="172">
        <v>2280002100</v>
      </c>
      <c r="E18" s="125">
        <v>0</v>
      </c>
      <c r="F18" s="125">
        <v>0</v>
      </c>
      <c r="G18" s="125">
        <v>0</v>
      </c>
      <c r="H18" s="125">
        <v>0</v>
      </c>
      <c r="I18">
        <v>7</v>
      </c>
      <c r="J18">
        <v>52</v>
      </c>
      <c r="K18" s="7">
        <v>24</v>
      </c>
      <c r="L18" s="7">
        <f t="shared" si="9"/>
        <v>8736</v>
      </c>
      <c r="M18" s="173">
        <f>Calculations!C52</f>
        <v>0</v>
      </c>
      <c r="N18" t="s">
        <v>204</v>
      </c>
      <c r="O18">
        <f t="shared" si="10"/>
        <v>0</v>
      </c>
      <c r="P18" t="s">
        <v>204</v>
      </c>
      <c r="Q18">
        <f t="shared" si="11"/>
        <v>0</v>
      </c>
      <c r="R18" t="s">
        <v>204</v>
      </c>
      <c r="U18" s="7" t="s">
        <v>150</v>
      </c>
      <c r="V18" s="171">
        <f>'Activity Data'!B$4</f>
        <v>20110101</v>
      </c>
      <c r="W18">
        <f>'Activity Data'!D$4</f>
        <v>20111231</v>
      </c>
      <c r="Z18" s="168">
        <f>Calculations!I$37</f>
        <v>0</v>
      </c>
      <c r="AA18" t="s">
        <v>205</v>
      </c>
      <c r="AB18" s="174">
        <f t="shared" si="12"/>
        <v>0</v>
      </c>
      <c r="AC18" t="s">
        <v>205</v>
      </c>
      <c r="AD18" s="174">
        <f t="shared" si="13"/>
        <v>0</v>
      </c>
      <c r="AE18" t="s">
        <v>205</v>
      </c>
      <c r="AF18" s="168">
        <f t="shared" si="14"/>
        <v>0</v>
      </c>
      <c r="AG18" s="174">
        <f t="shared" si="15"/>
        <v>0</v>
      </c>
      <c r="AH18" s="174">
        <f t="shared" si="16"/>
        <v>0</v>
      </c>
      <c r="AJ18">
        <v>0</v>
      </c>
      <c r="AK18">
        <v>0</v>
      </c>
      <c r="AL18">
        <v>0</v>
      </c>
      <c r="AN18" s="174">
        <v>0</v>
      </c>
      <c r="AO18" s="7" t="s">
        <v>206</v>
      </c>
      <c r="AP18" t="s">
        <v>204</v>
      </c>
      <c r="AR18">
        <v>0</v>
      </c>
      <c r="AS18">
        <v>0</v>
      </c>
      <c r="AW18" t="s">
        <v>207</v>
      </c>
      <c r="AX18" s="7">
        <f>'Activity Data'!B$3</f>
        <v>2011</v>
      </c>
    </row>
    <row r="19" spans="1:50" x14ac:dyDescent="0.2">
      <c r="A19" s="7">
        <v>10</v>
      </c>
      <c r="B19" s="171" t="s">
        <v>38</v>
      </c>
      <c r="D19" s="172">
        <v>2280002100</v>
      </c>
      <c r="E19" s="125">
        <f>'Activity Data'!$C$58</f>
        <v>0</v>
      </c>
      <c r="F19" s="125">
        <f>'Activity Data'!$C$59</f>
        <v>16.952714535901929</v>
      </c>
      <c r="G19" s="125">
        <f>'Activity Data'!$C$60</f>
        <v>68.581436077057788</v>
      </c>
      <c r="H19" s="125">
        <f>'Activity Data'!$C$61</f>
        <v>14.465849387040281</v>
      </c>
      <c r="I19">
        <v>7</v>
      </c>
      <c r="J19">
        <v>52</v>
      </c>
      <c r="K19" s="7">
        <v>24</v>
      </c>
      <c r="L19" s="7">
        <f t="shared" si="9"/>
        <v>8736</v>
      </c>
      <c r="M19" s="173">
        <f>Calculations!C$38</f>
        <v>269361.21134779998</v>
      </c>
      <c r="N19" t="s">
        <v>204</v>
      </c>
      <c r="O19">
        <f t="shared" si="10"/>
        <v>1252.4188947585083</v>
      </c>
      <c r="P19" t="s">
        <v>204</v>
      </c>
      <c r="Q19">
        <f t="shared" si="11"/>
        <v>0</v>
      </c>
      <c r="R19" t="s">
        <v>204</v>
      </c>
      <c r="U19" s="7" t="s">
        <v>150</v>
      </c>
      <c r="V19" s="171">
        <f>'Activity Data'!B$4</f>
        <v>20110101</v>
      </c>
      <c r="W19">
        <f>'Activity Data'!D$4</f>
        <v>20111231</v>
      </c>
      <c r="Z19" s="168">
        <f>Calculations!I$38</f>
        <v>6.8944806140314271E-2</v>
      </c>
      <c r="AA19" t="s">
        <v>205</v>
      </c>
      <c r="AB19" s="174">
        <f t="shared" si="12"/>
        <v>3.2056500441743081E-4</v>
      </c>
      <c r="AC19" t="s">
        <v>205</v>
      </c>
      <c r="AD19" s="174">
        <f t="shared" si="13"/>
        <v>0</v>
      </c>
      <c r="AE19" t="s">
        <v>205</v>
      </c>
      <c r="AF19" s="168">
        <f t="shared" si="14"/>
        <v>6.8944806140314271E-2</v>
      </c>
      <c r="AG19" s="174">
        <f t="shared" si="15"/>
        <v>3.2056500441743081E-4</v>
      </c>
      <c r="AH19" s="174">
        <f t="shared" si="16"/>
        <v>0</v>
      </c>
      <c r="AJ19">
        <v>0</v>
      </c>
      <c r="AK19">
        <v>0</v>
      </c>
      <c r="AL19">
        <v>0</v>
      </c>
      <c r="AN19" s="174">
        <f t="shared" si="17"/>
        <v>0.23220391613747457</v>
      </c>
      <c r="AO19" s="7" t="s">
        <v>206</v>
      </c>
      <c r="AP19" t="s">
        <v>204</v>
      </c>
      <c r="AR19">
        <f>'Activity Data'!C$56</f>
        <v>4.6495888865801891E-3</v>
      </c>
      <c r="AS19">
        <f>'Activity Data'!C$57</f>
        <v>0</v>
      </c>
      <c r="AW19" t="s">
        <v>207</v>
      </c>
      <c r="AX19" s="7">
        <f>'Activity Data'!B$3</f>
        <v>2011</v>
      </c>
    </row>
    <row r="20" spans="1:50" x14ac:dyDescent="0.2">
      <c r="A20" s="7">
        <v>10</v>
      </c>
      <c r="B20" s="171" t="s">
        <v>37</v>
      </c>
      <c r="D20" s="172">
        <v>2280002100</v>
      </c>
      <c r="E20" s="125">
        <f>'Activity Data'!$B$58</f>
        <v>16.262541806020067</v>
      </c>
      <c r="F20" s="125">
        <f>'Activity Data'!$B$59</f>
        <v>23.014214046822744</v>
      </c>
      <c r="G20" s="125">
        <f>'Activity Data'!$B$60</f>
        <v>36.224916387959865</v>
      </c>
      <c r="H20" s="125">
        <f>'Activity Data'!$B$61</f>
        <v>24.498327759197323</v>
      </c>
      <c r="I20">
        <v>7</v>
      </c>
      <c r="J20">
        <v>52</v>
      </c>
      <c r="K20" s="7">
        <v>24</v>
      </c>
      <c r="L20" s="7">
        <f t="shared" si="9"/>
        <v>8736</v>
      </c>
      <c r="M20" s="173">
        <f>Calculations!C$39</f>
        <v>7056076.8470191993</v>
      </c>
      <c r="N20" t="s">
        <v>204</v>
      </c>
      <c r="O20">
        <f t="shared" si="10"/>
        <v>26700.818619751863</v>
      </c>
      <c r="P20" t="s">
        <v>204</v>
      </c>
      <c r="Q20">
        <f t="shared" si="11"/>
        <v>12609.86205616923</v>
      </c>
      <c r="R20" t="s">
        <v>204</v>
      </c>
      <c r="U20" s="7" t="s">
        <v>150</v>
      </c>
      <c r="V20" s="171">
        <f>'Activity Data'!B$4</f>
        <v>20110101</v>
      </c>
      <c r="W20">
        <f>'Activity Data'!D$4</f>
        <v>20111231</v>
      </c>
      <c r="Z20" s="168">
        <f>Calculations!I$39</f>
        <v>4.1763371450640738</v>
      </c>
      <c r="AA20" t="s">
        <v>205</v>
      </c>
      <c r="AB20" s="174">
        <f t="shared" si="12"/>
        <v>1.5803628988592382E-2</v>
      </c>
      <c r="AC20" t="s">
        <v>205</v>
      </c>
      <c r="AD20" s="174">
        <f t="shared" si="13"/>
        <v>7.4635008151251649E-3</v>
      </c>
      <c r="AE20" t="s">
        <v>205</v>
      </c>
      <c r="AF20" s="168">
        <f t="shared" si="14"/>
        <v>4.1763371450640738</v>
      </c>
      <c r="AG20" s="174">
        <f t="shared" si="15"/>
        <v>1.5803628988592382E-2</v>
      </c>
      <c r="AH20" s="174">
        <f t="shared" si="16"/>
        <v>7.4635008151251649E-3</v>
      </c>
      <c r="AJ20">
        <v>0</v>
      </c>
      <c r="AK20">
        <v>0</v>
      </c>
      <c r="AL20">
        <v>0</v>
      </c>
      <c r="AN20" s="174">
        <f t="shared" si="17"/>
        <v>0.53695178498554397</v>
      </c>
      <c r="AO20" s="7" t="s">
        <v>206</v>
      </c>
      <c r="AP20" t="s">
        <v>204</v>
      </c>
      <c r="AR20">
        <f>'Activity Data'!B$56</f>
        <v>3.7840884104077574E-3</v>
      </c>
      <c r="AS20">
        <f>'Activity Data'!B$57</f>
        <v>1.7870925061560514E-3</v>
      </c>
      <c r="AW20" t="s">
        <v>207</v>
      </c>
      <c r="AX20" s="7">
        <f>'Activity Data'!B$3</f>
        <v>2011</v>
      </c>
    </row>
    <row r="21" spans="1:50" x14ac:dyDescent="0.2">
      <c r="A21" s="7">
        <v>10</v>
      </c>
      <c r="B21" s="171" t="s">
        <v>203</v>
      </c>
      <c r="D21" s="172">
        <v>2280002100</v>
      </c>
      <c r="E21" s="125">
        <v>0</v>
      </c>
      <c r="F21" s="125">
        <v>0</v>
      </c>
      <c r="G21" s="125">
        <v>0</v>
      </c>
      <c r="H21" s="125">
        <v>0</v>
      </c>
      <c r="I21">
        <v>7</v>
      </c>
      <c r="J21">
        <v>52</v>
      </c>
      <c r="K21" s="7">
        <v>24</v>
      </c>
      <c r="L21" s="7">
        <f t="shared" ref="L21:L23" si="18">I21*J21*K21</f>
        <v>8736</v>
      </c>
      <c r="M21" s="173">
        <f>Calculations!C55</f>
        <v>0</v>
      </c>
      <c r="N21" t="s">
        <v>204</v>
      </c>
      <c r="O21">
        <f t="shared" ref="O21:O23" si="19">M21*AR21</f>
        <v>0</v>
      </c>
      <c r="P21" t="s">
        <v>204</v>
      </c>
      <c r="Q21">
        <f t="shared" ref="Q21:Q23" si="20">M21*AS21</f>
        <v>0</v>
      </c>
      <c r="R21" t="s">
        <v>204</v>
      </c>
      <c r="U21" s="7" t="s">
        <v>224</v>
      </c>
      <c r="V21" s="171">
        <f>'Activity Data'!B$4</f>
        <v>20110101</v>
      </c>
      <c r="W21">
        <f>'Activity Data'!D$4</f>
        <v>20111231</v>
      </c>
      <c r="Z21" s="168">
        <f>Calculations!J$37</f>
        <v>0</v>
      </c>
      <c r="AA21" t="s">
        <v>205</v>
      </c>
      <c r="AB21" s="174">
        <f t="shared" ref="AB21:AB23" si="21">Z21*AR21</f>
        <v>0</v>
      </c>
      <c r="AC21" t="s">
        <v>205</v>
      </c>
      <c r="AD21" s="174">
        <f t="shared" ref="AD21:AD23" si="22">Z21*AS21</f>
        <v>0</v>
      </c>
      <c r="AE21" t="s">
        <v>205</v>
      </c>
      <c r="AF21" s="168">
        <f t="shared" ref="AF21:AF23" si="23">Z21</f>
        <v>0</v>
      </c>
      <c r="AG21" s="174">
        <f t="shared" ref="AG21:AG23" si="24">AB21</f>
        <v>0</v>
      </c>
      <c r="AH21" s="174">
        <f t="shared" ref="AH21:AH23" si="25">AD21</f>
        <v>0</v>
      </c>
      <c r="AJ21">
        <v>0</v>
      </c>
      <c r="AK21">
        <v>0</v>
      </c>
      <c r="AL21">
        <v>0</v>
      </c>
      <c r="AN21" s="174">
        <v>0</v>
      </c>
      <c r="AO21" s="7" t="s">
        <v>206</v>
      </c>
      <c r="AP21" t="s">
        <v>204</v>
      </c>
      <c r="AR21">
        <v>0</v>
      </c>
      <c r="AS21">
        <v>0</v>
      </c>
      <c r="AW21" t="s">
        <v>207</v>
      </c>
      <c r="AX21" s="7">
        <f>'Activity Data'!B$3</f>
        <v>2011</v>
      </c>
    </row>
    <row r="22" spans="1:50" x14ac:dyDescent="0.2">
      <c r="A22" s="7">
        <v>10</v>
      </c>
      <c r="B22" s="171" t="s">
        <v>38</v>
      </c>
      <c r="D22" s="172">
        <v>2280002100</v>
      </c>
      <c r="E22" s="125">
        <f>'Activity Data'!$C$58</f>
        <v>0</v>
      </c>
      <c r="F22" s="125">
        <f>'Activity Data'!$C$59</f>
        <v>16.952714535901929</v>
      </c>
      <c r="G22" s="125">
        <f>'Activity Data'!$C$60</f>
        <v>68.581436077057788</v>
      </c>
      <c r="H22" s="125">
        <f>'Activity Data'!$C$61</f>
        <v>14.465849387040281</v>
      </c>
      <c r="I22">
        <v>7</v>
      </c>
      <c r="J22">
        <v>52</v>
      </c>
      <c r="K22" s="7">
        <v>24</v>
      </c>
      <c r="L22" s="7">
        <f t="shared" si="18"/>
        <v>8736</v>
      </c>
      <c r="M22" s="173">
        <f>Calculations!C$38</f>
        <v>269361.21134779998</v>
      </c>
      <c r="N22" t="s">
        <v>204</v>
      </c>
      <c r="O22">
        <f t="shared" si="19"/>
        <v>1252.4188947585083</v>
      </c>
      <c r="P22" t="s">
        <v>204</v>
      </c>
      <c r="Q22">
        <f t="shared" si="20"/>
        <v>0</v>
      </c>
      <c r="R22" t="s">
        <v>204</v>
      </c>
      <c r="U22" s="7" t="s">
        <v>224</v>
      </c>
      <c r="V22" s="171">
        <f>'Activity Data'!B$4</f>
        <v>20110101</v>
      </c>
      <c r="W22">
        <f>'Activity Data'!D$4</f>
        <v>20111231</v>
      </c>
      <c r="Z22" s="168">
        <f>Calculations!J$38</f>
        <v>1.7929263111945654E-3</v>
      </c>
      <c r="AA22" t="s">
        <v>205</v>
      </c>
      <c r="AB22" s="174">
        <f t="shared" si="21"/>
        <v>8.3363702509874649E-6</v>
      </c>
      <c r="AC22" t="s">
        <v>205</v>
      </c>
      <c r="AD22" s="174">
        <f t="shared" si="22"/>
        <v>0</v>
      </c>
      <c r="AE22" t="s">
        <v>205</v>
      </c>
      <c r="AF22" s="168">
        <f t="shared" si="23"/>
        <v>1.7929263111945654E-3</v>
      </c>
      <c r="AG22" s="174">
        <f t="shared" si="24"/>
        <v>8.3363702509874649E-6</v>
      </c>
      <c r="AH22" s="174">
        <f t="shared" si="25"/>
        <v>0</v>
      </c>
      <c r="AJ22">
        <v>0</v>
      </c>
      <c r="AK22">
        <v>0</v>
      </c>
      <c r="AL22">
        <v>0</v>
      </c>
      <c r="AN22" s="174">
        <f t="shared" ref="AN22:AN23" si="26">AF22*907200/M22</f>
        <v>6.0385188400994862E-3</v>
      </c>
      <c r="AO22" s="7" t="s">
        <v>206</v>
      </c>
      <c r="AP22" t="s">
        <v>204</v>
      </c>
      <c r="AR22">
        <f>'Activity Data'!C$56</f>
        <v>4.6495888865801891E-3</v>
      </c>
      <c r="AS22">
        <f>'Activity Data'!C$57</f>
        <v>0</v>
      </c>
      <c r="AW22" t="s">
        <v>207</v>
      </c>
      <c r="AX22" s="7">
        <f>'Activity Data'!B$3</f>
        <v>2011</v>
      </c>
    </row>
    <row r="23" spans="1:50" x14ac:dyDescent="0.2">
      <c r="A23" s="7">
        <v>10</v>
      </c>
      <c r="B23" s="171" t="s">
        <v>37</v>
      </c>
      <c r="D23" s="172">
        <v>2280002100</v>
      </c>
      <c r="E23" s="125">
        <f>'Activity Data'!$B$58</f>
        <v>16.262541806020067</v>
      </c>
      <c r="F23" s="125">
        <f>'Activity Data'!$B$59</f>
        <v>23.014214046822744</v>
      </c>
      <c r="G23" s="125">
        <f>'Activity Data'!$B$60</f>
        <v>36.224916387959865</v>
      </c>
      <c r="H23" s="125">
        <f>'Activity Data'!$B$61</f>
        <v>24.498327759197323</v>
      </c>
      <c r="I23">
        <v>7</v>
      </c>
      <c r="J23">
        <v>52</v>
      </c>
      <c r="K23" s="7">
        <v>24</v>
      </c>
      <c r="L23" s="7">
        <f t="shared" si="18"/>
        <v>8736</v>
      </c>
      <c r="M23" s="173">
        <f>Calculations!C$39</f>
        <v>7056076.8470191993</v>
      </c>
      <c r="N23" t="s">
        <v>204</v>
      </c>
      <c r="O23">
        <f t="shared" si="19"/>
        <v>26700.818619751863</v>
      </c>
      <c r="P23" t="s">
        <v>204</v>
      </c>
      <c r="Q23">
        <f t="shared" si="20"/>
        <v>12609.86205616923</v>
      </c>
      <c r="R23" t="s">
        <v>204</v>
      </c>
      <c r="U23" s="7" t="s">
        <v>224</v>
      </c>
      <c r="V23" s="171">
        <f>'Activity Data'!B$4</f>
        <v>20110101</v>
      </c>
      <c r="W23">
        <f>'Activity Data'!D$4</f>
        <v>20111231</v>
      </c>
      <c r="Z23" s="168">
        <f>Calculations!J$39</f>
        <v>4.2197222679907997E-2</v>
      </c>
      <c r="AA23" t="s">
        <v>205</v>
      </c>
      <c r="AB23" s="174">
        <f t="shared" si="21"/>
        <v>1.5967802129443522E-4</v>
      </c>
      <c r="AC23" t="s">
        <v>205</v>
      </c>
      <c r="AD23" s="174">
        <f t="shared" si="22"/>
        <v>7.5410340431861762E-5</v>
      </c>
      <c r="AE23" t="s">
        <v>205</v>
      </c>
      <c r="AF23" s="168">
        <f t="shared" si="23"/>
        <v>4.2197222679907997E-2</v>
      </c>
      <c r="AG23" s="174">
        <f t="shared" si="24"/>
        <v>1.5967802129443522E-4</v>
      </c>
      <c r="AH23" s="174">
        <f t="shared" si="25"/>
        <v>7.5410340431861762E-5</v>
      </c>
      <c r="AJ23">
        <v>0</v>
      </c>
      <c r="AK23">
        <v>0</v>
      </c>
      <c r="AL23">
        <v>0</v>
      </c>
      <c r="AN23" s="174">
        <f t="shared" si="26"/>
        <v>5.4252981146859624E-3</v>
      </c>
      <c r="AO23" s="7" t="s">
        <v>206</v>
      </c>
      <c r="AP23" t="s">
        <v>204</v>
      </c>
      <c r="AR23">
        <f>'Activity Data'!B$56</f>
        <v>3.7840884104077574E-3</v>
      </c>
      <c r="AS23">
        <f>'Activity Data'!B$57</f>
        <v>1.7870925061560514E-3</v>
      </c>
      <c r="AW23" t="s">
        <v>207</v>
      </c>
      <c r="AX23" s="7">
        <f>'Activity Data'!B$3</f>
        <v>2011</v>
      </c>
    </row>
    <row r="24" spans="1:50" x14ac:dyDescent="0.2">
      <c r="A24" s="7">
        <v>10</v>
      </c>
      <c r="B24" s="171" t="s">
        <v>203</v>
      </c>
      <c r="D24" s="172">
        <v>2280002100</v>
      </c>
      <c r="E24" s="125">
        <v>0</v>
      </c>
      <c r="F24" s="125">
        <v>0</v>
      </c>
      <c r="G24" s="125">
        <v>0</v>
      </c>
      <c r="H24" s="125">
        <v>0</v>
      </c>
      <c r="I24">
        <v>7</v>
      </c>
      <c r="J24">
        <v>52</v>
      </c>
      <c r="K24" s="7">
        <v>24</v>
      </c>
      <c r="L24" s="7">
        <f t="shared" ref="L24:L32" si="27">I24*J24*K24</f>
        <v>8736</v>
      </c>
      <c r="M24" s="173">
        <f>Calculations!C55</f>
        <v>0</v>
      </c>
      <c r="N24" t="s">
        <v>204</v>
      </c>
      <c r="O24">
        <f t="shared" ref="O24:O32" si="28">M24*AR24</f>
        <v>0</v>
      </c>
      <c r="P24" t="s">
        <v>204</v>
      </c>
      <c r="Q24">
        <f t="shared" ref="Q24:Q32" si="29">M24*AS24</f>
        <v>0</v>
      </c>
      <c r="R24" t="s">
        <v>204</v>
      </c>
      <c r="U24" s="7" t="s">
        <v>214</v>
      </c>
      <c r="V24" s="171">
        <f>'Activity Data'!B$4</f>
        <v>20110101</v>
      </c>
      <c r="W24">
        <f>'Activity Data'!D$4</f>
        <v>20111231</v>
      </c>
      <c r="Z24" s="168">
        <f>Calculations!K$37</f>
        <v>0</v>
      </c>
      <c r="AA24" t="s">
        <v>205</v>
      </c>
      <c r="AB24" s="174">
        <f t="shared" ref="AB24:AB32" si="30">Z24*AR24</f>
        <v>0</v>
      </c>
      <c r="AC24" t="s">
        <v>205</v>
      </c>
      <c r="AD24" s="174">
        <f t="shared" ref="AD24:AD32" si="31">Z24*AS24</f>
        <v>0</v>
      </c>
      <c r="AE24" t="s">
        <v>205</v>
      </c>
      <c r="AF24" s="168">
        <f t="shared" ref="AF24:AF32" si="32">Z24</f>
        <v>0</v>
      </c>
      <c r="AG24" s="174">
        <f t="shared" ref="AG24:AG32" si="33">AB24</f>
        <v>0</v>
      </c>
      <c r="AH24" s="174">
        <f t="shared" ref="AH24:AH32" si="34">AD24</f>
        <v>0</v>
      </c>
      <c r="AJ24">
        <v>0</v>
      </c>
      <c r="AK24">
        <v>0</v>
      </c>
      <c r="AL24">
        <v>0</v>
      </c>
      <c r="AN24" s="174">
        <v>0</v>
      </c>
      <c r="AO24" s="7" t="s">
        <v>206</v>
      </c>
      <c r="AP24" t="s">
        <v>204</v>
      </c>
      <c r="AR24">
        <v>0</v>
      </c>
      <c r="AS24">
        <v>0</v>
      </c>
      <c r="AW24" s="7" t="s">
        <v>223</v>
      </c>
      <c r="AX24" s="7">
        <f>'Activity Data'!B$3</f>
        <v>2011</v>
      </c>
    </row>
    <row r="25" spans="1:50" x14ac:dyDescent="0.2">
      <c r="A25" s="7">
        <v>10</v>
      </c>
      <c r="B25" s="171" t="s">
        <v>38</v>
      </c>
      <c r="D25" s="172">
        <v>2280002100</v>
      </c>
      <c r="E25" s="125">
        <f>'Activity Data'!$C$58</f>
        <v>0</v>
      </c>
      <c r="F25" s="125">
        <f>'Activity Data'!$C$59</f>
        <v>16.952714535901929</v>
      </c>
      <c r="G25" s="125">
        <f>'Activity Data'!$C$60</f>
        <v>68.581436077057788</v>
      </c>
      <c r="H25" s="125">
        <f>'Activity Data'!$C$61</f>
        <v>14.465849387040281</v>
      </c>
      <c r="I25">
        <v>7</v>
      </c>
      <c r="J25">
        <v>52</v>
      </c>
      <c r="K25" s="7">
        <v>24</v>
      </c>
      <c r="L25" s="7">
        <f t="shared" si="27"/>
        <v>8736</v>
      </c>
      <c r="M25" s="173">
        <f>Calculations!C$38</f>
        <v>269361.21134779998</v>
      </c>
      <c r="N25" t="s">
        <v>204</v>
      </c>
      <c r="O25">
        <f t="shared" si="28"/>
        <v>1252.4188947585083</v>
      </c>
      <c r="P25" t="s">
        <v>204</v>
      </c>
      <c r="Q25">
        <f t="shared" si="29"/>
        <v>0</v>
      </c>
      <c r="R25" t="s">
        <v>204</v>
      </c>
      <c r="U25" s="7" t="s">
        <v>214</v>
      </c>
      <c r="V25" s="171">
        <f>'Activity Data'!B$4</f>
        <v>20110101</v>
      </c>
      <c r="W25">
        <f>'Activity Data'!D$4</f>
        <v>20111231</v>
      </c>
      <c r="Z25" s="168">
        <f>Calculations!K$38</f>
        <v>204.87474692858248</v>
      </c>
      <c r="AA25" t="s">
        <v>205</v>
      </c>
      <c r="AB25" s="174">
        <f t="shared" si="30"/>
        <v>0.95258334646006582</v>
      </c>
      <c r="AC25" t="s">
        <v>205</v>
      </c>
      <c r="AD25" s="174">
        <f t="shared" si="31"/>
        <v>0</v>
      </c>
      <c r="AE25" t="s">
        <v>205</v>
      </c>
      <c r="AF25" s="168">
        <f t="shared" si="32"/>
        <v>204.87474692858248</v>
      </c>
      <c r="AG25" s="174">
        <f t="shared" si="33"/>
        <v>0.95258334646006582</v>
      </c>
      <c r="AH25" s="174">
        <f t="shared" si="34"/>
        <v>0</v>
      </c>
      <c r="AJ25">
        <v>0</v>
      </c>
      <c r="AK25">
        <v>0</v>
      </c>
      <c r="AL25">
        <v>0</v>
      </c>
      <c r="AN25" s="174">
        <f t="shared" ref="AN25:AN26" si="35">AF25*907200/M25</f>
        <v>690.01163710102276</v>
      </c>
      <c r="AO25" s="7" t="s">
        <v>206</v>
      </c>
      <c r="AP25" t="s">
        <v>204</v>
      </c>
      <c r="AR25">
        <f>'Activity Data'!C$56</f>
        <v>4.6495888865801891E-3</v>
      </c>
      <c r="AS25">
        <f>'Activity Data'!C$57</f>
        <v>0</v>
      </c>
      <c r="AW25" s="7" t="s">
        <v>223</v>
      </c>
      <c r="AX25" s="7">
        <f>'Activity Data'!B$3</f>
        <v>2011</v>
      </c>
    </row>
    <row r="26" spans="1:50" x14ac:dyDescent="0.2">
      <c r="A26" s="7">
        <v>10</v>
      </c>
      <c r="B26" s="171" t="s">
        <v>37</v>
      </c>
      <c r="D26" s="172">
        <v>2280002100</v>
      </c>
      <c r="E26" s="125">
        <f>'Activity Data'!$B$58</f>
        <v>16.262541806020067</v>
      </c>
      <c r="F26" s="125">
        <f>'Activity Data'!$B$59</f>
        <v>23.014214046822744</v>
      </c>
      <c r="G26" s="125">
        <f>'Activity Data'!$B$60</f>
        <v>36.224916387959865</v>
      </c>
      <c r="H26" s="125">
        <f>'Activity Data'!$B$61</f>
        <v>24.498327759197323</v>
      </c>
      <c r="I26">
        <v>7</v>
      </c>
      <c r="J26">
        <v>52</v>
      </c>
      <c r="K26" s="7">
        <v>24</v>
      </c>
      <c r="L26" s="7">
        <f t="shared" si="27"/>
        <v>8736</v>
      </c>
      <c r="M26" s="173">
        <f>Calculations!C$39</f>
        <v>7056076.8470191993</v>
      </c>
      <c r="N26" t="s">
        <v>204</v>
      </c>
      <c r="O26">
        <f t="shared" si="28"/>
        <v>26700.818619751863</v>
      </c>
      <c r="P26" t="s">
        <v>204</v>
      </c>
      <c r="Q26">
        <f t="shared" si="29"/>
        <v>12609.86205616923</v>
      </c>
      <c r="R26" t="s">
        <v>204</v>
      </c>
      <c r="U26" s="7" t="s">
        <v>214</v>
      </c>
      <c r="V26" s="171">
        <f>'Activity Data'!B$4</f>
        <v>20110101</v>
      </c>
      <c r="W26">
        <f>'Activity Data'!D$4</f>
        <v>20111231</v>
      </c>
      <c r="Z26" s="168">
        <f>Calculations!K$39</f>
        <v>5366.8156268985231</v>
      </c>
      <c r="AA26" t="s">
        <v>205</v>
      </c>
      <c r="AB26" s="174">
        <f t="shared" si="30"/>
        <v>20.308504814541944</v>
      </c>
      <c r="AC26" t="s">
        <v>205</v>
      </c>
      <c r="AD26" s="174">
        <f t="shared" si="31"/>
        <v>9.5909959887515424</v>
      </c>
      <c r="AE26" t="s">
        <v>205</v>
      </c>
      <c r="AF26" s="168">
        <f t="shared" si="32"/>
        <v>5366.8156268985231</v>
      </c>
      <c r="AG26" s="174">
        <f t="shared" si="33"/>
        <v>20.308504814541944</v>
      </c>
      <c r="AH26" s="174">
        <f t="shared" si="34"/>
        <v>9.5909959887515424</v>
      </c>
      <c r="AJ26">
        <v>0</v>
      </c>
      <c r="AK26">
        <v>0</v>
      </c>
      <c r="AL26">
        <v>0</v>
      </c>
      <c r="AN26" s="174">
        <f t="shared" si="35"/>
        <v>690.01163710102276</v>
      </c>
      <c r="AO26" s="7" t="s">
        <v>206</v>
      </c>
      <c r="AP26" t="s">
        <v>204</v>
      </c>
      <c r="AR26">
        <f>'Activity Data'!B$56</f>
        <v>3.7840884104077574E-3</v>
      </c>
      <c r="AS26">
        <f>'Activity Data'!B$57</f>
        <v>1.7870925061560514E-3</v>
      </c>
      <c r="AW26" s="7" t="s">
        <v>223</v>
      </c>
      <c r="AX26" s="7">
        <f>'Activity Data'!B$3</f>
        <v>2011</v>
      </c>
    </row>
    <row r="27" spans="1:50" x14ac:dyDescent="0.2">
      <c r="A27" s="7">
        <v>10</v>
      </c>
      <c r="B27" s="171" t="s">
        <v>203</v>
      </c>
      <c r="D27" s="172">
        <v>2280002100</v>
      </c>
      <c r="E27" s="125">
        <v>0</v>
      </c>
      <c r="F27" s="125">
        <v>0</v>
      </c>
      <c r="G27" s="125">
        <v>0</v>
      </c>
      <c r="H27" s="125">
        <v>0</v>
      </c>
      <c r="I27">
        <v>7</v>
      </c>
      <c r="J27">
        <v>52</v>
      </c>
      <c r="K27" s="7">
        <v>24</v>
      </c>
      <c r="L27" s="7">
        <f t="shared" si="27"/>
        <v>8736</v>
      </c>
      <c r="M27" s="173">
        <f>Calculations!C58</f>
        <v>0</v>
      </c>
      <c r="N27" t="s">
        <v>204</v>
      </c>
      <c r="O27">
        <f t="shared" si="28"/>
        <v>0</v>
      </c>
      <c r="P27" t="s">
        <v>204</v>
      </c>
      <c r="Q27">
        <f t="shared" si="29"/>
        <v>0</v>
      </c>
      <c r="R27" t="s">
        <v>204</v>
      </c>
      <c r="U27" s="7" t="s">
        <v>213</v>
      </c>
      <c r="V27" s="171">
        <f>'Activity Data'!B$4</f>
        <v>20110101</v>
      </c>
      <c r="W27">
        <f>'Activity Data'!D$4</f>
        <v>20111231</v>
      </c>
      <c r="Z27" s="168">
        <f>Calculations!L$37</f>
        <v>0</v>
      </c>
      <c r="AA27" t="s">
        <v>205</v>
      </c>
      <c r="AB27" s="174">
        <f t="shared" si="30"/>
        <v>0</v>
      </c>
      <c r="AC27" t="s">
        <v>205</v>
      </c>
      <c r="AD27" s="174">
        <f t="shared" si="31"/>
        <v>0</v>
      </c>
      <c r="AE27" t="s">
        <v>205</v>
      </c>
      <c r="AF27" s="168">
        <f t="shared" si="32"/>
        <v>0</v>
      </c>
      <c r="AG27" s="174">
        <f t="shared" si="33"/>
        <v>0</v>
      </c>
      <c r="AH27" s="174">
        <f t="shared" si="34"/>
        <v>0</v>
      </c>
      <c r="AJ27">
        <v>0</v>
      </c>
      <c r="AK27">
        <v>0</v>
      </c>
      <c r="AL27">
        <v>0</v>
      </c>
      <c r="AN27" s="174">
        <v>0</v>
      </c>
      <c r="AO27" s="7" t="s">
        <v>206</v>
      </c>
      <c r="AP27" t="s">
        <v>204</v>
      </c>
      <c r="AR27">
        <v>0</v>
      </c>
      <c r="AS27">
        <v>0</v>
      </c>
      <c r="AW27" s="7" t="s">
        <v>223</v>
      </c>
      <c r="AX27" s="7">
        <f>'Activity Data'!B$3</f>
        <v>2011</v>
      </c>
    </row>
    <row r="28" spans="1:50" x14ac:dyDescent="0.2">
      <c r="A28" s="7">
        <v>10</v>
      </c>
      <c r="B28" s="171" t="s">
        <v>38</v>
      </c>
      <c r="D28" s="172">
        <v>2280002100</v>
      </c>
      <c r="E28" s="125">
        <f>'Activity Data'!$C$58</f>
        <v>0</v>
      </c>
      <c r="F28" s="125">
        <f>'Activity Data'!$C$59</f>
        <v>16.952714535901929</v>
      </c>
      <c r="G28" s="125">
        <f>'Activity Data'!$C$60</f>
        <v>68.581436077057788</v>
      </c>
      <c r="H28" s="125">
        <f>'Activity Data'!$C$61</f>
        <v>14.465849387040281</v>
      </c>
      <c r="I28">
        <v>7</v>
      </c>
      <c r="J28">
        <v>52</v>
      </c>
      <c r="K28" s="7">
        <v>24</v>
      </c>
      <c r="L28" s="7">
        <f t="shared" si="27"/>
        <v>8736</v>
      </c>
      <c r="M28" s="173">
        <f>Calculations!C$38</f>
        <v>269361.21134779998</v>
      </c>
      <c r="N28" t="s">
        <v>204</v>
      </c>
      <c r="O28">
        <f t="shared" si="28"/>
        <v>1252.4188947585083</v>
      </c>
      <c r="P28" t="s">
        <v>204</v>
      </c>
      <c r="Q28">
        <f t="shared" si="29"/>
        <v>0</v>
      </c>
      <c r="R28" t="s">
        <v>204</v>
      </c>
      <c r="U28" s="7" t="s">
        <v>213</v>
      </c>
      <c r="V28" s="171">
        <f>'Activity Data'!B$4</f>
        <v>20110101</v>
      </c>
      <c r="W28">
        <f>'Activity Data'!D$4</f>
        <v>20111231</v>
      </c>
      <c r="Z28" s="168">
        <f>Calculations!L$38</f>
        <v>2.672279307764119E-2</v>
      </c>
      <c r="AA28" t="s">
        <v>205</v>
      </c>
      <c r="AB28" s="174">
        <f t="shared" si="30"/>
        <v>1.2425000171218249E-4</v>
      </c>
      <c r="AC28" t="s">
        <v>205</v>
      </c>
      <c r="AD28" s="174">
        <f t="shared" si="31"/>
        <v>0</v>
      </c>
      <c r="AE28" t="s">
        <v>205</v>
      </c>
      <c r="AF28" s="168">
        <f t="shared" si="32"/>
        <v>2.672279307764119E-2</v>
      </c>
      <c r="AG28" s="174">
        <f t="shared" si="33"/>
        <v>1.2425000171218249E-4</v>
      </c>
      <c r="AH28" s="174">
        <f t="shared" si="34"/>
        <v>0</v>
      </c>
      <c r="AJ28">
        <v>0</v>
      </c>
      <c r="AK28">
        <v>0</v>
      </c>
      <c r="AL28">
        <v>0</v>
      </c>
      <c r="AN28" s="174">
        <f t="shared" ref="AN28:AN29" si="36">AF28*907200/M28</f>
        <v>9.0001517882742063E-2</v>
      </c>
      <c r="AO28" s="7" t="s">
        <v>206</v>
      </c>
      <c r="AP28" t="s">
        <v>204</v>
      </c>
      <c r="AR28">
        <f>'Activity Data'!C$56</f>
        <v>4.6495888865801891E-3</v>
      </c>
      <c r="AS28">
        <f>'Activity Data'!C$57</f>
        <v>0</v>
      </c>
      <c r="AW28" s="7" t="s">
        <v>223</v>
      </c>
      <c r="AX28" s="7">
        <f>'Activity Data'!B$3</f>
        <v>2011</v>
      </c>
    </row>
    <row r="29" spans="1:50" x14ac:dyDescent="0.2">
      <c r="A29" s="7">
        <v>10</v>
      </c>
      <c r="B29" s="171" t="s">
        <v>37</v>
      </c>
      <c r="D29" s="172">
        <v>2280002100</v>
      </c>
      <c r="E29" s="125">
        <f>'Activity Data'!$B$58</f>
        <v>16.262541806020067</v>
      </c>
      <c r="F29" s="125">
        <f>'Activity Data'!$B$59</f>
        <v>23.014214046822744</v>
      </c>
      <c r="G29" s="125">
        <f>'Activity Data'!$B$60</f>
        <v>36.224916387959865</v>
      </c>
      <c r="H29" s="125">
        <f>'Activity Data'!$B$61</f>
        <v>24.498327759197323</v>
      </c>
      <c r="I29">
        <v>7</v>
      </c>
      <c r="J29">
        <v>52</v>
      </c>
      <c r="K29" s="7">
        <v>24</v>
      </c>
      <c r="L29" s="7">
        <f t="shared" si="27"/>
        <v>8736</v>
      </c>
      <c r="M29" s="173">
        <f>Calculations!C$39</f>
        <v>7056076.8470191993</v>
      </c>
      <c r="N29" t="s">
        <v>204</v>
      </c>
      <c r="O29">
        <f t="shared" si="28"/>
        <v>26700.818619751863</v>
      </c>
      <c r="P29" t="s">
        <v>204</v>
      </c>
      <c r="Q29">
        <f t="shared" si="29"/>
        <v>12609.86205616923</v>
      </c>
      <c r="R29" t="s">
        <v>204</v>
      </c>
      <c r="U29" s="7" t="s">
        <v>213</v>
      </c>
      <c r="V29" s="171">
        <f>'Activity Data'!B$4</f>
        <v>20110101</v>
      </c>
      <c r="W29">
        <f>'Activity Data'!D$4</f>
        <v>20111231</v>
      </c>
      <c r="Z29" s="168">
        <f>Calculations!L$39</f>
        <v>0.70001942959545937</v>
      </c>
      <c r="AA29" t="s">
        <v>205</v>
      </c>
      <c r="AB29" s="174">
        <f t="shared" si="30"/>
        <v>2.6489354105924271E-3</v>
      </c>
      <c r="AC29" t="s">
        <v>205</v>
      </c>
      <c r="AD29" s="174">
        <f t="shared" si="31"/>
        <v>1.250999476793679E-3</v>
      </c>
      <c r="AE29" t="s">
        <v>205</v>
      </c>
      <c r="AF29" s="168">
        <f t="shared" si="32"/>
        <v>0.70001942959545937</v>
      </c>
      <c r="AG29" s="174">
        <f t="shared" si="33"/>
        <v>2.6489354105924271E-3</v>
      </c>
      <c r="AH29" s="174">
        <f t="shared" si="34"/>
        <v>1.250999476793679E-3</v>
      </c>
      <c r="AJ29">
        <v>0</v>
      </c>
      <c r="AK29">
        <v>0</v>
      </c>
      <c r="AL29">
        <v>0</v>
      </c>
      <c r="AN29" s="174">
        <f t="shared" si="36"/>
        <v>9.0001517882742063E-2</v>
      </c>
      <c r="AO29" s="7" t="s">
        <v>206</v>
      </c>
      <c r="AP29" t="s">
        <v>204</v>
      </c>
      <c r="AR29">
        <f>'Activity Data'!B$56</f>
        <v>3.7840884104077574E-3</v>
      </c>
      <c r="AS29">
        <f>'Activity Data'!B$57</f>
        <v>1.7870925061560514E-3</v>
      </c>
      <c r="AW29" s="7" t="s">
        <v>223</v>
      </c>
      <c r="AX29" s="7">
        <f>'Activity Data'!B$3</f>
        <v>2011</v>
      </c>
    </row>
    <row r="30" spans="1:50" x14ac:dyDescent="0.2">
      <c r="A30" s="7">
        <v>10</v>
      </c>
      <c r="B30" s="171" t="s">
        <v>203</v>
      </c>
      <c r="D30" s="172">
        <v>2280002100</v>
      </c>
      <c r="E30" s="125">
        <v>0</v>
      </c>
      <c r="F30" s="125">
        <v>0</v>
      </c>
      <c r="G30" s="125">
        <v>0</v>
      </c>
      <c r="H30" s="125">
        <v>0</v>
      </c>
      <c r="I30">
        <v>7</v>
      </c>
      <c r="J30">
        <v>52</v>
      </c>
      <c r="K30" s="7">
        <v>24</v>
      </c>
      <c r="L30" s="7">
        <f t="shared" si="27"/>
        <v>8736</v>
      </c>
      <c r="M30" s="173">
        <f>Calculations!C61</f>
        <v>0</v>
      </c>
      <c r="N30" t="s">
        <v>204</v>
      </c>
      <c r="O30">
        <f t="shared" si="28"/>
        <v>0</v>
      </c>
      <c r="P30" t="s">
        <v>204</v>
      </c>
      <c r="Q30">
        <f t="shared" si="29"/>
        <v>0</v>
      </c>
      <c r="R30" t="s">
        <v>204</v>
      </c>
      <c r="U30" s="7" t="s">
        <v>215</v>
      </c>
      <c r="V30" s="171">
        <f>'Activity Data'!B$4</f>
        <v>20110101</v>
      </c>
      <c r="W30">
        <f>'Activity Data'!D$4</f>
        <v>20111231</v>
      </c>
      <c r="Z30" s="168">
        <f>Calculations!M$37</f>
        <v>0</v>
      </c>
      <c r="AA30" t="s">
        <v>205</v>
      </c>
      <c r="AB30" s="174">
        <f t="shared" si="30"/>
        <v>0</v>
      </c>
      <c r="AC30" t="s">
        <v>205</v>
      </c>
      <c r="AD30" s="174">
        <f t="shared" si="31"/>
        <v>0</v>
      </c>
      <c r="AE30" t="s">
        <v>205</v>
      </c>
      <c r="AF30" s="168">
        <f t="shared" si="32"/>
        <v>0</v>
      </c>
      <c r="AG30" s="174">
        <f t="shared" si="33"/>
        <v>0</v>
      </c>
      <c r="AH30" s="174">
        <f t="shared" si="34"/>
        <v>0</v>
      </c>
      <c r="AJ30">
        <v>0</v>
      </c>
      <c r="AK30">
        <v>0</v>
      </c>
      <c r="AL30">
        <v>0</v>
      </c>
      <c r="AN30" s="174">
        <v>0</v>
      </c>
      <c r="AO30" s="7" t="s">
        <v>206</v>
      </c>
      <c r="AP30" t="s">
        <v>204</v>
      </c>
      <c r="AR30">
        <v>0</v>
      </c>
      <c r="AS30">
        <v>0</v>
      </c>
      <c r="AW30" s="7" t="s">
        <v>223</v>
      </c>
      <c r="AX30" s="7">
        <f>'Activity Data'!B$3</f>
        <v>2011</v>
      </c>
    </row>
    <row r="31" spans="1:50" x14ac:dyDescent="0.2">
      <c r="A31" s="7">
        <v>10</v>
      </c>
      <c r="B31" s="171" t="s">
        <v>38</v>
      </c>
      <c r="D31" s="172">
        <v>2280002100</v>
      </c>
      <c r="E31" s="125">
        <f>'Activity Data'!$C$58</f>
        <v>0</v>
      </c>
      <c r="F31" s="125">
        <f>'Activity Data'!$C$59</f>
        <v>16.952714535901929</v>
      </c>
      <c r="G31" s="125">
        <f>'Activity Data'!$C$60</f>
        <v>68.581436077057788</v>
      </c>
      <c r="H31" s="125">
        <f>'Activity Data'!$C$61</f>
        <v>14.465849387040281</v>
      </c>
      <c r="I31">
        <v>7</v>
      </c>
      <c r="J31">
        <v>52</v>
      </c>
      <c r="K31" s="7">
        <v>24</v>
      </c>
      <c r="L31" s="7">
        <f t="shared" si="27"/>
        <v>8736</v>
      </c>
      <c r="M31" s="173">
        <f>Calculations!C$38</f>
        <v>269361.21134779998</v>
      </c>
      <c r="N31" t="s">
        <v>204</v>
      </c>
      <c r="O31">
        <f t="shared" si="28"/>
        <v>1252.4188947585083</v>
      </c>
      <c r="P31" t="s">
        <v>204</v>
      </c>
      <c r="Q31">
        <f t="shared" si="29"/>
        <v>0</v>
      </c>
      <c r="R31" t="s">
        <v>204</v>
      </c>
      <c r="U31" s="7" t="s">
        <v>215</v>
      </c>
      <c r="V31" s="171">
        <f>'Activity Data'!B$4</f>
        <v>20110101</v>
      </c>
      <c r="W31">
        <f>'Activity Data'!D$4</f>
        <v>20111231</v>
      </c>
      <c r="Z31" s="168">
        <f>Calculations!M$38</f>
        <v>5.9383984616980436E-3</v>
      </c>
      <c r="AA31" t="s">
        <v>205</v>
      </c>
      <c r="AB31" s="174">
        <f t="shared" si="30"/>
        <v>2.7611111491596114E-5</v>
      </c>
      <c r="AC31" t="s">
        <v>205</v>
      </c>
      <c r="AD31" s="174">
        <f t="shared" si="31"/>
        <v>0</v>
      </c>
      <c r="AE31" t="s">
        <v>205</v>
      </c>
      <c r="AF31" s="168">
        <f t="shared" si="32"/>
        <v>5.9383984616980436E-3</v>
      </c>
      <c r="AG31" s="174">
        <f t="shared" si="33"/>
        <v>2.7611111491596114E-5</v>
      </c>
      <c r="AH31" s="174">
        <f t="shared" si="34"/>
        <v>0</v>
      </c>
      <c r="AJ31">
        <v>0</v>
      </c>
      <c r="AK31">
        <v>0</v>
      </c>
      <c r="AL31">
        <v>0</v>
      </c>
      <c r="AN31" s="174">
        <f t="shared" ref="AN31:AN32" si="37">AF31*907200/M31</f>
        <v>2.0000337307276021E-2</v>
      </c>
      <c r="AO31" s="7" t="s">
        <v>206</v>
      </c>
      <c r="AP31" t="s">
        <v>204</v>
      </c>
      <c r="AR31">
        <f>'Activity Data'!C$56</f>
        <v>4.6495888865801891E-3</v>
      </c>
      <c r="AS31">
        <f>'Activity Data'!C$57</f>
        <v>0</v>
      </c>
      <c r="AW31" s="7" t="s">
        <v>223</v>
      </c>
      <c r="AX31" s="7">
        <f>'Activity Data'!B$3</f>
        <v>2011</v>
      </c>
    </row>
    <row r="32" spans="1:50" x14ac:dyDescent="0.2">
      <c r="A32" s="7">
        <v>10</v>
      </c>
      <c r="B32" s="171" t="s">
        <v>37</v>
      </c>
      <c r="D32" s="172">
        <v>2280002100</v>
      </c>
      <c r="E32" s="125">
        <f>'Activity Data'!$B$58</f>
        <v>16.262541806020067</v>
      </c>
      <c r="F32" s="125">
        <f>'Activity Data'!$B$59</f>
        <v>23.014214046822744</v>
      </c>
      <c r="G32" s="125">
        <f>'Activity Data'!$B$60</f>
        <v>36.224916387959865</v>
      </c>
      <c r="H32" s="125">
        <f>'Activity Data'!$B$61</f>
        <v>24.498327759197323</v>
      </c>
      <c r="I32">
        <v>7</v>
      </c>
      <c r="J32">
        <v>52</v>
      </c>
      <c r="K32" s="7">
        <v>24</v>
      </c>
      <c r="L32" s="7">
        <f t="shared" si="27"/>
        <v>8736</v>
      </c>
      <c r="M32" s="173">
        <f>Calculations!C$39</f>
        <v>7056076.8470191993</v>
      </c>
      <c r="N32" t="s">
        <v>204</v>
      </c>
      <c r="O32">
        <f t="shared" si="28"/>
        <v>26700.818619751863</v>
      </c>
      <c r="P32" t="s">
        <v>204</v>
      </c>
      <c r="Q32">
        <f t="shared" si="29"/>
        <v>12609.86205616923</v>
      </c>
      <c r="R32" t="s">
        <v>204</v>
      </c>
      <c r="U32" s="7" t="s">
        <v>215</v>
      </c>
      <c r="V32" s="171">
        <f>'Activity Data'!B$4</f>
        <v>20110101</v>
      </c>
      <c r="W32">
        <f>'Activity Data'!D$4</f>
        <v>20111231</v>
      </c>
      <c r="Z32" s="168">
        <f>Calculations!M$39</f>
        <v>0.15555987324343543</v>
      </c>
      <c r="AA32" t="s">
        <v>205</v>
      </c>
      <c r="AB32" s="174">
        <f t="shared" si="30"/>
        <v>5.8865231346498384E-4</v>
      </c>
      <c r="AC32" t="s">
        <v>205</v>
      </c>
      <c r="AD32" s="174">
        <f t="shared" si="31"/>
        <v>2.7799988373192869E-4</v>
      </c>
      <c r="AE32" t="s">
        <v>205</v>
      </c>
      <c r="AF32" s="168">
        <f t="shared" si="32"/>
        <v>0.15555987324343543</v>
      </c>
      <c r="AG32" s="174">
        <f t="shared" si="33"/>
        <v>5.8865231346498384E-4</v>
      </c>
      <c r="AH32" s="174">
        <f t="shared" si="34"/>
        <v>2.7799988373192869E-4</v>
      </c>
      <c r="AJ32">
        <v>0</v>
      </c>
      <c r="AK32">
        <v>0</v>
      </c>
      <c r="AL32">
        <v>0</v>
      </c>
      <c r="AN32" s="174">
        <f t="shared" si="37"/>
        <v>2.0000337307276017E-2</v>
      </c>
      <c r="AO32" s="7" t="s">
        <v>206</v>
      </c>
      <c r="AP32" t="s">
        <v>204</v>
      </c>
      <c r="AR32">
        <f>'Activity Data'!B$56</f>
        <v>3.7840884104077574E-3</v>
      </c>
      <c r="AS32">
        <f>'Activity Data'!B$57</f>
        <v>1.7870925061560514E-3</v>
      </c>
      <c r="AW32" s="7" t="s">
        <v>223</v>
      </c>
      <c r="AX32" s="7">
        <f>'Activity Data'!B$3</f>
        <v>2011</v>
      </c>
    </row>
  </sheetData>
  <phoneticPr fontId="0" type="noConversion"/>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2"/>
  <sheetViews>
    <sheetView topLeftCell="T1" workbookViewId="0">
      <selection activeCell="W31" sqref="W31"/>
    </sheetView>
  </sheetViews>
  <sheetFormatPr defaultRowHeight="12.75" x14ac:dyDescent="0.2"/>
  <cols>
    <col min="4" max="4" width="12.28515625" customWidth="1"/>
  </cols>
  <sheetData>
    <row r="1" spans="1:51" x14ac:dyDescent="0.2">
      <c r="A1" t="s">
        <v>153</v>
      </c>
      <c r="B1" t="s">
        <v>154</v>
      </c>
      <c r="C1" t="s">
        <v>155</v>
      </c>
      <c r="D1" t="s">
        <v>36</v>
      </c>
      <c r="E1" t="s">
        <v>156</v>
      </c>
      <c r="F1" t="s">
        <v>157</v>
      </c>
      <c r="G1" t="s">
        <v>158</v>
      </c>
      <c r="H1" t="s">
        <v>159</v>
      </c>
      <c r="I1" t="s">
        <v>160</v>
      </c>
      <c r="J1" t="s">
        <v>161</v>
      </c>
      <c r="K1" t="s">
        <v>162</v>
      </c>
      <c r="L1" t="s">
        <v>163</v>
      </c>
      <c r="M1" t="s">
        <v>164</v>
      </c>
      <c r="N1" t="s">
        <v>165</v>
      </c>
      <c r="O1" t="s">
        <v>166</v>
      </c>
      <c r="P1" t="s">
        <v>167</v>
      </c>
      <c r="Q1" t="s">
        <v>168</v>
      </c>
      <c r="R1" t="s">
        <v>169</v>
      </c>
      <c r="S1" t="s">
        <v>170</v>
      </c>
      <c r="T1" t="s">
        <v>171</v>
      </c>
      <c r="U1" t="s">
        <v>172</v>
      </c>
      <c r="V1" t="s">
        <v>173</v>
      </c>
      <c r="W1" t="s">
        <v>174</v>
      </c>
      <c r="X1" t="s">
        <v>175</v>
      </c>
      <c r="Y1" t="s">
        <v>176</v>
      </c>
      <c r="Z1" t="s">
        <v>177</v>
      </c>
      <c r="AA1" t="s">
        <v>178</v>
      </c>
      <c r="AB1" t="s">
        <v>179</v>
      </c>
      <c r="AC1" t="s">
        <v>180</v>
      </c>
      <c r="AD1" t="s">
        <v>181</v>
      </c>
      <c r="AE1" t="s">
        <v>182</v>
      </c>
      <c r="AF1" t="s">
        <v>183</v>
      </c>
      <c r="AG1" t="s">
        <v>184</v>
      </c>
      <c r="AH1" t="s">
        <v>185</v>
      </c>
      <c r="AI1" t="s">
        <v>186</v>
      </c>
      <c r="AJ1" t="s">
        <v>187</v>
      </c>
      <c r="AK1" t="s">
        <v>188</v>
      </c>
      <c r="AL1" t="s">
        <v>189</v>
      </c>
      <c r="AM1" t="s">
        <v>190</v>
      </c>
      <c r="AN1" t="s">
        <v>191</v>
      </c>
      <c r="AO1" t="s">
        <v>192</v>
      </c>
      <c r="AP1" t="s">
        <v>193</v>
      </c>
      <c r="AQ1" t="s">
        <v>194</v>
      </c>
      <c r="AR1" t="s">
        <v>195</v>
      </c>
      <c r="AS1" t="s">
        <v>196</v>
      </c>
      <c r="AT1" t="s">
        <v>197</v>
      </c>
      <c r="AU1" t="s">
        <v>198</v>
      </c>
      <c r="AV1" t="s">
        <v>199</v>
      </c>
      <c r="AW1" t="s">
        <v>200</v>
      </c>
      <c r="AX1" t="s">
        <v>201</v>
      </c>
      <c r="AY1" t="s">
        <v>202</v>
      </c>
    </row>
    <row r="3" spans="1:51" x14ac:dyDescent="0.2">
      <c r="A3">
        <v>10</v>
      </c>
      <c r="B3" t="s">
        <v>203</v>
      </c>
      <c r="D3">
        <v>2280002100</v>
      </c>
      <c r="E3">
        <v>0</v>
      </c>
      <c r="F3">
        <v>0</v>
      </c>
      <c r="G3">
        <v>0</v>
      </c>
      <c r="H3">
        <v>0</v>
      </c>
      <c r="I3">
        <v>7</v>
      </c>
      <c r="J3">
        <v>52</v>
      </c>
      <c r="K3">
        <v>24</v>
      </c>
      <c r="L3">
        <v>8736</v>
      </c>
      <c r="M3">
        <v>0</v>
      </c>
      <c r="N3" t="s">
        <v>204</v>
      </c>
      <c r="O3">
        <v>0</v>
      </c>
      <c r="P3" t="s">
        <v>204</v>
      </c>
      <c r="Q3">
        <v>0</v>
      </c>
      <c r="R3" t="s">
        <v>204</v>
      </c>
      <c r="U3" t="s">
        <v>33</v>
      </c>
      <c r="V3">
        <v>20110101</v>
      </c>
      <c r="W3">
        <v>20111231</v>
      </c>
      <c r="Z3">
        <v>0</v>
      </c>
      <c r="AA3" t="s">
        <v>205</v>
      </c>
      <c r="AB3">
        <v>0</v>
      </c>
      <c r="AC3" t="s">
        <v>205</v>
      </c>
      <c r="AD3">
        <v>0</v>
      </c>
      <c r="AE3" t="s">
        <v>205</v>
      </c>
      <c r="AF3">
        <v>0</v>
      </c>
      <c r="AG3">
        <v>0</v>
      </c>
      <c r="AH3">
        <v>0</v>
      </c>
      <c r="AJ3">
        <v>0</v>
      </c>
      <c r="AK3">
        <v>0</v>
      </c>
      <c r="AL3">
        <v>0</v>
      </c>
      <c r="AN3">
        <v>0</v>
      </c>
      <c r="AO3" t="s">
        <v>206</v>
      </c>
      <c r="AP3" t="s">
        <v>204</v>
      </c>
      <c r="AR3">
        <v>0</v>
      </c>
      <c r="AS3">
        <v>0</v>
      </c>
      <c r="AW3" t="s">
        <v>207</v>
      </c>
      <c r="AX3">
        <v>2011</v>
      </c>
    </row>
    <row r="4" spans="1:51" x14ac:dyDescent="0.2">
      <c r="A4">
        <v>10</v>
      </c>
      <c r="B4" t="s">
        <v>38</v>
      </c>
      <c r="D4">
        <v>2280002100</v>
      </c>
      <c r="E4">
        <v>0</v>
      </c>
      <c r="F4">
        <v>16.952714535901929</v>
      </c>
      <c r="G4">
        <v>68.581436077057788</v>
      </c>
      <c r="H4">
        <v>14.465849387040281</v>
      </c>
      <c r="I4">
        <v>7</v>
      </c>
      <c r="J4">
        <v>52</v>
      </c>
      <c r="K4">
        <v>24</v>
      </c>
      <c r="L4">
        <v>8736</v>
      </c>
      <c r="M4">
        <v>269361.21134779998</v>
      </c>
      <c r="N4" t="s">
        <v>204</v>
      </c>
      <c r="O4">
        <v>1252.4188947585083</v>
      </c>
      <c r="P4" t="s">
        <v>204</v>
      </c>
      <c r="Q4">
        <v>0</v>
      </c>
      <c r="R4" t="s">
        <v>204</v>
      </c>
      <c r="U4" t="s">
        <v>33</v>
      </c>
      <c r="V4">
        <v>20110101</v>
      </c>
      <c r="W4">
        <v>20111231</v>
      </c>
      <c r="Z4">
        <v>8.0168379232923581E-2</v>
      </c>
      <c r="AA4" t="s">
        <v>205</v>
      </c>
      <c r="AB4">
        <v>3.7275000513654753E-4</v>
      </c>
      <c r="AC4" t="s">
        <v>205</v>
      </c>
      <c r="AD4">
        <v>0</v>
      </c>
      <c r="AE4" t="s">
        <v>205</v>
      </c>
      <c r="AF4">
        <v>8.0168379232923581E-2</v>
      </c>
      <c r="AG4">
        <v>3.7275000513654753E-4</v>
      </c>
      <c r="AH4">
        <v>0</v>
      </c>
      <c r="AJ4">
        <v>0</v>
      </c>
      <c r="AK4">
        <v>0</v>
      </c>
      <c r="AL4">
        <v>0</v>
      </c>
      <c r="AN4">
        <v>0.27000455364822629</v>
      </c>
      <c r="AO4" t="s">
        <v>206</v>
      </c>
      <c r="AP4" t="s">
        <v>204</v>
      </c>
      <c r="AR4">
        <v>4.6495888865801891E-3</v>
      </c>
      <c r="AS4">
        <v>0</v>
      </c>
      <c r="AW4" t="s">
        <v>207</v>
      </c>
      <c r="AX4">
        <v>2011</v>
      </c>
    </row>
    <row r="5" spans="1:51" x14ac:dyDescent="0.2">
      <c r="A5">
        <v>10</v>
      </c>
      <c r="B5" t="s">
        <v>37</v>
      </c>
      <c r="D5">
        <v>2280002100</v>
      </c>
      <c r="E5">
        <v>16.262541806020067</v>
      </c>
      <c r="F5">
        <v>23.014214046822744</v>
      </c>
      <c r="G5">
        <v>36.224916387959865</v>
      </c>
      <c r="H5">
        <v>24.498327759197323</v>
      </c>
      <c r="I5">
        <v>7</v>
      </c>
      <c r="J5">
        <v>52</v>
      </c>
      <c r="K5">
        <v>24</v>
      </c>
      <c r="L5">
        <v>8736</v>
      </c>
      <c r="M5">
        <v>7056076.8470191993</v>
      </c>
      <c r="N5" t="s">
        <v>204</v>
      </c>
      <c r="O5">
        <v>26700.818619751863</v>
      </c>
      <c r="P5" t="s">
        <v>204</v>
      </c>
      <c r="Q5">
        <v>12609.86205616923</v>
      </c>
      <c r="R5" t="s">
        <v>204</v>
      </c>
      <c r="U5" t="s">
        <v>33</v>
      </c>
      <c r="V5">
        <v>20110101</v>
      </c>
      <c r="W5">
        <v>20111231</v>
      </c>
      <c r="Z5">
        <v>3.7421051664866747</v>
      </c>
      <c r="AA5" t="s">
        <v>205</v>
      </c>
      <c r="AB5">
        <v>1.4160456791029218E-2</v>
      </c>
      <c r="AC5" t="s">
        <v>205</v>
      </c>
      <c r="AD5">
        <v>6.6874881002761798E-3</v>
      </c>
      <c r="AE5" t="s">
        <v>205</v>
      </c>
      <c r="AF5">
        <v>3.7421051664866747</v>
      </c>
      <c r="AG5">
        <v>1.4160456791029218E-2</v>
      </c>
      <c r="AH5">
        <v>6.6874881002761798E-3</v>
      </c>
      <c r="AJ5">
        <v>0</v>
      </c>
      <c r="AK5">
        <v>0</v>
      </c>
      <c r="AL5">
        <v>0</v>
      </c>
      <c r="AN5">
        <v>0.48112256720543539</v>
      </c>
      <c r="AO5" t="s">
        <v>206</v>
      </c>
      <c r="AP5" t="s">
        <v>204</v>
      </c>
      <c r="AR5">
        <v>3.7840884104077574E-3</v>
      </c>
      <c r="AS5">
        <v>1.7870925061560514E-3</v>
      </c>
      <c r="AW5" t="s">
        <v>207</v>
      </c>
      <c r="AX5">
        <v>2011</v>
      </c>
    </row>
    <row r="6" spans="1:51" x14ac:dyDescent="0.2">
      <c r="A6">
        <v>10</v>
      </c>
      <c r="B6" t="s">
        <v>203</v>
      </c>
      <c r="D6">
        <v>2280002100</v>
      </c>
      <c r="E6">
        <v>0</v>
      </c>
      <c r="F6">
        <v>0</v>
      </c>
      <c r="G6">
        <v>0</v>
      </c>
      <c r="H6">
        <v>0</v>
      </c>
      <c r="I6">
        <v>7</v>
      </c>
      <c r="J6">
        <v>52</v>
      </c>
      <c r="K6">
        <v>24</v>
      </c>
      <c r="L6">
        <v>8736</v>
      </c>
      <c r="M6">
        <v>0</v>
      </c>
      <c r="N6" t="s">
        <v>204</v>
      </c>
      <c r="O6">
        <v>0</v>
      </c>
      <c r="P6" t="s">
        <v>204</v>
      </c>
      <c r="Q6">
        <v>0</v>
      </c>
      <c r="R6" t="s">
        <v>204</v>
      </c>
      <c r="U6" t="s">
        <v>148</v>
      </c>
      <c r="V6">
        <v>20110101</v>
      </c>
      <c r="W6">
        <v>20111231</v>
      </c>
      <c r="Z6">
        <v>0</v>
      </c>
      <c r="AA6" t="s">
        <v>205</v>
      </c>
      <c r="AB6">
        <v>0</v>
      </c>
      <c r="AC6" t="s">
        <v>205</v>
      </c>
      <c r="AD6">
        <v>0</v>
      </c>
      <c r="AE6" t="s">
        <v>205</v>
      </c>
      <c r="AF6">
        <v>0</v>
      </c>
      <c r="AG6">
        <v>0</v>
      </c>
      <c r="AH6">
        <v>0</v>
      </c>
      <c r="AJ6">
        <v>0</v>
      </c>
      <c r="AK6">
        <v>0</v>
      </c>
      <c r="AL6">
        <v>0</v>
      </c>
      <c r="AN6">
        <v>0</v>
      </c>
      <c r="AO6" t="s">
        <v>206</v>
      </c>
      <c r="AP6" t="s">
        <v>204</v>
      </c>
      <c r="AR6">
        <v>0</v>
      </c>
      <c r="AS6">
        <v>0</v>
      </c>
      <c r="AW6" t="s">
        <v>207</v>
      </c>
      <c r="AX6">
        <v>2011</v>
      </c>
    </row>
    <row r="7" spans="1:51" x14ac:dyDescent="0.2">
      <c r="A7">
        <v>10</v>
      </c>
      <c r="B7" t="s">
        <v>38</v>
      </c>
      <c r="D7">
        <v>2280002100</v>
      </c>
      <c r="E7">
        <v>0</v>
      </c>
      <c r="F7">
        <v>16.952714535901929</v>
      </c>
      <c r="G7">
        <v>68.581436077057788</v>
      </c>
      <c r="H7">
        <v>14.465849387040281</v>
      </c>
      <c r="I7">
        <v>7</v>
      </c>
      <c r="J7">
        <v>52</v>
      </c>
      <c r="K7">
        <v>24</v>
      </c>
      <c r="L7">
        <v>8736</v>
      </c>
      <c r="M7">
        <v>269361.21134779998</v>
      </c>
      <c r="N7" t="s">
        <v>204</v>
      </c>
      <c r="O7">
        <v>1252.4188947585083</v>
      </c>
      <c r="P7" t="s">
        <v>204</v>
      </c>
      <c r="Q7">
        <v>0</v>
      </c>
      <c r="R7" t="s">
        <v>204</v>
      </c>
      <c r="U7" t="s">
        <v>148</v>
      </c>
      <c r="V7">
        <v>20110101</v>
      </c>
      <c r="W7">
        <v>20111231</v>
      </c>
      <c r="Z7">
        <v>2.9691992308490214</v>
      </c>
      <c r="AA7" t="s">
        <v>205</v>
      </c>
      <c r="AB7">
        <v>1.3805555745798056E-2</v>
      </c>
      <c r="AC7" t="s">
        <v>205</v>
      </c>
      <c r="AD7">
        <v>0</v>
      </c>
      <c r="AE7" t="s">
        <v>205</v>
      </c>
      <c r="AF7">
        <v>2.9691992308490214</v>
      </c>
      <c r="AG7">
        <v>1.3805555745798056E-2</v>
      </c>
      <c r="AH7">
        <v>0</v>
      </c>
      <c r="AJ7">
        <v>0</v>
      </c>
      <c r="AK7">
        <v>0</v>
      </c>
      <c r="AL7">
        <v>0</v>
      </c>
      <c r="AN7">
        <v>10.000168653638008</v>
      </c>
      <c r="AO7" t="s">
        <v>206</v>
      </c>
      <c r="AP7" t="s">
        <v>204</v>
      </c>
      <c r="AR7">
        <v>4.6495888865801891E-3</v>
      </c>
      <c r="AS7">
        <v>0</v>
      </c>
      <c r="AW7" t="s">
        <v>207</v>
      </c>
      <c r="AX7">
        <v>2011</v>
      </c>
    </row>
    <row r="8" spans="1:51" x14ac:dyDescent="0.2">
      <c r="A8">
        <v>10</v>
      </c>
      <c r="B8" t="s">
        <v>37</v>
      </c>
      <c r="D8">
        <v>2280002100</v>
      </c>
      <c r="E8">
        <v>16.262541806020067</v>
      </c>
      <c r="F8">
        <v>23.014214046822744</v>
      </c>
      <c r="G8">
        <v>36.224916387959865</v>
      </c>
      <c r="H8">
        <v>24.498327759197323</v>
      </c>
      <c r="I8">
        <v>7</v>
      </c>
      <c r="J8">
        <v>52</v>
      </c>
      <c r="K8">
        <v>24</v>
      </c>
      <c r="L8">
        <v>8736</v>
      </c>
      <c r="M8">
        <v>7056076.8470191993</v>
      </c>
      <c r="N8" t="s">
        <v>204</v>
      </c>
      <c r="O8">
        <v>26700.818619751863</v>
      </c>
      <c r="P8" t="s">
        <v>204</v>
      </c>
      <c r="Q8">
        <v>12609.86205616923</v>
      </c>
      <c r="R8" t="s">
        <v>204</v>
      </c>
      <c r="U8" t="s">
        <v>148</v>
      </c>
      <c r="V8">
        <v>20110101</v>
      </c>
      <c r="W8">
        <v>20111231</v>
      </c>
      <c r="Z8">
        <v>100.62580622450444</v>
      </c>
      <c r="AA8" t="s">
        <v>205</v>
      </c>
      <c r="AB8">
        <v>0.38077694712208404</v>
      </c>
      <c r="AC8" t="s">
        <v>205</v>
      </c>
      <c r="AD8">
        <v>0.17982762422972284</v>
      </c>
      <c r="AE8" t="s">
        <v>205</v>
      </c>
      <c r="AF8">
        <v>100.62580622450444</v>
      </c>
      <c r="AG8">
        <v>0.38077694712208404</v>
      </c>
      <c r="AH8">
        <v>0.17982762422972284</v>
      </c>
      <c r="AJ8">
        <v>0</v>
      </c>
      <c r="AK8">
        <v>0</v>
      </c>
      <c r="AL8">
        <v>0</v>
      </c>
      <c r="AN8">
        <v>12.937462755303526</v>
      </c>
      <c r="AO8" t="s">
        <v>206</v>
      </c>
      <c r="AP8" t="s">
        <v>204</v>
      </c>
      <c r="AR8">
        <v>3.7840884104077574E-3</v>
      </c>
      <c r="AS8">
        <v>1.7870925061560514E-3</v>
      </c>
      <c r="AW8" t="s">
        <v>207</v>
      </c>
      <c r="AX8">
        <v>2011</v>
      </c>
    </row>
    <row r="9" spans="1:51" x14ac:dyDescent="0.2">
      <c r="A9">
        <v>10</v>
      </c>
      <c r="B9" t="s">
        <v>203</v>
      </c>
      <c r="D9">
        <v>2280002100</v>
      </c>
      <c r="E9">
        <v>0</v>
      </c>
      <c r="F9">
        <v>0</v>
      </c>
      <c r="G9">
        <v>0</v>
      </c>
      <c r="H9">
        <v>0</v>
      </c>
      <c r="I9">
        <v>7</v>
      </c>
      <c r="J9">
        <v>52</v>
      </c>
      <c r="K9">
        <v>24</v>
      </c>
      <c r="L9">
        <v>8736</v>
      </c>
      <c r="M9">
        <v>0</v>
      </c>
      <c r="N9" t="s">
        <v>204</v>
      </c>
      <c r="O9">
        <v>0</v>
      </c>
      <c r="P9" t="s">
        <v>204</v>
      </c>
      <c r="Q9">
        <v>0</v>
      </c>
      <c r="R9" t="s">
        <v>204</v>
      </c>
      <c r="U9" t="s">
        <v>27</v>
      </c>
      <c r="V9">
        <v>20110101</v>
      </c>
      <c r="W9">
        <v>20111231</v>
      </c>
      <c r="Z9">
        <v>0</v>
      </c>
      <c r="AA9" t="s">
        <v>205</v>
      </c>
      <c r="AB9">
        <v>0</v>
      </c>
      <c r="AC9" t="s">
        <v>205</v>
      </c>
      <c r="AD9">
        <v>0</v>
      </c>
      <c r="AE9" t="s">
        <v>205</v>
      </c>
      <c r="AF9">
        <v>0</v>
      </c>
      <c r="AG9">
        <v>0</v>
      </c>
      <c r="AH9">
        <v>0</v>
      </c>
      <c r="AJ9">
        <v>0</v>
      </c>
      <c r="AK9">
        <v>0</v>
      </c>
      <c r="AL9">
        <v>0</v>
      </c>
      <c r="AN9">
        <v>0</v>
      </c>
      <c r="AO9" t="s">
        <v>206</v>
      </c>
      <c r="AP9" t="s">
        <v>204</v>
      </c>
      <c r="AR9">
        <v>0</v>
      </c>
      <c r="AS9">
        <v>0</v>
      </c>
      <c r="AW9" t="s">
        <v>207</v>
      </c>
      <c r="AX9">
        <v>2011</v>
      </c>
    </row>
    <row r="10" spans="1:51" x14ac:dyDescent="0.2">
      <c r="A10">
        <v>10</v>
      </c>
      <c r="B10" t="s">
        <v>38</v>
      </c>
      <c r="D10">
        <v>2280002100</v>
      </c>
      <c r="E10">
        <v>0</v>
      </c>
      <c r="F10">
        <v>16.952714535901929</v>
      </c>
      <c r="G10">
        <v>68.581436077057788</v>
      </c>
      <c r="H10">
        <v>14.465849387040281</v>
      </c>
      <c r="I10">
        <v>7</v>
      </c>
      <c r="J10">
        <v>52</v>
      </c>
      <c r="K10">
        <v>24</v>
      </c>
      <c r="L10">
        <v>8736</v>
      </c>
      <c r="M10">
        <v>269361.21134779998</v>
      </c>
      <c r="N10" t="s">
        <v>204</v>
      </c>
      <c r="O10">
        <v>1252.4188947585083</v>
      </c>
      <c r="P10" t="s">
        <v>204</v>
      </c>
      <c r="Q10">
        <v>0</v>
      </c>
      <c r="R10" t="s">
        <v>204</v>
      </c>
      <c r="U10" t="s">
        <v>27</v>
      </c>
      <c r="V10">
        <v>20110101</v>
      </c>
      <c r="W10">
        <v>20111231</v>
      </c>
      <c r="Z10">
        <v>0.44537988462735323</v>
      </c>
      <c r="AA10" t="s">
        <v>205</v>
      </c>
      <c r="AB10">
        <v>2.0708333618697085E-3</v>
      </c>
      <c r="AC10" t="s">
        <v>205</v>
      </c>
      <c r="AD10">
        <v>0</v>
      </c>
      <c r="AE10" t="s">
        <v>205</v>
      </c>
      <c r="AF10">
        <v>0.44537988462735323</v>
      </c>
      <c r="AG10">
        <v>2.0708333618697085E-3</v>
      </c>
      <c r="AH10">
        <v>0</v>
      </c>
      <c r="AJ10">
        <v>0</v>
      </c>
      <c r="AK10">
        <v>0</v>
      </c>
      <c r="AL10">
        <v>0</v>
      </c>
      <c r="AN10">
        <v>1.5000252980457014</v>
      </c>
      <c r="AO10" t="s">
        <v>206</v>
      </c>
      <c r="AP10" t="s">
        <v>204</v>
      </c>
      <c r="AR10">
        <v>4.6495888865801891E-3</v>
      </c>
      <c r="AS10">
        <v>0</v>
      </c>
      <c r="AW10" t="s">
        <v>207</v>
      </c>
      <c r="AX10">
        <v>2011</v>
      </c>
    </row>
    <row r="11" spans="1:51" x14ac:dyDescent="0.2">
      <c r="A11">
        <v>10</v>
      </c>
      <c r="B11" t="s">
        <v>37</v>
      </c>
      <c r="D11">
        <v>2280002100</v>
      </c>
      <c r="E11">
        <v>16.262541806020067</v>
      </c>
      <c r="F11">
        <v>23.014214046822744</v>
      </c>
      <c r="G11">
        <v>36.224916387959865</v>
      </c>
      <c r="H11">
        <v>24.498327759197323</v>
      </c>
      <c r="I11">
        <v>7</v>
      </c>
      <c r="J11">
        <v>52</v>
      </c>
      <c r="K11">
        <v>24</v>
      </c>
      <c r="L11">
        <v>8736</v>
      </c>
      <c r="M11">
        <v>7056076.8470191993</v>
      </c>
      <c r="N11" t="s">
        <v>204</v>
      </c>
      <c r="O11">
        <v>26700.818619751863</v>
      </c>
      <c r="P11" t="s">
        <v>204</v>
      </c>
      <c r="Q11">
        <v>12609.86205616923</v>
      </c>
      <c r="R11" t="s">
        <v>204</v>
      </c>
      <c r="U11" t="s">
        <v>27</v>
      </c>
      <c r="V11">
        <v>20110101</v>
      </c>
      <c r="W11">
        <v>20111231</v>
      </c>
      <c r="Z11">
        <v>8.8112567929093171</v>
      </c>
      <c r="AA11" t="s">
        <v>205</v>
      </c>
      <c r="AB11">
        <v>3.3342574711174772E-2</v>
      </c>
      <c r="AC11" t="s">
        <v>205</v>
      </c>
      <c r="AD11">
        <v>1.5746530984424845E-2</v>
      </c>
      <c r="AE11" t="s">
        <v>205</v>
      </c>
      <c r="AF11">
        <v>8.8112567929093171</v>
      </c>
      <c r="AG11">
        <v>3.3342574711174772E-2</v>
      </c>
      <c r="AH11">
        <v>1.5746530984424845E-2</v>
      </c>
      <c r="AJ11">
        <v>0</v>
      </c>
      <c r="AK11">
        <v>0</v>
      </c>
      <c r="AL11">
        <v>0</v>
      </c>
      <c r="AN11">
        <v>1.1328635353375116</v>
      </c>
      <c r="AO11" t="s">
        <v>206</v>
      </c>
      <c r="AP11" t="s">
        <v>204</v>
      </c>
      <c r="AR11">
        <v>3.7840884104077574E-3</v>
      </c>
      <c r="AS11">
        <v>1.7870925061560514E-3</v>
      </c>
      <c r="AW11" t="s">
        <v>207</v>
      </c>
      <c r="AX11">
        <v>2011</v>
      </c>
    </row>
    <row r="12" spans="1:51" x14ac:dyDescent="0.2">
      <c r="A12">
        <v>10</v>
      </c>
      <c r="B12" t="s">
        <v>203</v>
      </c>
      <c r="D12">
        <v>2280002100</v>
      </c>
      <c r="E12">
        <v>0</v>
      </c>
      <c r="F12">
        <v>0</v>
      </c>
      <c r="G12">
        <v>0</v>
      </c>
      <c r="H12">
        <v>0</v>
      </c>
      <c r="I12">
        <v>7</v>
      </c>
      <c r="J12">
        <v>52</v>
      </c>
      <c r="K12">
        <v>24</v>
      </c>
      <c r="L12">
        <v>8736</v>
      </c>
      <c r="M12">
        <v>0</v>
      </c>
      <c r="N12" t="s">
        <v>204</v>
      </c>
      <c r="O12">
        <v>0</v>
      </c>
      <c r="P12" t="s">
        <v>204</v>
      </c>
      <c r="Q12">
        <v>0</v>
      </c>
      <c r="R12" t="s">
        <v>204</v>
      </c>
      <c r="U12" t="s">
        <v>28</v>
      </c>
      <c r="V12">
        <v>20110101</v>
      </c>
      <c r="W12">
        <v>20111231</v>
      </c>
      <c r="Z12">
        <v>0</v>
      </c>
      <c r="AA12" t="s">
        <v>205</v>
      </c>
      <c r="AB12">
        <v>0</v>
      </c>
      <c r="AC12" t="s">
        <v>205</v>
      </c>
      <c r="AD12">
        <v>0</v>
      </c>
      <c r="AE12" t="s">
        <v>205</v>
      </c>
      <c r="AF12">
        <v>0</v>
      </c>
      <c r="AG12">
        <v>0</v>
      </c>
      <c r="AH12">
        <v>0</v>
      </c>
      <c r="AJ12">
        <v>0</v>
      </c>
      <c r="AK12">
        <v>0</v>
      </c>
      <c r="AL12">
        <v>0</v>
      </c>
      <c r="AN12">
        <v>0</v>
      </c>
      <c r="AO12" t="s">
        <v>206</v>
      </c>
      <c r="AP12" t="s">
        <v>204</v>
      </c>
      <c r="AR12">
        <v>0</v>
      </c>
      <c r="AS12">
        <v>0</v>
      </c>
      <c r="AW12" t="s">
        <v>207</v>
      </c>
      <c r="AX12">
        <v>2011</v>
      </c>
    </row>
    <row r="13" spans="1:51" x14ac:dyDescent="0.2">
      <c r="A13">
        <v>10</v>
      </c>
      <c r="B13" t="s">
        <v>38</v>
      </c>
      <c r="D13">
        <v>2280002100</v>
      </c>
      <c r="E13">
        <v>0</v>
      </c>
      <c r="F13">
        <v>16.952714535901929</v>
      </c>
      <c r="G13">
        <v>68.581436077057788</v>
      </c>
      <c r="H13">
        <v>14.465849387040281</v>
      </c>
      <c r="I13">
        <v>7</v>
      </c>
      <c r="J13">
        <v>52</v>
      </c>
      <c r="K13">
        <v>24</v>
      </c>
      <c r="L13">
        <v>8736</v>
      </c>
      <c r="M13">
        <v>269361.21134779998</v>
      </c>
      <c r="N13" t="s">
        <v>204</v>
      </c>
      <c r="O13">
        <v>1252.4188947585083</v>
      </c>
      <c r="P13" t="s">
        <v>204</v>
      </c>
      <c r="Q13">
        <v>0</v>
      </c>
      <c r="R13" t="s">
        <v>204</v>
      </c>
      <c r="U13" t="s">
        <v>28</v>
      </c>
      <c r="V13">
        <v>20110101</v>
      </c>
      <c r="W13">
        <v>20111231</v>
      </c>
      <c r="Z13">
        <v>1.9299795000518639E-3</v>
      </c>
      <c r="AA13" t="s">
        <v>205</v>
      </c>
      <c r="AB13">
        <v>8.9736112347687356E-6</v>
      </c>
      <c r="AC13" t="s">
        <v>205</v>
      </c>
      <c r="AD13">
        <v>0</v>
      </c>
      <c r="AE13" t="s">
        <v>205</v>
      </c>
      <c r="AF13">
        <v>1.9299795000518639E-3</v>
      </c>
      <c r="AG13">
        <v>8.9736112347687356E-6</v>
      </c>
      <c r="AH13">
        <v>0</v>
      </c>
      <c r="AJ13">
        <v>0</v>
      </c>
      <c r="AK13">
        <v>0</v>
      </c>
      <c r="AL13">
        <v>0</v>
      </c>
      <c r="AN13">
        <v>6.5001096248647064E-3</v>
      </c>
      <c r="AO13" t="s">
        <v>206</v>
      </c>
      <c r="AP13" t="s">
        <v>204</v>
      </c>
      <c r="AR13">
        <v>4.6495888865801891E-3</v>
      </c>
      <c r="AS13">
        <v>0</v>
      </c>
      <c r="AW13" t="s">
        <v>207</v>
      </c>
      <c r="AX13">
        <v>2011</v>
      </c>
    </row>
    <row r="14" spans="1:51" x14ac:dyDescent="0.2">
      <c r="A14">
        <v>10</v>
      </c>
      <c r="B14" t="s">
        <v>37</v>
      </c>
      <c r="D14">
        <v>2280002100</v>
      </c>
      <c r="E14">
        <v>16.262541806020067</v>
      </c>
      <c r="F14">
        <v>23.014214046822744</v>
      </c>
      <c r="G14">
        <v>36.224916387959865</v>
      </c>
      <c r="H14">
        <v>24.498327759197323</v>
      </c>
      <c r="I14">
        <v>7</v>
      </c>
      <c r="J14">
        <v>52</v>
      </c>
      <c r="K14">
        <v>24</v>
      </c>
      <c r="L14">
        <v>8736</v>
      </c>
      <c r="M14">
        <v>7056076.8470191993</v>
      </c>
      <c r="N14" t="s">
        <v>204</v>
      </c>
      <c r="O14">
        <v>26700.818619751863</v>
      </c>
      <c r="P14" t="s">
        <v>204</v>
      </c>
      <c r="Q14">
        <v>12609.86205616923</v>
      </c>
      <c r="R14" t="s">
        <v>204</v>
      </c>
      <c r="U14" t="s">
        <v>28</v>
      </c>
      <c r="V14">
        <v>20110101</v>
      </c>
      <c r="W14">
        <v>20111231</v>
      </c>
      <c r="Z14">
        <v>5.0556958804116522E-2</v>
      </c>
      <c r="AA14" t="s">
        <v>205</v>
      </c>
      <c r="AB14">
        <v>1.9131200187611977E-4</v>
      </c>
      <c r="AC14" t="s">
        <v>205</v>
      </c>
      <c r="AD14">
        <v>9.0349962212876839E-5</v>
      </c>
      <c r="AE14" t="s">
        <v>205</v>
      </c>
      <c r="AF14">
        <v>5.0556958804116522E-2</v>
      </c>
      <c r="AG14">
        <v>1.9131200187611977E-4</v>
      </c>
      <c r="AH14">
        <v>9.0349962212876839E-5</v>
      </c>
      <c r="AJ14">
        <v>0</v>
      </c>
      <c r="AK14">
        <v>0</v>
      </c>
      <c r="AL14">
        <v>0</v>
      </c>
      <c r="AN14">
        <v>6.5001096248647064E-3</v>
      </c>
      <c r="AO14" t="s">
        <v>206</v>
      </c>
      <c r="AP14" t="s">
        <v>204</v>
      </c>
      <c r="AR14">
        <v>3.7840884104077574E-3</v>
      </c>
      <c r="AS14">
        <v>1.7870925061560514E-3</v>
      </c>
      <c r="AW14" t="s">
        <v>207</v>
      </c>
      <c r="AX14">
        <v>2011</v>
      </c>
    </row>
    <row r="15" spans="1:51" x14ac:dyDescent="0.2">
      <c r="A15">
        <v>10</v>
      </c>
      <c r="B15" t="s">
        <v>203</v>
      </c>
      <c r="D15">
        <v>2280002100</v>
      </c>
      <c r="E15">
        <v>0</v>
      </c>
      <c r="F15">
        <v>0</v>
      </c>
      <c r="G15">
        <v>0</v>
      </c>
      <c r="H15">
        <v>0</v>
      </c>
      <c r="I15">
        <v>7</v>
      </c>
      <c r="J15">
        <v>52</v>
      </c>
      <c r="K15">
        <v>24</v>
      </c>
      <c r="L15">
        <v>8736</v>
      </c>
      <c r="M15">
        <v>0</v>
      </c>
      <c r="N15" t="s">
        <v>204</v>
      </c>
      <c r="O15">
        <v>0</v>
      </c>
      <c r="P15" t="s">
        <v>204</v>
      </c>
      <c r="Q15">
        <v>0</v>
      </c>
      <c r="R15" t="s">
        <v>204</v>
      </c>
      <c r="U15" t="s">
        <v>149</v>
      </c>
      <c r="V15">
        <v>20110101</v>
      </c>
      <c r="W15">
        <v>20111231</v>
      </c>
      <c r="Z15">
        <v>0</v>
      </c>
      <c r="AA15" t="s">
        <v>205</v>
      </c>
      <c r="AB15">
        <v>0</v>
      </c>
      <c r="AC15" t="s">
        <v>205</v>
      </c>
      <c r="AD15">
        <v>0</v>
      </c>
      <c r="AE15" t="s">
        <v>205</v>
      </c>
      <c r="AF15">
        <v>0</v>
      </c>
      <c r="AG15">
        <v>0</v>
      </c>
      <c r="AH15">
        <v>0</v>
      </c>
      <c r="AJ15">
        <v>0</v>
      </c>
      <c r="AK15">
        <v>0</v>
      </c>
      <c r="AL15">
        <v>0</v>
      </c>
      <c r="AN15">
        <v>0</v>
      </c>
      <c r="AO15" t="s">
        <v>206</v>
      </c>
      <c r="AP15" t="s">
        <v>204</v>
      </c>
      <c r="AR15">
        <v>0</v>
      </c>
      <c r="AS15">
        <v>0</v>
      </c>
      <c r="AW15" t="s">
        <v>207</v>
      </c>
      <c r="AX15">
        <v>2011</v>
      </c>
    </row>
    <row r="16" spans="1:51" x14ac:dyDescent="0.2">
      <c r="A16">
        <v>10</v>
      </c>
      <c r="B16" t="s">
        <v>38</v>
      </c>
      <c r="D16">
        <v>2280002100</v>
      </c>
      <c r="E16">
        <v>0</v>
      </c>
      <c r="F16">
        <v>16.952714535901929</v>
      </c>
      <c r="G16">
        <v>68.581436077057788</v>
      </c>
      <c r="H16">
        <v>14.465849387040281</v>
      </c>
      <c r="I16">
        <v>7</v>
      </c>
      <c r="J16">
        <v>52</v>
      </c>
      <c r="K16">
        <v>24</v>
      </c>
      <c r="L16">
        <v>8736</v>
      </c>
      <c r="M16">
        <v>269361.21134779998</v>
      </c>
      <c r="N16" t="s">
        <v>204</v>
      </c>
      <c r="O16">
        <v>1252.4188947585083</v>
      </c>
      <c r="P16" t="s">
        <v>204</v>
      </c>
      <c r="Q16">
        <v>0</v>
      </c>
      <c r="R16" t="s">
        <v>204</v>
      </c>
      <c r="U16" t="s">
        <v>149</v>
      </c>
      <c r="V16">
        <v>20110101</v>
      </c>
      <c r="W16">
        <v>20111231</v>
      </c>
      <c r="Z16">
        <v>7.6605340155904741E-2</v>
      </c>
      <c r="AA16" t="s">
        <v>205</v>
      </c>
      <c r="AB16">
        <v>3.5618333824158978E-4</v>
      </c>
      <c r="AC16" t="s">
        <v>205</v>
      </c>
      <c r="AD16">
        <v>0</v>
      </c>
      <c r="AE16" t="s">
        <v>205</v>
      </c>
      <c r="AF16">
        <v>7.6605340155904741E-2</v>
      </c>
      <c r="AG16">
        <v>3.5618333824158978E-4</v>
      </c>
      <c r="AH16">
        <v>0</v>
      </c>
      <c r="AJ16">
        <v>0</v>
      </c>
      <c r="AK16">
        <v>0</v>
      </c>
      <c r="AL16">
        <v>0</v>
      </c>
      <c r="AN16">
        <v>0.25800435126386062</v>
      </c>
      <c r="AO16" t="s">
        <v>206</v>
      </c>
      <c r="AP16" t="s">
        <v>204</v>
      </c>
      <c r="AR16">
        <v>4.6495888865801891E-3</v>
      </c>
      <c r="AS16">
        <v>0</v>
      </c>
      <c r="AW16" t="s">
        <v>207</v>
      </c>
      <c r="AX16">
        <v>2011</v>
      </c>
    </row>
    <row r="17" spans="1:50" x14ac:dyDescent="0.2">
      <c r="A17">
        <v>10</v>
      </c>
      <c r="B17" t="s">
        <v>37</v>
      </c>
      <c r="D17">
        <v>2280002100</v>
      </c>
      <c r="E17">
        <v>16.262541806020067</v>
      </c>
      <c r="F17">
        <v>23.014214046822744</v>
      </c>
      <c r="G17">
        <v>36.224916387959865</v>
      </c>
      <c r="H17">
        <v>24.498327759197323</v>
      </c>
      <c r="I17">
        <v>7</v>
      </c>
      <c r="J17">
        <v>52</v>
      </c>
      <c r="K17">
        <v>24</v>
      </c>
      <c r="L17">
        <v>8736</v>
      </c>
      <c r="M17">
        <v>7056076.8470191993</v>
      </c>
      <c r="N17" t="s">
        <v>204</v>
      </c>
      <c r="O17">
        <v>26700.818619751863</v>
      </c>
      <c r="P17" t="s">
        <v>204</v>
      </c>
      <c r="Q17">
        <v>12609.86205616923</v>
      </c>
      <c r="R17" t="s">
        <v>204</v>
      </c>
      <c r="U17" t="s">
        <v>149</v>
      </c>
      <c r="V17">
        <v>20110101</v>
      </c>
      <c r="W17">
        <v>20111231</v>
      </c>
      <c r="Z17">
        <v>4.6403746056267483</v>
      </c>
      <c r="AA17" t="s">
        <v>205</v>
      </c>
      <c r="AB17">
        <v>1.7559587765102646E-2</v>
      </c>
      <c r="AC17" t="s">
        <v>205</v>
      </c>
      <c r="AD17">
        <v>8.2927786834724043E-3</v>
      </c>
      <c r="AE17" t="s">
        <v>205</v>
      </c>
      <c r="AF17">
        <v>4.6403746056267483</v>
      </c>
      <c r="AG17">
        <v>1.7559587765102646E-2</v>
      </c>
      <c r="AH17">
        <v>8.2927786834724043E-3</v>
      </c>
      <c r="AJ17">
        <v>0</v>
      </c>
      <c r="AK17">
        <v>0</v>
      </c>
      <c r="AL17">
        <v>0</v>
      </c>
      <c r="AN17">
        <v>0.59661309442838206</v>
      </c>
      <c r="AO17" t="s">
        <v>206</v>
      </c>
      <c r="AP17" t="s">
        <v>204</v>
      </c>
      <c r="AR17">
        <v>3.7840884104077574E-3</v>
      </c>
      <c r="AS17">
        <v>1.7870925061560514E-3</v>
      </c>
      <c r="AW17" t="s">
        <v>207</v>
      </c>
      <c r="AX17">
        <v>2011</v>
      </c>
    </row>
    <row r="18" spans="1:50" x14ac:dyDescent="0.2">
      <c r="A18">
        <v>10</v>
      </c>
      <c r="B18" t="s">
        <v>203</v>
      </c>
      <c r="D18">
        <v>2280002100</v>
      </c>
      <c r="E18">
        <v>0</v>
      </c>
      <c r="F18">
        <v>0</v>
      </c>
      <c r="G18">
        <v>0</v>
      </c>
      <c r="H18">
        <v>0</v>
      </c>
      <c r="I18">
        <v>7</v>
      </c>
      <c r="J18">
        <v>52</v>
      </c>
      <c r="K18">
        <v>24</v>
      </c>
      <c r="L18">
        <v>8736</v>
      </c>
      <c r="M18">
        <v>0</v>
      </c>
      <c r="N18" t="s">
        <v>204</v>
      </c>
      <c r="O18">
        <v>0</v>
      </c>
      <c r="P18" t="s">
        <v>204</v>
      </c>
      <c r="Q18">
        <v>0</v>
      </c>
      <c r="R18" t="s">
        <v>204</v>
      </c>
      <c r="U18" t="s">
        <v>150</v>
      </c>
      <c r="V18">
        <v>20110101</v>
      </c>
      <c r="W18">
        <v>20111231</v>
      </c>
      <c r="Z18">
        <v>0</v>
      </c>
      <c r="AA18" t="s">
        <v>205</v>
      </c>
      <c r="AB18">
        <v>0</v>
      </c>
      <c r="AC18" t="s">
        <v>205</v>
      </c>
      <c r="AD18">
        <v>0</v>
      </c>
      <c r="AE18" t="s">
        <v>205</v>
      </c>
      <c r="AF18">
        <v>0</v>
      </c>
      <c r="AG18">
        <v>0</v>
      </c>
      <c r="AH18">
        <v>0</v>
      </c>
      <c r="AJ18">
        <v>0</v>
      </c>
      <c r="AK18">
        <v>0</v>
      </c>
      <c r="AL18">
        <v>0</v>
      </c>
      <c r="AN18">
        <v>0</v>
      </c>
      <c r="AO18" t="s">
        <v>206</v>
      </c>
      <c r="AP18" t="s">
        <v>204</v>
      </c>
      <c r="AR18">
        <v>0</v>
      </c>
      <c r="AS18">
        <v>0</v>
      </c>
      <c r="AW18" t="s">
        <v>207</v>
      </c>
      <c r="AX18">
        <v>2011</v>
      </c>
    </row>
    <row r="19" spans="1:50" x14ac:dyDescent="0.2">
      <c r="A19">
        <v>10</v>
      </c>
      <c r="B19" t="s">
        <v>38</v>
      </c>
      <c r="D19">
        <v>2280002100</v>
      </c>
      <c r="E19">
        <v>0</v>
      </c>
      <c r="F19">
        <v>16.952714535901929</v>
      </c>
      <c r="G19">
        <v>68.581436077057788</v>
      </c>
      <c r="H19">
        <v>14.465849387040281</v>
      </c>
      <c r="I19">
        <v>7</v>
      </c>
      <c r="J19">
        <v>52</v>
      </c>
      <c r="K19">
        <v>24</v>
      </c>
      <c r="L19">
        <v>8736</v>
      </c>
      <c r="M19">
        <v>269361.21134779998</v>
      </c>
      <c r="N19" t="s">
        <v>204</v>
      </c>
      <c r="O19">
        <v>1252.4188947585083</v>
      </c>
      <c r="P19" t="s">
        <v>204</v>
      </c>
      <c r="Q19">
        <v>0</v>
      </c>
      <c r="R19" t="s">
        <v>204</v>
      </c>
      <c r="U19" t="s">
        <v>150</v>
      </c>
      <c r="V19">
        <v>20110101</v>
      </c>
      <c r="W19">
        <v>20111231</v>
      </c>
      <c r="Z19">
        <v>6.8944806140314271E-2</v>
      </c>
      <c r="AA19" t="s">
        <v>205</v>
      </c>
      <c r="AB19">
        <v>3.2056500441743081E-4</v>
      </c>
      <c r="AC19" t="s">
        <v>205</v>
      </c>
      <c r="AD19">
        <v>0</v>
      </c>
      <c r="AE19" t="s">
        <v>205</v>
      </c>
      <c r="AF19">
        <v>6.8944806140314271E-2</v>
      </c>
      <c r="AG19">
        <v>3.2056500441743081E-4</v>
      </c>
      <c r="AH19">
        <v>0</v>
      </c>
      <c r="AJ19">
        <v>0</v>
      </c>
      <c r="AK19">
        <v>0</v>
      </c>
      <c r="AL19">
        <v>0</v>
      </c>
      <c r="AN19">
        <v>0.23220391613747457</v>
      </c>
      <c r="AO19" t="s">
        <v>206</v>
      </c>
      <c r="AP19" t="s">
        <v>204</v>
      </c>
      <c r="AR19">
        <v>4.6495888865801891E-3</v>
      </c>
      <c r="AS19">
        <v>0</v>
      </c>
      <c r="AW19" t="s">
        <v>207</v>
      </c>
      <c r="AX19">
        <v>2011</v>
      </c>
    </row>
    <row r="20" spans="1:50" x14ac:dyDescent="0.2">
      <c r="A20">
        <v>10</v>
      </c>
      <c r="B20" t="s">
        <v>37</v>
      </c>
      <c r="D20">
        <v>2280002100</v>
      </c>
      <c r="E20">
        <v>16.262541806020067</v>
      </c>
      <c r="F20">
        <v>23.014214046822744</v>
      </c>
      <c r="G20">
        <v>36.224916387959865</v>
      </c>
      <c r="H20">
        <v>24.498327759197323</v>
      </c>
      <c r="I20">
        <v>7</v>
      </c>
      <c r="J20">
        <v>52</v>
      </c>
      <c r="K20">
        <v>24</v>
      </c>
      <c r="L20">
        <v>8736</v>
      </c>
      <c r="M20">
        <v>7056076.8470191993</v>
      </c>
      <c r="N20" t="s">
        <v>204</v>
      </c>
      <c r="O20">
        <v>26700.818619751863</v>
      </c>
      <c r="P20" t="s">
        <v>204</v>
      </c>
      <c r="Q20">
        <v>12609.86205616923</v>
      </c>
      <c r="R20" t="s">
        <v>204</v>
      </c>
      <c r="U20" t="s">
        <v>150</v>
      </c>
      <c r="V20">
        <v>20110101</v>
      </c>
      <c r="W20">
        <v>20111231</v>
      </c>
      <c r="Z20">
        <v>4.1763371450640738</v>
      </c>
      <c r="AA20" t="s">
        <v>205</v>
      </c>
      <c r="AB20">
        <v>1.5803628988592382E-2</v>
      </c>
      <c r="AC20" t="s">
        <v>205</v>
      </c>
      <c r="AD20">
        <v>7.4635008151251649E-3</v>
      </c>
      <c r="AE20" t="s">
        <v>205</v>
      </c>
      <c r="AF20">
        <v>4.1763371450640738</v>
      </c>
      <c r="AG20">
        <v>1.5803628988592382E-2</v>
      </c>
      <c r="AH20">
        <v>7.4635008151251649E-3</v>
      </c>
      <c r="AJ20">
        <v>0</v>
      </c>
      <c r="AK20">
        <v>0</v>
      </c>
      <c r="AL20">
        <v>0</v>
      </c>
      <c r="AN20">
        <v>0.53695178498554397</v>
      </c>
      <c r="AO20" t="s">
        <v>206</v>
      </c>
      <c r="AP20" t="s">
        <v>204</v>
      </c>
      <c r="AR20">
        <v>3.7840884104077574E-3</v>
      </c>
      <c r="AS20">
        <v>1.7870925061560514E-3</v>
      </c>
      <c r="AW20" t="s">
        <v>207</v>
      </c>
      <c r="AX20">
        <v>2011</v>
      </c>
    </row>
    <row r="21" spans="1:50" x14ac:dyDescent="0.2">
      <c r="A21">
        <v>10</v>
      </c>
      <c r="B21" t="s">
        <v>203</v>
      </c>
      <c r="D21">
        <v>2280002100</v>
      </c>
      <c r="E21">
        <v>0</v>
      </c>
      <c r="F21">
        <v>0</v>
      </c>
      <c r="G21">
        <v>0</v>
      </c>
      <c r="H21">
        <v>0</v>
      </c>
      <c r="I21">
        <v>7</v>
      </c>
      <c r="J21">
        <v>52</v>
      </c>
      <c r="K21">
        <v>24</v>
      </c>
      <c r="L21">
        <v>8736</v>
      </c>
      <c r="M21">
        <v>0</v>
      </c>
      <c r="N21" t="s">
        <v>204</v>
      </c>
      <c r="O21">
        <v>0</v>
      </c>
      <c r="P21" t="s">
        <v>204</v>
      </c>
      <c r="Q21">
        <v>0</v>
      </c>
      <c r="R21" t="s">
        <v>204</v>
      </c>
      <c r="U21" t="s">
        <v>224</v>
      </c>
      <c r="V21">
        <v>20110101</v>
      </c>
      <c r="W21">
        <v>20111231</v>
      </c>
      <c r="Z21">
        <v>0</v>
      </c>
      <c r="AA21" t="s">
        <v>205</v>
      </c>
      <c r="AB21">
        <v>0</v>
      </c>
      <c r="AC21" t="s">
        <v>205</v>
      </c>
      <c r="AD21">
        <v>0</v>
      </c>
      <c r="AE21" t="s">
        <v>205</v>
      </c>
      <c r="AF21">
        <v>0</v>
      </c>
      <c r="AG21">
        <v>0</v>
      </c>
      <c r="AH21">
        <v>0</v>
      </c>
      <c r="AJ21">
        <v>0</v>
      </c>
      <c r="AK21">
        <v>0</v>
      </c>
      <c r="AL21">
        <v>0</v>
      </c>
      <c r="AN21">
        <v>0</v>
      </c>
      <c r="AO21" t="s">
        <v>206</v>
      </c>
      <c r="AP21" t="s">
        <v>204</v>
      </c>
      <c r="AR21">
        <v>0</v>
      </c>
      <c r="AS21">
        <v>0</v>
      </c>
      <c r="AW21" t="s">
        <v>207</v>
      </c>
      <c r="AX21">
        <v>2011</v>
      </c>
    </row>
    <row r="22" spans="1:50" x14ac:dyDescent="0.2">
      <c r="A22">
        <v>10</v>
      </c>
      <c r="B22" t="s">
        <v>38</v>
      </c>
      <c r="D22">
        <v>2280002100</v>
      </c>
      <c r="E22">
        <v>0</v>
      </c>
      <c r="F22">
        <v>16.952714535901929</v>
      </c>
      <c r="G22">
        <v>68.581436077057788</v>
      </c>
      <c r="H22">
        <v>14.465849387040281</v>
      </c>
      <c r="I22">
        <v>7</v>
      </c>
      <c r="J22">
        <v>52</v>
      </c>
      <c r="K22">
        <v>24</v>
      </c>
      <c r="L22">
        <v>8736</v>
      </c>
      <c r="M22">
        <v>269361.21134779998</v>
      </c>
      <c r="N22" t="s">
        <v>204</v>
      </c>
      <c r="O22">
        <v>1252.4188947585083</v>
      </c>
      <c r="P22" t="s">
        <v>204</v>
      </c>
      <c r="Q22">
        <v>0</v>
      </c>
      <c r="R22" t="s">
        <v>204</v>
      </c>
      <c r="U22" t="s">
        <v>224</v>
      </c>
      <c r="V22">
        <v>20110101</v>
      </c>
      <c r="W22">
        <v>20111231</v>
      </c>
      <c r="Z22">
        <v>1.7929263111945654E-3</v>
      </c>
      <c r="AA22" t="s">
        <v>205</v>
      </c>
      <c r="AB22">
        <v>8.3363702509874649E-6</v>
      </c>
      <c r="AC22" t="s">
        <v>205</v>
      </c>
      <c r="AD22">
        <v>0</v>
      </c>
      <c r="AE22" t="s">
        <v>205</v>
      </c>
      <c r="AF22">
        <v>1.7929263111945654E-3</v>
      </c>
      <c r="AG22">
        <v>8.3363702509874649E-6</v>
      </c>
      <c r="AH22">
        <v>0</v>
      </c>
      <c r="AJ22">
        <v>0</v>
      </c>
      <c r="AK22">
        <v>0</v>
      </c>
      <c r="AL22">
        <v>0</v>
      </c>
      <c r="AN22">
        <v>6.0385188400994862E-3</v>
      </c>
      <c r="AO22" t="s">
        <v>206</v>
      </c>
      <c r="AP22" t="s">
        <v>204</v>
      </c>
      <c r="AR22">
        <v>4.6495888865801891E-3</v>
      </c>
      <c r="AS22">
        <v>0</v>
      </c>
      <c r="AW22" t="s">
        <v>207</v>
      </c>
      <c r="AX22">
        <v>2011</v>
      </c>
    </row>
    <row r="23" spans="1:50" x14ac:dyDescent="0.2">
      <c r="A23">
        <v>10</v>
      </c>
      <c r="B23" t="s">
        <v>37</v>
      </c>
      <c r="D23">
        <v>2280002100</v>
      </c>
      <c r="E23">
        <v>16.262541806020067</v>
      </c>
      <c r="F23">
        <v>23.014214046822744</v>
      </c>
      <c r="G23">
        <v>36.224916387959865</v>
      </c>
      <c r="H23">
        <v>24.498327759197323</v>
      </c>
      <c r="I23">
        <v>7</v>
      </c>
      <c r="J23">
        <v>52</v>
      </c>
      <c r="K23">
        <v>24</v>
      </c>
      <c r="L23">
        <v>8736</v>
      </c>
      <c r="M23">
        <v>7056076.8470191993</v>
      </c>
      <c r="N23" t="s">
        <v>204</v>
      </c>
      <c r="O23">
        <v>26700.818619751863</v>
      </c>
      <c r="P23" t="s">
        <v>204</v>
      </c>
      <c r="Q23">
        <v>12609.86205616923</v>
      </c>
      <c r="R23" t="s">
        <v>204</v>
      </c>
      <c r="U23" t="s">
        <v>224</v>
      </c>
      <c r="V23">
        <v>20110101</v>
      </c>
      <c r="W23">
        <v>20111231</v>
      </c>
      <c r="Z23">
        <v>4.2197222679907997E-2</v>
      </c>
      <c r="AA23" t="s">
        <v>205</v>
      </c>
      <c r="AB23">
        <v>1.5967802129443522E-4</v>
      </c>
      <c r="AC23" t="s">
        <v>205</v>
      </c>
      <c r="AD23">
        <v>7.5410340431861762E-5</v>
      </c>
      <c r="AE23" t="s">
        <v>205</v>
      </c>
      <c r="AF23">
        <v>4.2197222679907997E-2</v>
      </c>
      <c r="AG23">
        <v>1.5967802129443522E-4</v>
      </c>
      <c r="AH23">
        <v>7.5410340431861762E-5</v>
      </c>
      <c r="AJ23">
        <v>0</v>
      </c>
      <c r="AK23">
        <v>0</v>
      </c>
      <c r="AL23">
        <v>0</v>
      </c>
      <c r="AN23">
        <v>5.4252981146859624E-3</v>
      </c>
      <c r="AO23" t="s">
        <v>206</v>
      </c>
      <c r="AP23" t="s">
        <v>204</v>
      </c>
      <c r="AR23">
        <v>3.7840884104077574E-3</v>
      </c>
      <c r="AS23">
        <v>1.7870925061560514E-3</v>
      </c>
      <c r="AW23" t="s">
        <v>207</v>
      </c>
      <c r="AX23">
        <v>2011</v>
      </c>
    </row>
    <row r="24" spans="1:50" x14ac:dyDescent="0.2">
      <c r="A24">
        <v>10</v>
      </c>
      <c r="B24" t="s">
        <v>203</v>
      </c>
      <c r="D24">
        <v>2280002100</v>
      </c>
      <c r="E24">
        <v>0</v>
      </c>
      <c r="F24">
        <v>0</v>
      </c>
      <c r="G24">
        <v>0</v>
      </c>
      <c r="H24">
        <v>0</v>
      </c>
      <c r="I24">
        <v>7</v>
      </c>
      <c r="J24">
        <v>52</v>
      </c>
      <c r="K24">
        <v>24</v>
      </c>
      <c r="L24">
        <v>8736</v>
      </c>
      <c r="M24">
        <v>0</v>
      </c>
      <c r="N24" t="s">
        <v>204</v>
      </c>
      <c r="O24">
        <v>0</v>
      </c>
      <c r="P24" t="s">
        <v>204</v>
      </c>
      <c r="Q24">
        <v>0</v>
      </c>
      <c r="R24" t="s">
        <v>204</v>
      </c>
      <c r="U24" t="s">
        <v>214</v>
      </c>
      <c r="V24">
        <v>20110101</v>
      </c>
      <c r="W24">
        <v>20111231</v>
      </c>
      <c r="Z24">
        <v>0</v>
      </c>
      <c r="AA24" t="s">
        <v>205</v>
      </c>
      <c r="AB24">
        <v>0</v>
      </c>
      <c r="AC24" t="s">
        <v>205</v>
      </c>
      <c r="AD24">
        <v>0</v>
      </c>
      <c r="AE24" t="s">
        <v>205</v>
      </c>
      <c r="AF24">
        <v>0</v>
      </c>
      <c r="AG24">
        <v>0</v>
      </c>
      <c r="AH24">
        <v>0</v>
      </c>
      <c r="AJ24">
        <v>0</v>
      </c>
      <c r="AK24">
        <v>0</v>
      </c>
      <c r="AL24">
        <v>0</v>
      </c>
      <c r="AN24">
        <v>0</v>
      </c>
      <c r="AO24" t="s">
        <v>206</v>
      </c>
      <c r="AP24" t="s">
        <v>204</v>
      </c>
      <c r="AR24">
        <v>0</v>
      </c>
      <c r="AS24">
        <v>0</v>
      </c>
      <c r="AW24" t="s">
        <v>223</v>
      </c>
      <c r="AX24">
        <v>2011</v>
      </c>
    </row>
    <row r="25" spans="1:50" x14ac:dyDescent="0.2">
      <c r="A25">
        <v>10</v>
      </c>
      <c r="B25" t="s">
        <v>38</v>
      </c>
      <c r="D25">
        <v>2280002100</v>
      </c>
      <c r="E25">
        <v>0</v>
      </c>
      <c r="F25">
        <v>16.952714535901929</v>
      </c>
      <c r="G25">
        <v>68.581436077057788</v>
      </c>
      <c r="H25">
        <v>14.465849387040281</v>
      </c>
      <c r="I25">
        <v>7</v>
      </c>
      <c r="J25">
        <v>52</v>
      </c>
      <c r="K25">
        <v>24</v>
      </c>
      <c r="L25">
        <v>8736</v>
      </c>
      <c r="M25">
        <v>269361.21134779998</v>
      </c>
      <c r="N25" t="s">
        <v>204</v>
      </c>
      <c r="O25">
        <v>1252.4188947585083</v>
      </c>
      <c r="P25" t="s">
        <v>204</v>
      </c>
      <c r="Q25">
        <v>0</v>
      </c>
      <c r="R25" t="s">
        <v>204</v>
      </c>
      <c r="U25" t="s">
        <v>214</v>
      </c>
      <c r="V25">
        <v>20110101</v>
      </c>
      <c r="W25">
        <v>20111231</v>
      </c>
      <c r="Z25">
        <v>204.87474692858248</v>
      </c>
      <c r="AA25" t="s">
        <v>205</v>
      </c>
      <c r="AB25">
        <v>0.95258334646006582</v>
      </c>
      <c r="AC25" t="s">
        <v>205</v>
      </c>
      <c r="AD25">
        <v>0</v>
      </c>
      <c r="AE25" t="s">
        <v>205</v>
      </c>
      <c r="AF25">
        <v>204.87474692858248</v>
      </c>
      <c r="AG25">
        <v>0.95258334646006582</v>
      </c>
      <c r="AH25">
        <v>0</v>
      </c>
      <c r="AJ25">
        <v>0</v>
      </c>
      <c r="AK25">
        <v>0</v>
      </c>
      <c r="AL25">
        <v>0</v>
      </c>
      <c r="AN25">
        <v>690.01163710102276</v>
      </c>
      <c r="AO25" t="s">
        <v>206</v>
      </c>
      <c r="AP25" t="s">
        <v>204</v>
      </c>
      <c r="AR25">
        <v>4.6495888865801891E-3</v>
      </c>
      <c r="AS25">
        <v>0</v>
      </c>
      <c r="AW25" t="s">
        <v>223</v>
      </c>
      <c r="AX25">
        <v>2011</v>
      </c>
    </row>
    <row r="26" spans="1:50" x14ac:dyDescent="0.2">
      <c r="A26">
        <v>10</v>
      </c>
      <c r="B26" t="s">
        <v>37</v>
      </c>
      <c r="D26">
        <v>2280002100</v>
      </c>
      <c r="E26">
        <v>16.262541806020067</v>
      </c>
      <c r="F26">
        <v>23.014214046822744</v>
      </c>
      <c r="G26">
        <v>36.224916387959865</v>
      </c>
      <c r="H26">
        <v>24.498327759197323</v>
      </c>
      <c r="I26">
        <v>7</v>
      </c>
      <c r="J26">
        <v>52</v>
      </c>
      <c r="K26">
        <v>24</v>
      </c>
      <c r="L26">
        <v>8736</v>
      </c>
      <c r="M26">
        <v>7056076.8470191993</v>
      </c>
      <c r="N26" t="s">
        <v>204</v>
      </c>
      <c r="O26">
        <v>26700.818619751863</v>
      </c>
      <c r="P26" t="s">
        <v>204</v>
      </c>
      <c r="Q26">
        <v>12609.86205616923</v>
      </c>
      <c r="R26" t="s">
        <v>204</v>
      </c>
      <c r="U26" t="s">
        <v>214</v>
      </c>
      <c r="V26">
        <v>20110101</v>
      </c>
      <c r="W26">
        <v>20111231</v>
      </c>
      <c r="Z26">
        <v>5366.8156268985231</v>
      </c>
      <c r="AA26" t="s">
        <v>205</v>
      </c>
      <c r="AB26">
        <v>20.308504814541944</v>
      </c>
      <c r="AC26" t="s">
        <v>205</v>
      </c>
      <c r="AD26">
        <v>9.5909959887515424</v>
      </c>
      <c r="AE26" t="s">
        <v>205</v>
      </c>
      <c r="AF26">
        <v>5366.8156268985231</v>
      </c>
      <c r="AG26">
        <v>20.308504814541944</v>
      </c>
      <c r="AH26">
        <v>9.5909959887515424</v>
      </c>
      <c r="AJ26">
        <v>0</v>
      </c>
      <c r="AK26">
        <v>0</v>
      </c>
      <c r="AL26">
        <v>0</v>
      </c>
      <c r="AN26">
        <v>690.01163710102276</v>
      </c>
      <c r="AO26" t="s">
        <v>206</v>
      </c>
      <c r="AP26" t="s">
        <v>204</v>
      </c>
      <c r="AR26">
        <v>3.7840884104077574E-3</v>
      </c>
      <c r="AS26">
        <v>1.7870925061560514E-3</v>
      </c>
      <c r="AW26" t="s">
        <v>223</v>
      </c>
      <c r="AX26">
        <v>2011</v>
      </c>
    </row>
    <row r="27" spans="1:50" x14ac:dyDescent="0.2">
      <c r="A27">
        <v>10</v>
      </c>
      <c r="B27" t="s">
        <v>203</v>
      </c>
      <c r="D27">
        <v>2280002100</v>
      </c>
      <c r="E27">
        <v>0</v>
      </c>
      <c r="F27">
        <v>0</v>
      </c>
      <c r="G27">
        <v>0</v>
      </c>
      <c r="H27">
        <v>0</v>
      </c>
      <c r="I27">
        <v>7</v>
      </c>
      <c r="J27">
        <v>52</v>
      </c>
      <c r="K27">
        <v>24</v>
      </c>
      <c r="L27">
        <v>8736</v>
      </c>
      <c r="M27">
        <v>0</v>
      </c>
      <c r="N27" t="s">
        <v>204</v>
      </c>
      <c r="O27">
        <v>0</v>
      </c>
      <c r="P27" t="s">
        <v>204</v>
      </c>
      <c r="Q27">
        <v>0</v>
      </c>
      <c r="R27" t="s">
        <v>204</v>
      </c>
      <c r="U27" t="s">
        <v>213</v>
      </c>
      <c r="V27">
        <v>20110101</v>
      </c>
      <c r="W27">
        <v>20111231</v>
      </c>
      <c r="Z27">
        <v>0</v>
      </c>
      <c r="AA27" t="s">
        <v>205</v>
      </c>
      <c r="AB27">
        <v>0</v>
      </c>
      <c r="AC27" t="s">
        <v>205</v>
      </c>
      <c r="AD27">
        <v>0</v>
      </c>
      <c r="AE27" t="s">
        <v>205</v>
      </c>
      <c r="AF27">
        <v>0</v>
      </c>
      <c r="AG27">
        <v>0</v>
      </c>
      <c r="AH27">
        <v>0</v>
      </c>
      <c r="AJ27">
        <v>0</v>
      </c>
      <c r="AK27">
        <v>0</v>
      </c>
      <c r="AL27">
        <v>0</v>
      </c>
      <c r="AN27">
        <v>0</v>
      </c>
      <c r="AO27" t="s">
        <v>206</v>
      </c>
      <c r="AP27" t="s">
        <v>204</v>
      </c>
      <c r="AR27">
        <v>0</v>
      </c>
      <c r="AS27">
        <v>0</v>
      </c>
      <c r="AW27" t="s">
        <v>223</v>
      </c>
      <c r="AX27">
        <v>2011</v>
      </c>
    </row>
    <row r="28" spans="1:50" x14ac:dyDescent="0.2">
      <c r="A28">
        <v>10</v>
      </c>
      <c r="B28" t="s">
        <v>38</v>
      </c>
      <c r="D28">
        <v>2280002100</v>
      </c>
      <c r="E28">
        <v>0</v>
      </c>
      <c r="F28">
        <v>16.952714535901929</v>
      </c>
      <c r="G28">
        <v>68.581436077057788</v>
      </c>
      <c r="H28">
        <v>14.465849387040281</v>
      </c>
      <c r="I28">
        <v>7</v>
      </c>
      <c r="J28">
        <v>52</v>
      </c>
      <c r="K28">
        <v>24</v>
      </c>
      <c r="L28">
        <v>8736</v>
      </c>
      <c r="M28">
        <v>269361.21134779998</v>
      </c>
      <c r="N28" t="s">
        <v>204</v>
      </c>
      <c r="O28">
        <v>1252.4188947585083</v>
      </c>
      <c r="P28" t="s">
        <v>204</v>
      </c>
      <c r="Q28">
        <v>0</v>
      </c>
      <c r="R28" t="s">
        <v>204</v>
      </c>
      <c r="U28" t="s">
        <v>213</v>
      </c>
      <c r="V28">
        <v>20110101</v>
      </c>
      <c r="W28">
        <v>20111231</v>
      </c>
      <c r="Z28">
        <v>2.672279307764119E-2</v>
      </c>
      <c r="AA28" t="s">
        <v>205</v>
      </c>
      <c r="AB28">
        <v>1.2425000171218249E-4</v>
      </c>
      <c r="AC28" t="s">
        <v>205</v>
      </c>
      <c r="AD28">
        <v>0</v>
      </c>
      <c r="AE28" t="s">
        <v>205</v>
      </c>
      <c r="AF28">
        <v>2.672279307764119E-2</v>
      </c>
      <c r="AG28">
        <v>1.2425000171218249E-4</v>
      </c>
      <c r="AH28">
        <v>0</v>
      </c>
      <c r="AJ28">
        <v>0</v>
      </c>
      <c r="AK28">
        <v>0</v>
      </c>
      <c r="AL28">
        <v>0</v>
      </c>
      <c r="AN28">
        <v>9.0001517882742063E-2</v>
      </c>
      <c r="AO28" t="s">
        <v>206</v>
      </c>
      <c r="AP28" t="s">
        <v>204</v>
      </c>
      <c r="AR28">
        <v>4.6495888865801891E-3</v>
      </c>
      <c r="AS28">
        <v>0</v>
      </c>
      <c r="AW28" t="s">
        <v>223</v>
      </c>
      <c r="AX28">
        <v>2011</v>
      </c>
    </row>
    <row r="29" spans="1:50" x14ac:dyDescent="0.2">
      <c r="A29">
        <v>10</v>
      </c>
      <c r="B29" t="s">
        <v>37</v>
      </c>
      <c r="D29">
        <v>2280002100</v>
      </c>
      <c r="E29">
        <v>16.262541806020067</v>
      </c>
      <c r="F29">
        <v>23.014214046822744</v>
      </c>
      <c r="G29">
        <v>36.224916387959865</v>
      </c>
      <c r="H29">
        <v>24.498327759197323</v>
      </c>
      <c r="I29">
        <v>7</v>
      </c>
      <c r="J29">
        <v>52</v>
      </c>
      <c r="K29">
        <v>24</v>
      </c>
      <c r="L29">
        <v>8736</v>
      </c>
      <c r="M29">
        <v>7056076.8470191993</v>
      </c>
      <c r="N29" t="s">
        <v>204</v>
      </c>
      <c r="O29">
        <v>26700.818619751863</v>
      </c>
      <c r="P29" t="s">
        <v>204</v>
      </c>
      <c r="Q29">
        <v>12609.86205616923</v>
      </c>
      <c r="R29" t="s">
        <v>204</v>
      </c>
      <c r="U29" t="s">
        <v>213</v>
      </c>
      <c r="V29">
        <v>20110101</v>
      </c>
      <c r="W29">
        <v>20111231</v>
      </c>
      <c r="Z29">
        <v>0.70001942959545937</v>
      </c>
      <c r="AA29" t="s">
        <v>205</v>
      </c>
      <c r="AB29">
        <v>2.6489354105924271E-3</v>
      </c>
      <c r="AC29" t="s">
        <v>205</v>
      </c>
      <c r="AD29">
        <v>1.250999476793679E-3</v>
      </c>
      <c r="AE29" t="s">
        <v>205</v>
      </c>
      <c r="AF29">
        <v>0.70001942959545937</v>
      </c>
      <c r="AG29">
        <v>2.6489354105924271E-3</v>
      </c>
      <c r="AH29">
        <v>1.250999476793679E-3</v>
      </c>
      <c r="AJ29">
        <v>0</v>
      </c>
      <c r="AK29">
        <v>0</v>
      </c>
      <c r="AL29">
        <v>0</v>
      </c>
      <c r="AN29">
        <v>9.0001517882742063E-2</v>
      </c>
      <c r="AO29" t="s">
        <v>206</v>
      </c>
      <c r="AP29" t="s">
        <v>204</v>
      </c>
      <c r="AR29">
        <v>3.7840884104077574E-3</v>
      </c>
      <c r="AS29">
        <v>1.7870925061560514E-3</v>
      </c>
      <c r="AW29" t="s">
        <v>223</v>
      </c>
      <c r="AX29">
        <v>2011</v>
      </c>
    </row>
    <row r="30" spans="1:50" x14ac:dyDescent="0.2">
      <c r="A30">
        <v>10</v>
      </c>
      <c r="B30" t="s">
        <v>203</v>
      </c>
      <c r="D30">
        <v>2280002100</v>
      </c>
      <c r="E30">
        <v>0</v>
      </c>
      <c r="F30">
        <v>0</v>
      </c>
      <c r="G30">
        <v>0</v>
      </c>
      <c r="H30">
        <v>0</v>
      </c>
      <c r="I30">
        <v>7</v>
      </c>
      <c r="J30">
        <v>52</v>
      </c>
      <c r="K30">
        <v>24</v>
      </c>
      <c r="L30">
        <v>8736</v>
      </c>
      <c r="M30">
        <v>0</v>
      </c>
      <c r="N30" t="s">
        <v>204</v>
      </c>
      <c r="O30">
        <v>0</v>
      </c>
      <c r="P30" t="s">
        <v>204</v>
      </c>
      <c r="Q30">
        <v>0</v>
      </c>
      <c r="R30" t="s">
        <v>204</v>
      </c>
      <c r="U30" t="s">
        <v>215</v>
      </c>
      <c r="V30">
        <v>20110101</v>
      </c>
      <c r="W30">
        <v>20111231</v>
      </c>
      <c r="Z30">
        <v>0</v>
      </c>
      <c r="AA30" t="s">
        <v>205</v>
      </c>
      <c r="AB30">
        <v>0</v>
      </c>
      <c r="AC30" t="s">
        <v>205</v>
      </c>
      <c r="AD30">
        <v>0</v>
      </c>
      <c r="AE30" t="s">
        <v>205</v>
      </c>
      <c r="AF30">
        <v>0</v>
      </c>
      <c r="AG30">
        <v>0</v>
      </c>
      <c r="AH30">
        <v>0</v>
      </c>
      <c r="AJ30">
        <v>0</v>
      </c>
      <c r="AK30">
        <v>0</v>
      </c>
      <c r="AL30">
        <v>0</v>
      </c>
      <c r="AN30">
        <v>0</v>
      </c>
      <c r="AO30" t="s">
        <v>206</v>
      </c>
      <c r="AP30" t="s">
        <v>204</v>
      </c>
      <c r="AR30">
        <v>0</v>
      </c>
      <c r="AS30">
        <v>0</v>
      </c>
      <c r="AW30" t="s">
        <v>223</v>
      </c>
      <c r="AX30">
        <v>2011</v>
      </c>
    </row>
    <row r="31" spans="1:50" x14ac:dyDescent="0.2">
      <c r="A31">
        <v>10</v>
      </c>
      <c r="B31" t="s">
        <v>38</v>
      </c>
      <c r="D31">
        <v>2280002100</v>
      </c>
      <c r="E31">
        <v>0</v>
      </c>
      <c r="F31">
        <v>16.952714535901929</v>
      </c>
      <c r="G31">
        <v>68.581436077057788</v>
      </c>
      <c r="H31">
        <v>14.465849387040281</v>
      </c>
      <c r="I31">
        <v>7</v>
      </c>
      <c r="J31">
        <v>52</v>
      </c>
      <c r="K31">
        <v>24</v>
      </c>
      <c r="L31">
        <v>8736</v>
      </c>
      <c r="M31">
        <v>269361.21134779998</v>
      </c>
      <c r="N31" t="s">
        <v>204</v>
      </c>
      <c r="O31">
        <v>1252.4188947585083</v>
      </c>
      <c r="P31" t="s">
        <v>204</v>
      </c>
      <c r="Q31">
        <v>0</v>
      </c>
      <c r="R31" t="s">
        <v>204</v>
      </c>
      <c r="U31" t="s">
        <v>215</v>
      </c>
      <c r="V31">
        <v>20110101</v>
      </c>
      <c r="W31">
        <v>20111231</v>
      </c>
      <c r="Z31">
        <v>5.9383984616980436E-3</v>
      </c>
      <c r="AA31" t="s">
        <v>205</v>
      </c>
      <c r="AB31">
        <v>2.7611111491596114E-5</v>
      </c>
      <c r="AC31" t="s">
        <v>205</v>
      </c>
      <c r="AD31">
        <v>0</v>
      </c>
      <c r="AE31" t="s">
        <v>205</v>
      </c>
      <c r="AF31">
        <v>5.9383984616980436E-3</v>
      </c>
      <c r="AG31">
        <v>2.7611111491596114E-5</v>
      </c>
      <c r="AH31">
        <v>0</v>
      </c>
      <c r="AJ31">
        <v>0</v>
      </c>
      <c r="AK31">
        <v>0</v>
      </c>
      <c r="AL31">
        <v>0</v>
      </c>
      <c r="AN31">
        <v>2.0000337307276021E-2</v>
      </c>
      <c r="AO31" t="s">
        <v>206</v>
      </c>
      <c r="AP31" t="s">
        <v>204</v>
      </c>
      <c r="AR31">
        <v>4.6495888865801891E-3</v>
      </c>
      <c r="AS31">
        <v>0</v>
      </c>
      <c r="AW31" t="s">
        <v>223</v>
      </c>
      <c r="AX31">
        <v>2011</v>
      </c>
    </row>
    <row r="32" spans="1:50" x14ac:dyDescent="0.2">
      <c r="A32">
        <v>10</v>
      </c>
      <c r="B32" t="s">
        <v>37</v>
      </c>
      <c r="D32">
        <v>2280002100</v>
      </c>
      <c r="E32">
        <v>16.262541806020067</v>
      </c>
      <c r="F32">
        <v>23.014214046822744</v>
      </c>
      <c r="G32">
        <v>36.224916387959865</v>
      </c>
      <c r="H32">
        <v>24.498327759197323</v>
      </c>
      <c r="I32">
        <v>7</v>
      </c>
      <c r="J32">
        <v>52</v>
      </c>
      <c r="K32">
        <v>24</v>
      </c>
      <c r="L32">
        <v>8736</v>
      </c>
      <c r="M32">
        <v>7056076.8470191993</v>
      </c>
      <c r="N32" t="s">
        <v>204</v>
      </c>
      <c r="O32">
        <v>26700.818619751863</v>
      </c>
      <c r="P32" t="s">
        <v>204</v>
      </c>
      <c r="Q32">
        <v>12609.86205616923</v>
      </c>
      <c r="R32" t="s">
        <v>204</v>
      </c>
      <c r="U32" t="s">
        <v>215</v>
      </c>
      <c r="V32">
        <v>20110101</v>
      </c>
      <c r="W32">
        <v>20111231</v>
      </c>
      <c r="Z32">
        <v>0.15555987324343543</v>
      </c>
      <c r="AA32" t="s">
        <v>205</v>
      </c>
      <c r="AB32">
        <v>5.8865231346498384E-4</v>
      </c>
      <c r="AC32" t="s">
        <v>205</v>
      </c>
      <c r="AD32">
        <v>2.7799988373192869E-4</v>
      </c>
      <c r="AE32" t="s">
        <v>205</v>
      </c>
      <c r="AF32">
        <v>0.15555987324343543</v>
      </c>
      <c r="AG32">
        <v>5.8865231346498384E-4</v>
      </c>
      <c r="AH32">
        <v>2.7799988373192869E-4</v>
      </c>
      <c r="AJ32">
        <v>0</v>
      </c>
      <c r="AK32">
        <v>0</v>
      </c>
      <c r="AL32">
        <v>0</v>
      </c>
      <c r="AN32">
        <v>2.0000337307276017E-2</v>
      </c>
      <c r="AO32" t="s">
        <v>206</v>
      </c>
      <c r="AP32" t="s">
        <v>204</v>
      </c>
      <c r="AR32">
        <v>3.7840884104077574E-3</v>
      </c>
      <c r="AS32">
        <v>1.7870925061560514E-3</v>
      </c>
      <c r="AW32" t="s">
        <v>223</v>
      </c>
      <c r="AX32">
        <v>2011</v>
      </c>
    </row>
  </sheetData>
  <phoneticPr fontId="3"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heetViews>
  <sheetFormatPr defaultRowHeight="12.75" x14ac:dyDescent="0.2"/>
  <cols>
    <col min="1" max="1" width="41.28515625" customWidth="1"/>
    <col min="2" max="2" width="14.140625" customWidth="1"/>
    <col min="3" max="3" width="15" customWidth="1"/>
    <col min="6" max="6" width="3.28515625" customWidth="1"/>
    <col min="8" max="8" width="3.7109375" customWidth="1"/>
    <col min="9" max="9" width="35.28515625" customWidth="1"/>
  </cols>
  <sheetData>
    <row r="1" spans="1:9" x14ac:dyDescent="0.2">
      <c r="A1" s="1" t="s">
        <v>208</v>
      </c>
      <c r="B1" s="1"/>
      <c r="C1" s="1"/>
      <c r="D1" s="1"/>
      <c r="E1" s="1"/>
      <c r="F1" s="1"/>
      <c r="G1" s="1"/>
      <c r="H1" s="1"/>
      <c r="I1" s="1"/>
    </row>
    <row r="2" spans="1:9" x14ac:dyDescent="0.2">
      <c r="B2" s="175"/>
    </row>
    <row r="3" spans="1:9" x14ac:dyDescent="0.2">
      <c r="A3" s="176" t="s">
        <v>209</v>
      </c>
      <c r="B3" s="176" t="s">
        <v>210</v>
      </c>
      <c r="C3" s="176" t="s">
        <v>211</v>
      </c>
    </row>
    <row r="4" spans="1:9" x14ac:dyDescent="0.2">
      <c r="A4" s="7" t="s">
        <v>212</v>
      </c>
      <c r="B4" s="175">
        <v>41415</v>
      </c>
      <c r="C4" s="7" t="s">
        <v>235</v>
      </c>
    </row>
    <row r="5" spans="1:9" x14ac:dyDescent="0.2">
      <c r="A5" s="7" t="s">
        <v>212</v>
      </c>
      <c r="B5" s="175">
        <v>41415</v>
      </c>
      <c r="C5" s="7" t="s">
        <v>236</v>
      </c>
    </row>
    <row r="7" spans="1:9" x14ac:dyDescent="0.2">
      <c r="A7" t="s">
        <v>237</v>
      </c>
    </row>
    <row r="8" spans="1:9" x14ac:dyDescent="0.2">
      <c r="A8" t="s">
        <v>242</v>
      </c>
    </row>
    <row r="9" spans="1:9" x14ac:dyDescent="0.2">
      <c r="A9" t="s">
        <v>241</v>
      </c>
    </row>
    <row r="10" spans="1:9" x14ac:dyDescent="0.2">
      <c r="A10" t="s">
        <v>240</v>
      </c>
    </row>
  </sheetData>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vt:lpstr>
      <vt:lpstr>SNJ Ferry Emissions</vt:lpstr>
      <vt:lpstr>Activity Data</vt:lpstr>
      <vt:lpstr>Emission Factors</vt:lpstr>
      <vt:lpstr>Controls</vt:lpstr>
      <vt:lpstr>Calculations</vt:lpstr>
      <vt:lpstr>NIF Translation File</vt:lpstr>
      <vt:lpstr>NIF Values Only</vt:lpstr>
      <vt:lpstr>QA_QC</vt:lpstr>
    </vt:vector>
  </TitlesOfParts>
  <Company>EHPA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EHPA</dc:creator>
  <cp:lastModifiedBy>Judy Rand</cp:lastModifiedBy>
  <cp:lastPrinted>2013-10-02T14:34:10Z</cp:lastPrinted>
  <dcterms:created xsi:type="dcterms:W3CDTF">2004-01-13T14:48:43Z</dcterms:created>
  <dcterms:modified xsi:type="dcterms:W3CDTF">2014-05-02T20:26:04Z</dcterms:modified>
</cp:coreProperties>
</file>