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3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4.xml" ContentType="application/vnd.openxmlformats-officedocument.spreadsheetml.chart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unter\Desktop\BEP PDFs for WP\GasolineTransferSIP2017\"/>
    </mc:Choice>
  </mc:AlternateContent>
  <xr:revisionPtr revIDLastSave="0" documentId="8_{807BDAFA-7ACD-4858-9F25-82B0205F8690}" xr6:coauthVersionLast="45" xr6:coauthVersionMax="45" xr10:uidLastSave="{00000000-0000-0000-0000-000000000000}"/>
  <bookViews>
    <workbookView xWindow="780" yWindow="780" windowWidth="17280" windowHeight="8955" tabRatio="964" xr2:uid="{00000000-000D-0000-FFFF-FFFF00000000}"/>
  </bookViews>
  <sheets>
    <sheet name="Crossover Summary" sheetId="48" r:id="rId1"/>
    <sheet name="Essex Increment" sheetId="35" r:id="rId2"/>
    <sheet name="Essex Delta" sheetId="36" r:id="rId3"/>
    <sheet name="Essex Chart" sheetId="37" r:id="rId4"/>
    <sheet name="Middlesex Increment" sheetId="29" r:id="rId5"/>
    <sheet name="Middlesex Delta" sheetId="33" r:id="rId6"/>
    <sheet name="Middlesex Chart" sheetId="34" r:id="rId7"/>
    <sheet name="Camden Increment" sheetId="38" r:id="rId8"/>
    <sheet name="Camden Delta" sheetId="40" r:id="rId9"/>
    <sheet name="Camden Chart" sheetId="41" r:id="rId10"/>
    <sheet name="Ocean Increment" sheetId="42" r:id="rId11"/>
    <sheet name="Ocean Delta" sheetId="43" r:id="rId12"/>
    <sheet name="Ocean Chart" sheetId="44" r:id="rId13"/>
    <sheet name="Salem Increment" sheetId="45" r:id="rId14"/>
    <sheet name="Salem Delta" sheetId="46" r:id="rId15"/>
    <sheet name="Salem Chart" sheetId="47" r:id="rId16"/>
  </sheets>
  <definedNames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7">'Camden Increment'!$1:$2</definedName>
    <definedName name="_xlnm.Print_Titles" localSheetId="1">'Essex Increment'!$1:$2</definedName>
    <definedName name="_xlnm.Print_Titles" localSheetId="4">'Middlesex Increment'!$1:$2</definedName>
    <definedName name="_xlnm.Print_Titles" localSheetId="10">'Ocean Increment'!$1:$2</definedName>
    <definedName name="_xlnm.Print_Titles" localSheetId="13">'Salem Increment'!$1:$2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46" l="1"/>
  <c r="F21" i="46"/>
  <c r="F22" i="46"/>
  <c r="F23" i="46"/>
  <c r="F24" i="46"/>
  <c r="F25" i="46"/>
  <c r="F26" i="46"/>
  <c r="F27" i="46"/>
  <c r="F19" i="46"/>
  <c r="F20" i="45"/>
  <c r="F21" i="45"/>
  <c r="F22" i="45"/>
  <c r="F23" i="45"/>
  <c r="F24" i="45"/>
  <c r="F25" i="45"/>
  <c r="F26" i="45"/>
  <c r="F27" i="45"/>
  <c r="F19" i="45"/>
  <c r="F20" i="43"/>
  <c r="F21" i="43"/>
  <c r="F22" i="43"/>
  <c r="F23" i="43"/>
  <c r="F24" i="43"/>
  <c r="F25" i="43"/>
  <c r="F26" i="43"/>
  <c r="F27" i="43"/>
  <c r="F19" i="43"/>
  <c r="F20" i="42"/>
  <c r="F21" i="42"/>
  <c r="F22" i="42"/>
  <c r="F23" i="42"/>
  <c r="F24" i="42"/>
  <c r="F25" i="42"/>
  <c r="F26" i="42"/>
  <c r="F27" i="42"/>
  <c r="F19" i="42"/>
  <c r="F20" i="40"/>
  <c r="F21" i="40"/>
  <c r="F22" i="40"/>
  <c r="F23" i="40"/>
  <c r="F24" i="40"/>
  <c r="F25" i="40"/>
  <c r="F26" i="40"/>
  <c r="F27" i="40"/>
  <c r="F19" i="40"/>
  <c r="F20" i="38"/>
  <c r="F21" i="38"/>
  <c r="F22" i="38"/>
  <c r="F23" i="38"/>
  <c r="F24" i="38"/>
  <c r="F25" i="38"/>
  <c r="F26" i="38"/>
  <c r="F27" i="38"/>
  <c r="F19" i="38"/>
  <c r="F20" i="33"/>
  <c r="F21" i="33"/>
  <c r="F22" i="33"/>
  <c r="F23" i="33"/>
  <c r="F24" i="33"/>
  <c r="F25" i="33"/>
  <c r="F26" i="33"/>
  <c r="F27" i="33"/>
  <c r="F19" i="33"/>
  <c r="F20" i="29"/>
  <c r="F21" i="29"/>
  <c r="F22" i="29"/>
  <c r="F23" i="29"/>
  <c r="F24" i="29"/>
  <c r="F25" i="29"/>
  <c r="F26" i="29"/>
  <c r="F27" i="29"/>
  <c r="F19" i="29"/>
  <c r="F20" i="36"/>
  <c r="F21" i="36"/>
  <c r="F22" i="36"/>
  <c r="F23" i="36"/>
  <c r="F24" i="36"/>
  <c r="F25" i="36"/>
  <c r="F26" i="36"/>
  <c r="F27" i="36"/>
  <c r="F19" i="36"/>
  <c r="F38" i="35" l="1"/>
  <c r="F37" i="35"/>
  <c r="F46" i="35"/>
  <c r="F45" i="35"/>
  <c r="F43" i="35"/>
  <c r="F42" i="35"/>
  <c r="F35" i="35"/>
  <c r="F27" i="35"/>
  <c r="F26" i="35"/>
  <c r="F25" i="35"/>
  <c r="F24" i="35"/>
  <c r="F23" i="35"/>
  <c r="F22" i="35"/>
  <c r="F34" i="35" s="1"/>
  <c r="F21" i="35"/>
  <c r="F20" i="35"/>
  <c r="F19" i="35"/>
  <c r="F34" i="45"/>
  <c r="F44" i="35" l="1"/>
  <c r="F39" i="35"/>
  <c r="F36" i="35"/>
  <c r="F40" i="35"/>
  <c r="F41" i="35"/>
  <c r="F46" i="45"/>
  <c r="F45" i="45"/>
  <c r="F44" i="45"/>
  <c r="F43" i="45"/>
  <c r="F42" i="45"/>
  <c r="F41" i="45"/>
  <c r="F40" i="45"/>
  <c r="F39" i="45"/>
  <c r="F38" i="45"/>
  <c r="F37" i="45"/>
  <c r="F36" i="45"/>
  <c r="F35" i="45"/>
  <c r="F45" i="42"/>
  <c r="F44" i="42"/>
  <c r="F43" i="42"/>
  <c r="F42" i="42"/>
  <c r="F41" i="42"/>
  <c r="F40" i="42"/>
  <c r="F39" i="42"/>
  <c r="F38" i="42"/>
  <c r="F37" i="42"/>
  <c r="F36" i="42"/>
  <c r="F35" i="42"/>
  <c r="F34" i="42"/>
  <c r="F45" i="38"/>
  <c r="F44" i="38"/>
  <c r="F43" i="38"/>
  <c r="F42" i="38"/>
  <c r="F41" i="38"/>
  <c r="F40" i="38"/>
  <c r="F39" i="38"/>
  <c r="F38" i="38"/>
  <c r="F37" i="38"/>
  <c r="F36" i="38"/>
  <c r="F35" i="38"/>
  <c r="F34" i="38"/>
  <c r="F34" i="29"/>
  <c r="F45" i="29"/>
  <c r="F44" i="29"/>
  <c r="F43" i="29"/>
  <c r="F42" i="29"/>
  <c r="F41" i="29"/>
  <c r="F40" i="29"/>
  <c r="F39" i="29"/>
  <c r="F38" i="29"/>
  <c r="F37" i="29"/>
  <c r="F36" i="29"/>
  <c r="F35" i="29"/>
  <c r="G27" i="46" l="1"/>
  <c r="D27" i="46"/>
  <c r="E27" i="46" s="1"/>
  <c r="G26" i="46"/>
  <c r="D26" i="46"/>
  <c r="E26" i="46" s="1"/>
  <c r="G25" i="46"/>
  <c r="D25" i="46"/>
  <c r="E25" i="46" s="1"/>
  <c r="G24" i="46"/>
  <c r="D24" i="46"/>
  <c r="E24" i="46" s="1"/>
  <c r="G23" i="46"/>
  <c r="E23" i="46"/>
  <c r="D23" i="46"/>
  <c r="G22" i="46"/>
  <c r="D22" i="46"/>
  <c r="E22" i="46" s="1"/>
  <c r="G21" i="46"/>
  <c r="E21" i="46"/>
  <c r="D21" i="46"/>
  <c r="G20" i="46"/>
  <c r="D20" i="46"/>
  <c r="E20" i="46" s="1"/>
  <c r="G19" i="46"/>
  <c r="D19" i="46"/>
  <c r="E19" i="46" s="1"/>
  <c r="G27" i="45"/>
  <c r="D27" i="45"/>
  <c r="E27" i="45" s="1"/>
  <c r="G26" i="45"/>
  <c r="D26" i="45"/>
  <c r="G25" i="45"/>
  <c r="D25" i="45"/>
  <c r="E25" i="45" s="1"/>
  <c r="G24" i="45"/>
  <c r="D24" i="45"/>
  <c r="E24" i="45" s="1"/>
  <c r="G23" i="45"/>
  <c r="D23" i="45"/>
  <c r="E23" i="45" s="1"/>
  <c r="G22" i="45"/>
  <c r="D22" i="45"/>
  <c r="E22" i="45" s="1"/>
  <c r="G21" i="45"/>
  <c r="D21" i="45"/>
  <c r="E21" i="45" s="1"/>
  <c r="G20" i="45"/>
  <c r="D20" i="45"/>
  <c r="E20" i="45" s="1"/>
  <c r="G19" i="45"/>
  <c r="D19" i="45"/>
  <c r="E19" i="45" s="1"/>
  <c r="E26" i="45" l="1"/>
  <c r="D34" i="45"/>
  <c r="D43" i="45"/>
  <c r="D35" i="45"/>
  <c r="D42" i="45"/>
  <c r="D41" i="45"/>
  <c r="D40" i="45"/>
  <c r="D39" i="45"/>
  <c r="D46" i="45"/>
  <c r="D38" i="45"/>
  <c r="D45" i="45"/>
  <c r="D37" i="45"/>
  <c r="D44" i="45"/>
  <c r="D36" i="45"/>
  <c r="G27" i="43"/>
  <c r="D27" i="43"/>
  <c r="E27" i="43" s="1"/>
  <c r="G26" i="43"/>
  <c r="D26" i="43"/>
  <c r="E26" i="43" s="1"/>
  <c r="G25" i="43"/>
  <c r="D25" i="43"/>
  <c r="E25" i="43" s="1"/>
  <c r="G24" i="43"/>
  <c r="D24" i="43"/>
  <c r="E24" i="43" s="1"/>
  <c r="G23" i="43"/>
  <c r="D23" i="43"/>
  <c r="E23" i="43" s="1"/>
  <c r="G22" i="43"/>
  <c r="D22" i="43"/>
  <c r="E22" i="43" s="1"/>
  <c r="G21" i="43"/>
  <c r="E21" i="43"/>
  <c r="D21" i="43"/>
  <c r="G20" i="43"/>
  <c r="D20" i="43"/>
  <c r="E20" i="43" s="1"/>
  <c r="G19" i="43"/>
  <c r="D19" i="43"/>
  <c r="E19" i="43" s="1"/>
  <c r="G27" i="42"/>
  <c r="D27" i="42"/>
  <c r="E27" i="42" s="1"/>
  <c r="G26" i="42"/>
  <c r="D26" i="42"/>
  <c r="G25" i="42"/>
  <c r="D25" i="42"/>
  <c r="E25" i="42" s="1"/>
  <c r="G24" i="42"/>
  <c r="D24" i="42"/>
  <c r="E24" i="42" s="1"/>
  <c r="G23" i="42"/>
  <c r="D23" i="42"/>
  <c r="E23" i="42" s="1"/>
  <c r="G22" i="42"/>
  <c r="D22" i="42"/>
  <c r="E22" i="42" s="1"/>
  <c r="G21" i="42"/>
  <c r="D21" i="42"/>
  <c r="E21" i="42" s="1"/>
  <c r="G20" i="42"/>
  <c r="D20" i="42"/>
  <c r="E20" i="42" s="1"/>
  <c r="G19" i="42"/>
  <c r="D19" i="42"/>
  <c r="E19" i="42" s="1"/>
  <c r="E26" i="42" l="1"/>
  <c r="D38" i="42"/>
  <c r="D45" i="42"/>
  <c r="D37" i="42"/>
  <c r="D44" i="42"/>
  <c r="D36" i="42"/>
  <c r="D43" i="42"/>
  <c r="D35" i="42"/>
  <c r="D42" i="42"/>
  <c r="D34" i="42"/>
  <c r="D41" i="42"/>
  <c r="D40" i="42"/>
  <c r="D39" i="42"/>
  <c r="G27" i="40"/>
  <c r="D27" i="40"/>
  <c r="E27" i="40" s="1"/>
  <c r="G26" i="40"/>
  <c r="D26" i="40"/>
  <c r="E26" i="40" s="1"/>
  <c r="G25" i="40"/>
  <c r="D25" i="40"/>
  <c r="E25" i="40" s="1"/>
  <c r="G24" i="40"/>
  <c r="D24" i="40"/>
  <c r="E24" i="40" s="1"/>
  <c r="G23" i="40"/>
  <c r="D23" i="40"/>
  <c r="E23" i="40" s="1"/>
  <c r="G22" i="40"/>
  <c r="D22" i="40"/>
  <c r="E22" i="40" s="1"/>
  <c r="G21" i="40"/>
  <c r="D21" i="40"/>
  <c r="E21" i="40" s="1"/>
  <c r="G20" i="40"/>
  <c r="D20" i="40"/>
  <c r="E20" i="40" s="1"/>
  <c r="G19" i="40"/>
  <c r="D19" i="40"/>
  <c r="E19" i="40" s="1"/>
  <c r="G27" i="38"/>
  <c r="D27" i="38"/>
  <c r="E27" i="38" s="1"/>
  <c r="G26" i="38"/>
  <c r="D26" i="38"/>
  <c r="E26" i="38" s="1"/>
  <c r="G25" i="38"/>
  <c r="D25" i="38"/>
  <c r="G24" i="38"/>
  <c r="D24" i="38"/>
  <c r="E24" i="38" s="1"/>
  <c r="G23" i="38"/>
  <c r="D23" i="38"/>
  <c r="E23" i="38" s="1"/>
  <c r="G22" i="38"/>
  <c r="D22" i="38"/>
  <c r="E22" i="38" s="1"/>
  <c r="G21" i="38"/>
  <c r="D21" i="38"/>
  <c r="E21" i="38" s="1"/>
  <c r="G20" i="38"/>
  <c r="D20" i="38"/>
  <c r="E20" i="38" s="1"/>
  <c r="G19" i="38"/>
  <c r="D19" i="38"/>
  <c r="E19" i="38" s="1"/>
  <c r="E25" i="38" l="1"/>
  <c r="D45" i="38"/>
  <c r="D43" i="38"/>
  <c r="D41" i="38"/>
  <c r="D39" i="38"/>
  <c r="D37" i="38"/>
  <c r="D35" i="38"/>
  <c r="D44" i="38"/>
  <c r="D42" i="38"/>
  <c r="D40" i="38"/>
  <c r="D38" i="38"/>
  <c r="D36" i="38"/>
  <c r="D34" i="38"/>
  <c r="G27" i="36"/>
  <c r="D27" i="36"/>
  <c r="E27" i="36" s="1"/>
  <c r="G26" i="36"/>
  <c r="D26" i="36"/>
  <c r="E26" i="36" s="1"/>
  <c r="G25" i="36"/>
  <c r="D25" i="36"/>
  <c r="E25" i="36" s="1"/>
  <c r="G24" i="36"/>
  <c r="D24" i="36"/>
  <c r="E24" i="36" s="1"/>
  <c r="G23" i="36"/>
  <c r="D23" i="36"/>
  <c r="E23" i="36" s="1"/>
  <c r="G22" i="36"/>
  <c r="D22" i="36"/>
  <c r="E22" i="36" s="1"/>
  <c r="G21" i="36"/>
  <c r="D21" i="36"/>
  <c r="E21" i="36" s="1"/>
  <c r="G20" i="36"/>
  <c r="D20" i="36"/>
  <c r="E20" i="36" s="1"/>
  <c r="G19" i="36"/>
  <c r="D19" i="36"/>
  <c r="E19" i="36" s="1"/>
  <c r="G27" i="35"/>
  <c r="D27" i="35"/>
  <c r="E27" i="35" s="1"/>
  <c r="G26" i="35"/>
  <c r="D26" i="35"/>
  <c r="E26" i="35" s="1"/>
  <c r="G25" i="35"/>
  <c r="D25" i="35"/>
  <c r="G24" i="35"/>
  <c r="D24" i="35"/>
  <c r="E24" i="35" s="1"/>
  <c r="G23" i="35"/>
  <c r="D23" i="35"/>
  <c r="E23" i="35" s="1"/>
  <c r="G22" i="35"/>
  <c r="D22" i="35"/>
  <c r="E22" i="35" s="1"/>
  <c r="G21" i="35"/>
  <c r="D21" i="35"/>
  <c r="E21" i="35" s="1"/>
  <c r="G20" i="35"/>
  <c r="D20" i="35"/>
  <c r="E20" i="35" s="1"/>
  <c r="G19" i="35"/>
  <c r="D19" i="35"/>
  <c r="E19" i="35" s="1"/>
  <c r="G27" i="29"/>
  <c r="G26" i="29"/>
  <c r="G25" i="29"/>
  <c r="G24" i="29"/>
  <c r="G23" i="29"/>
  <c r="G22" i="29"/>
  <c r="G21" i="29"/>
  <c r="G20" i="29"/>
  <c r="G19" i="29"/>
  <c r="G27" i="33"/>
  <c r="G26" i="33"/>
  <c r="G25" i="33"/>
  <c r="G24" i="33"/>
  <c r="G23" i="33"/>
  <c r="G22" i="33"/>
  <c r="G21" i="33"/>
  <c r="G20" i="33"/>
  <c r="G19" i="33"/>
  <c r="E25" i="35" l="1"/>
  <c r="D34" i="35"/>
  <c r="D39" i="35"/>
  <c r="D35" i="35"/>
  <c r="D46" i="35"/>
  <c r="D38" i="35"/>
  <c r="D45" i="35"/>
  <c r="D37" i="35"/>
  <c r="D44" i="35"/>
  <c r="D36" i="35"/>
  <c r="D43" i="35"/>
  <c r="D40" i="35"/>
  <c r="D42" i="35"/>
  <c r="D41" i="35"/>
  <c r="D27" i="33"/>
  <c r="E27" i="33" s="1"/>
  <c r="D26" i="33"/>
  <c r="E26" i="33" s="1"/>
  <c r="D25" i="33"/>
  <c r="E25" i="33" s="1"/>
  <c r="D24" i="33"/>
  <c r="E24" i="33" s="1"/>
  <c r="D23" i="33"/>
  <c r="E23" i="33" s="1"/>
  <c r="D22" i="33"/>
  <c r="E22" i="33" s="1"/>
  <c r="D21" i="33"/>
  <c r="E21" i="33" s="1"/>
  <c r="D20" i="33"/>
  <c r="E20" i="33" s="1"/>
  <c r="D19" i="33"/>
  <c r="E19" i="33" s="1"/>
  <c r="D27" i="29" l="1"/>
  <c r="E27" i="29" s="1"/>
  <c r="D26" i="29"/>
  <c r="E26" i="29" s="1"/>
  <c r="D25" i="29"/>
  <c r="D24" i="29"/>
  <c r="E24" i="29" s="1"/>
  <c r="D23" i="29"/>
  <c r="E23" i="29" s="1"/>
  <c r="D22" i="29"/>
  <c r="E22" i="29" s="1"/>
  <c r="D21" i="29"/>
  <c r="E21" i="29" s="1"/>
  <c r="D20" i="29"/>
  <c r="E20" i="29" s="1"/>
  <c r="D19" i="29"/>
  <c r="E19" i="29" s="1"/>
  <c r="D42" i="29" l="1"/>
  <c r="D38" i="29"/>
  <c r="D34" i="29"/>
  <c r="D45" i="29"/>
  <c r="D41" i="29"/>
  <c r="D37" i="29"/>
  <c r="D44" i="29"/>
  <c r="D40" i="29"/>
  <c r="D36" i="29"/>
  <c r="D43" i="29"/>
  <c r="D39" i="29"/>
  <c r="D35" i="29"/>
  <c r="E25" i="29"/>
</calcChain>
</file>

<file path=xl/sharedStrings.xml><?xml version="1.0" encoding="utf-8"?>
<sst xmlns="http://schemas.openxmlformats.org/spreadsheetml/2006/main" count="422" uniqueCount="80">
  <si>
    <t>QORVRi = Fraction of gasoline dispensed to ORVR-equipped vehicles in year i (MOVES outputs)</t>
  </si>
  <si>
    <t>Year</t>
  </si>
  <si>
    <t>QORVR</t>
  </si>
  <si>
    <t>VMTORVR</t>
  </si>
  <si>
    <t>Equation automatically assumes ORVR efficiency of 98%</t>
  </si>
  <si>
    <t>in year i (MOVES outputs)</t>
  </si>
  <si>
    <t>See below</t>
  </si>
  <si>
    <t>Equation Inputs</t>
  </si>
  <si>
    <t>Notes:</t>
  </si>
  <si>
    <t>VMTORVRi = Fraction of annual VMT traveled by ORVR-equipped vehicles</t>
  </si>
  <si>
    <t>Values for the other years are interpolated or extrapolated.</t>
  </si>
  <si>
    <t xml:space="preserve">Values of QORVRi and VMTORVRi for 2014 and 2018 are from Middlesex County MOVES 2014a runs 6/2016; </t>
  </si>
  <si>
    <t>Increment at 29% Vac</t>
  </si>
  <si>
    <t>Middlesex County</t>
  </si>
  <si>
    <t>niuSII = Stage II control efficiency</t>
  </si>
  <si>
    <t>Delta at 29% Vac</t>
  </si>
  <si>
    <t>Delta Negative?</t>
  </si>
  <si>
    <t>Equation 1: Stage II-ORVR Increment Equation</t>
  </si>
  <si>
    <t>Equation 2: Stage II-ORVR Delta Equation</t>
  </si>
  <si>
    <t>Essex County</t>
  </si>
  <si>
    <t>Camden County</t>
  </si>
  <si>
    <t>Ocean County</t>
  </si>
  <si>
    <t>Salem County</t>
  </si>
  <si>
    <t xml:space="preserve">Values of QORVRi and VMTORVRi for 2014 and 2018 are from Essex County MOVES 2014a runs 6/2016; </t>
  </si>
  <si>
    <t xml:space="preserve">Values of QORVRi and VMTORVRi for 2014 and 2018 are from Camden County MOVES 2014a runs 6/2016; </t>
  </si>
  <si>
    <t xml:space="preserve">Values of QORVRi and VMTORVRi for 2014 and 2018 are from Ocean County MOVES 2014a runs 6/2016; </t>
  </si>
  <si>
    <t xml:space="preserve">Values of QORVRi and VMTORVRi for 2014 and 2018 are from Salem County MOVES 2014a runs 6/2016; </t>
  </si>
  <si>
    <t>Jan</t>
  </si>
  <si>
    <t>Feb</t>
  </si>
  <si>
    <t>Mar</t>
  </si>
  <si>
    <t>May</t>
  </si>
  <si>
    <t>Oct</t>
  </si>
  <si>
    <t>Nov</t>
  </si>
  <si>
    <t>Dec</t>
  </si>
  <si>
    <t>Apr</t>
  </si>
  <si>
    <t>Jun</t>
  </si>
  <si>
    <t>Jul</t>
  </si>
  <si>
    <t>Aug</t>
  </si>
  <si>
    <t>Crossover Interpolation</t>
  </si>
  <si>
    <t>Sep</t>
  </si>
  <si>
    <t>2020-2021</t>
  </si>
  <si>
    <t>2017-2018</t>
  </si>
  <si>
    <t>2021-2022</t>
  </si>
  <si>
    <t>x</t>
  </si>
  <si>
    <t xml:space="preserve">x </t>
  </si>
  <si>
    <t>Jul-14</t>
  </si>
  <si>
    <t>Jul-15</t>
  </si>
  <si>
    <t>Jul-16</t>
  </si>
  <si>
    <t>Jul-17</t>
  </si>
  <si>
    <t>Jul-18</t>
  </si>
  <si>
    <t>Jul-19</t>
  </si>
  <si>
    <t>Jul-20</t>
  </si>
  <si>
    <t>Jul-21</t>
  </si>
  <si>
    <t>Jul-22</t>
  </si>
  <si>
    <t>Increment at 71% Vac</t>
  </si>
  <si>
    <t>0.29 to 0.71</t>
  </si>
  <si>
    <t>Delta at 71% Vac</t>
  </si>
  <si>
    <t>County</t>
  </si>
  <si>
    <t>Essex</t>
  </si>
  <si>
    <t>Middlesex</t>
  </si>
  <si>
    <t>Camden</t>
  </si>
  <si>
    <t>Ocean</t>
  </si>
  <si>
    <t>Salem</t>
  </si>
  <si>
    <t>North</t>
  </si>
  <si>
    <t>South</t>
  </si>
  <si>
    <t xml:space="preserve">NAA </t>
  </si>
  <si>
    <t>Crossover low date (vac assist @ 71%)</t>
  </si>
  <si>
    <t>Crossover high date (vac assist @ 29%)</t>
  </si>
  <si>
    <r>
      <t>Increment Equation:  Increment</t>
    </r>
    <r>
      <rPr>
        <b/>
        <vertAlign val="subscript"/>
        <sz val="11"/>
        <color indexed="8"/>
        <rFont val="Bookman Old Style"/>
        <family val="1"/>
      </rPr>
      <t>i</t>
    </r>
    <r>
      <rPr>
        <b/>
        <sz val="11"/>
        <color indexed="8"/>
        <rFont val="Bookman Old Style"/>
        <family val="1"/>
      </rPr>
      <t xml:space="preserve">  = (Q</t>
    </r>
    <r>
      <rPr>
        <b/>
        <vertAlign val="subscript"/>
        <sz val="11"/>
        <color indexed="8"/>
        <rFont val="Bookman Old Style"/>
        <family val="1"/>
      </rPr>
      <t>SII</t>
    </r>
    <r>
      <rPr>
        <b/>
        <sz val="11"/>
        <color indexed="8"/>
        <rFont val="Bookman Old Style"/>
        <family val="1"/>
      </rPr>
      <t>)(1- Q</t>
    </r>
    <r>
      <rPr>
        <b/>
        <vertAlign val="subscript"/>
        <sz val="11"/>
        <color indexed="8"/>
        <rFont val="Bookman Old Style"/>
        <family val="1"/>
      </rPr>
      <t xml:space="preserve">ORVRi </t>
    </r>
    <r>
      <rPr>
        <b/>
        <sz val="11"/>
        <color indexed="8"/>
        <rFont val="Bookman Old Style"/>
        <family val="1"/>
      </rPr>
      <t>)(η</t>
    </r>
    <r>
      <rPr>
        <b/>
        <vertAlign val="subscript"/>
        <sz val="11"/>
        <color indexed="8"/>
        <rFont val="Bookman Old Style"/>
        <family val="1"/>
      </rPr>
      <t>SII</t>
    </r>
    <r>
      <rPr>
        <b/>
        <sz val="11"/>
        <color indexed="8"/>
        <rFont val="Bookman Old Style"/>
        <family val="1"/>
      </rPr>
      <t>) - (Q</t>
    </r>
    <r>
      <rPr>
        <b/>
        <vertAlign val="subscript"/>
        <sz val="11"/>
        <color indexed="8"/>
        <rFont val="Bookman Old Style"/>
        <family val="1"/>
      </rPr>
      <t>SIIva</t>
    </r>
    <r>
      <rPr>
        <b/>
        <sz val="11"/>
        <color indexed="8"/>
        <rFont val="Bookman Old Style"/>
        <family val="1"/>
      </rPr>
      <t>)(CF</t>
    </r>
    <r>
      <rPr>
        <b/>
        <vertAlign val="subscript"/>
        <sz val="11"/>
        <color indexed="8"/>
        <rFont val="Bookman Old Style"/>
        <family val="1"/>
      </rPr>
      <t>i</t>
    </r>
    <r>
      <rPr>
        <b/>
        <sz val="11"/>
        <color indexed="8"/>
        <rFont val="Bookman Old Style"/>
        <family val="1"/>
      </rPr>
      <t>)</t>
    </r>
  </si>
  <si>
    <t>Incrementi = emission reduction potential loss from removing Stage II in year i</t>
  </si>
  <si>
    <r>
      <t>Comparable Measures Equation:  Increment</t>
    </r>
    <r>
      <rPr>
        <b/>
        <vertAlign val="subscript"/>
        <sz val="11"/>
        <color indexed="8"/>
        <rFont val="Bookman Old Style"/>
        <family val="1"/>
      </rPr>
      <t>i</t>
    </r>
    <r>
      <rPr>
        <b/>
        <sz val="11"/>
        <color indexed="8"/>
        <rFont val="Bookman Old Style"/>
        <family val="1"/>
      </rPr>
      <t xml:space="preserve">  </t>
    </r>
    <r>
      <rPr>
        <b/>
        <sz val="11"/>
        <color indexed="8"/>
        <rFont val="Symbol"/>
        <family val="1"/>
        <charset val="2"/>
      </rPr>
      <t>£</t>
    </r>
    <r>
      <rPr>
        <b/>
        <sz val="11"/>
        <color indexed="8"/>
        <rFont val="Bookman Old Style"/>
        <family val="1"/>
      </rPr>
      <t>0.10</t>
    </r>
  </si>
  <si>
    <t xml:space="preserve"> &lt; 0.10?</t>
  </si>
  <si>
    <t>QSII = Fraction of gasoline throughput covered by Stage II</t>
  </si>
  <si>
    <t>QSIIva = Fraction of gasoline dispensed by vacuum assist Stage II systems</t>
  </si>
  <si>
    <t>Delta = Difference between Stage II efficiency and ORVR efficiency in year i</t>
  </si>
  <si>
    <t>nORVR = ORVR in-use control efficiency (EPA recommends 0.98)</t>
  </si>
  <si>
    <t>Deltai = (QSII)(niuSII) - (QSIIva)(CFi) - (QORVRi)(nORVR)</t>
  </si>
  <si>
    <t>CFi = Incompatibility Factor = 0.07645 * VMTORVRi</t>
  </si>
  <si>
    <t>CFi = Incompatibility Factor in year i = 0.07645 * VMTORVRi</t>
  </si>
  <si>
    <t>Stage II/ORVR
Increment Equation Crossover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</si>
</sst>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$-409]mmm\-yy;@"/>
    <numFmt numFmtId="165" formatCode="0.0000"/>
    <numFmt numFmtId="166" formatCode="#,##0.000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8"/>
      <name val="Bookman Old Style"/>
      <family val="1"/>
    </font>
    <font>
      <b/>
      <vertAlign val="subscript"/>
      <sz val="11"/>
      <color indexed="8"/>
      <name val="Bookman Old Style"/>
      <family val="1"/>
    </font>
    <font>
      <b/>
      <sz val="11"/>
      <color indexed="8"/>
      <name val="Symbol"/>
      <family val="1"/>
      <charset val="2"/>
    </font>
    <font>
      <b/>
      <sz val="11"/>
      <color theme="1"/>
      <name val="Bookman Old Style"/>
      <family val="1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indexed="8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2" fontId="0" fillId="0" borderId="0" xfId="0" applyNumberFormat="1"/>
    <xf numFmtId="164" fontId="0" fillId="0" borderId="0" xfId="0" applyNumberFormat="1"/>
    <xf numFmtId="0" fontId="0" fillId="2" borderId="0" xfId="0" applyFill="1"/>
    <xf numFmtId="165" fontId="0" fillId="0" borderId="0" xfId="0" applyNumberFormat="1"/>
    <xf numFmtId="0" fontId="2" fillId="0" borderId="0" xfId="0" applyFont="1" applyAlignment="1">
      <alignment horizontal="left"/>
    </xf>
    <xf numFmtId="0" fontId="6" fillId="0" borderId="0" xfId="0" applyFont="1"/>
    <xf numFmtId="0" fontId="0" fillId="0" borderId="0" xfId="0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NumberFormat="1"/>
    <xf numFmtId="0" fontId="7" fillId="0" borderId="0" xfId="0" applyFont="1" applyAlignment="1">
      <alignment vertical="center" readingOrder="1"/>
    </xf>
    <xf numFmtId="0" fontId="10" fillId="0" borderId="0" xfId="0" applyFont="1"/>
    <xf numFmtId="0" fontId="4" fillId="3" borderId="0" xfId="1" applyFont="1" applyFill="1"/>
    <xf numFmtId="0" fontId="1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6" fontId="0" fillId="0" borderId="0" xfId="0" applyNumberFormat="1" applyFont="1" applyBorder="1"/>
    <xf numFmtId="49" fontId="0" fillId="0" borderId="0" xfId="0" applyNumberFormat="1" applyAlignment="1">
      <alignment horizontal="center"/>
    </xf>
    <xf numFmtId="165" fontId="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/>
    </xf>
    <xf numFmtId="0" fontId="16" fillId="0" borderId="0" xfId="0" applyFont="1"/>
    <xf numFmtId="0" fontId="15" fillId="4" borderId="1" xfId="0" applyFont="1" applyFill="1" applyBorder="1"/>
    <xf numFmtId="0" fontId="15" fillId="4" borderId="1" xfId="0" applyFont="1" applyFill="1" applyBorder="1" applyAlignment="1">
      <alignment wrapText="1"/>
    </xf>
    <xf numFmtId="0" fontId="16" fillId="0" borderId="1" xfId="0" applyFont="1" applyBorder="1"/>
    <xf numFmtId="17" fontId="16" fillId="0" borderId="1" xfId="0" applyNumberFormat="1" applyFont="1" applyBorder="1"/>
    <xf numFmtId="0" fontId="16" fillId="4" borderId="1" xfId="0" applyFont="1" applyFill="1" applyBorder="1"/>
    <xf numFmtId="17" fontId="16" fillId="4" borderId="1" xfId="0" applyNumberFormat="1" applyFont="1" applyFill="1" applyBorder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hartsheet" Target="chartsheets/sheet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11.xml"/><Relationship Id="rId10" Type="http://schemas.openxmlformats.org/officeDocument/2006/relationships/chartsheet" Target="chartsheets/sheet3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0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Stage II EPA Increment Equation-Essex County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4290230387868185E-2"/>
          <c:y val="7.344033554772865E-2"/>
          <c:w val="0.82253181685622634"/>
          <c:h val="0.82018469999554411"/>
        </c:manualLayout>
      </c:layout>
      <c:lineChart>
        <c:grouping val="standard"/>
        <c:varyColors val="0"/>
        <c:ser>
          <c:idx val="3"/>
          <c:order val="0"/>
          <c:tx>
            <c:strRef>
              <c:f>'Essex Increment'!$D$18</c:f>
              <c:strCache>
                <c:ptCount val="1"/>
                <c:pt idx="0">
                  <c:v>Increment at 29% Vac</c:v>
                </c:pt>
              </c:strCache>
            </c:strRef>
          </c:tx>
          <c:cat>
            <c:strRef>
              <c:f>'Middlesex Increment'!$A$19:$A$27</c:f>
              <c:strCache>
                <c:ptCount val="9"/>
                <c:pt idx="0">
                  <c:v>Jul-14</c:v>
                </c:pt>
                <c:pt idx="1">
                  <c:v>Jul-15</c:v>
                </c:pt>
                <c:pt idx="2">
                  <c:v>Jul-16</c:v>
                </c:pt>
                <c:pt idx="3">
                  <c:v>Jul-17</c:v>
                </c:pt>
                <c:pt idx="4">
                  <c:v>Jul-18</c:v>
                </c:pt>
                <c:pt idx="5">
                  <c:v>Jul-19</c:v>
                </c:pt>
                <c:pt idx="6">
                  <c:v>Jul-20</c:v>
                </c:pt>
                <c:pt idx="7">
                  <c:v>Jul-21</c:v>
                </c:pt>
                <c:pt idx="8">
                  <c:v>Jul-22</c:v>
                </c:pt>
              </c:strCache>
            </c:strRef>
          </c:cat>
          <c:val>
            <c:numRef>
              <c:f>'Essex Increment'!$D$19:$D$27</c:f>
              <c:numCache>
                <c:formatCode>0.0000</c:formatCode>
                <c:ptCount val="9"/>
                <c:pt idx="0">
                  <c:v>7.5652729923935139E-2</c:v>
                </c:pt>
                <c:pt idx="1">
                  <c:v>5.7670151172806675E-2</c:v>
                </c:pt>
                <c:pt idx="2">
                  <c:v>4.25647850218588E-2</c:v>
                </c:pt>
                <c:pt idx="3">
                  <c:v>3.0361443820627675E-2</c:v>
                </c:pt>
                <c:pt idx="4">
                  <c:v>1.8902218118977885E-2</c:v>
                </c:pt>
                <c:pt idx="5">
                  <c:v>9.6009018674635717E-3</c:v>
                </c:pt>
                <c:pt idx="6">
                  <c:v>1.7381919160395047E-3</c:v>
                </c:pt>
                <c:pt idx="7">
                  <c:v>-5.4052148853394426E-3</c:v>
                </c:pt>
                <c:pt idx="8">
                  <c:v>-1.1829318536673267E-2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A8-4B3E-9435-C2C22FC0E048}"/>
            </c:ext>
          </c:extLst>
        </c:ser>
        <c:ser>
          <c:idx val="1"/>
          <c:order val="1"/>
          <c:tx>
            <c:strRef>
              <c:f>'Essex Increment'!$F$18</c:f>
              <c:strCache>
                <c:ptCount val="1"/>
                <c:pt idx="0">
                  <c:v>Increment at 71% Vac</c:v>
                </c:pt>
              </c:strCache>
            </c:strRef>
          </c:tx>
          <c:val>
            <c:numRef>
              <c:f>'Essex Increment'!$F$19:$F$27</c:f>
              <c:numCache>
                <c:formatCode>0.0000</c:formatCode>
                <c:ptCount val="9"/>
                <c:pt idx="0">
                  <c:v>4.7843866221599293E-2</c:v>
                </c:pt>
                <c:pt idx="1">
                  <c:v>2.8962909297608593E-2</c:v>
                </c:pt>
                <c:pt idx="2">
                  <c:v>1.3102905481456449E-2</c:v>
                </c:pt>
                <c:pt idx="3">
                  <c:v>3.2460224959348499E-4</c:v>
                </c:pt>
                <c:pt idx="4">
                  <c:v>-1.1637715228859147E-2</c:v>
                </c:pt>
                <c:pt idx="5">
                  <c:v>-2.1334317876432848E-2</c:v>
                </c:pt>
                <c:pt idx="6">
                  <c:v>-2.952044397008732E-2</c:v>
                </c:pt>
                <c:pt idx="7">
                  <c:v>-3.6951331786782171E-2</c:v>
                </c:pt>
                <c:pt idx="8">
                  <c:v>-4.3626981326517426E-2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A8-4B3E-9435-C2C22FC0E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88384"/>
        <c:axId val="197585536"/>
      </c:lineChart>
      <c:catAx>
        <c:axId val="1934883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7585536"/>
        <c:crosses val="autoZero"/>
        <c:auto val="1"/>
        <c:lblAlgn val="ctr"/>
        <c:lblOffset val="100"/>
        <c:noMultiLvlLbl val="0"/>
      </c:catAx>
      <c:valAx>
        <c:axId val="1975855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Increment %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193488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65152372918686"/>
          <c:y val="0.13735478033733345"/>
          <c:w val="0.17620775736366287"/>
          <c:h val="0.14724003081325251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Stage II EPA Increment Equation-Middlesex County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4290230387868185E-2"/>
          <c:y val="7.344033554772865E-2"/>
          <c:w val="0.82253181685622634"/>
          <c:h val="0.82018469999554411"/>
        </c:manualLayout>
      </c:layout>
      <c:lineChart>
        <c:grouping val="standard"/>
        <c:varyColors val="0"/>
        <c:ser>
          <c:idx val="3"/>
          <c:order val="0"/>
          <c:tx>
            <c:strRef>
              <c:f>'Middlesex Increment'!$D$18</c:f>
              <c:strCache>
                <c:ptCount val="1"/>
                <c:pt idx="0">
                  <c:v>Increment at 29% Vac</c:v>
                </c:pt>
              </c:strCache>
            </c:strRef>
          </c:tx>
          <c:cat>
            <c:strRef>
              <c:f>'Middlesex Increment'!$A$19:$A$27</c:f>
              <c:strCache>
                <c:ptCount val="9"/>
                <c:pt idx="0">
                  <c:v>Jul-14</c:v>
                </c:pt>
                <c:pt idx="1">
                  <c:v>Jul-15</c:v>
                </c:pt>
                <c:pt idx="2">
                  <c:v>Jul-16</c:v>
                </c:pt>
                <c:pt idx="3">
                  <c:v>Jul-17</c:v>
                </c:pt>
                <c:pt idx="4">
                  <c:v>Jul-18</c:v>
                </c:pt>
                <c:pt idx="5">
                  <c:v>Jul-19</c:v>
                </c:pt>
                <c:pt idx="6">
                  <c:v>Jul-20</c:v>
                </c:pt>
                <c:pt idx="7">
                  <c:v>Jul-21</c:v>
                </c:pt>
                <c:pt idx="8">
                  <c:v>Jul-22</c:v>
                </c:pt>
              </c:strCache>
            </c:strRef>
          </c:cat>
          <c:val>
            <c:numRef>
              <c:f>'Middlesex Increment'!$D$19:$D$27</c:f>
              <c:numCache>
                <c:formatCode>0.0000</c:formatCode>
                <c:ptCount val="9"/>
                <c:pt idx="0">
                  <c:v>7.8886864852499544E-2</c:v>
                </c:pt>
                <c:pt idx="1">
                  <c:v>6.1243579434538523E-2</c:v>
                </c:pt>
                <c:pt idx="2">
                  <c:v>4.6423219683450971E-2</c:v>
                </c:pt>
                <c:pt idx="3">
                  <c:v>3.4450222009196854E-2</c:v>
                </c:pt>
                <c:pt idx="4">
                  <c:v>2.3207392161620568E-2</c:v>
                </c:pt>
                <c:pt idx="5">
                  <c:v>1.4081756564199695E-2</c:v>
                </c:pt>
                <c:pt idx="6">
                  <c:v>6.3675838002155496E-3</c:v>
                </c:pt>
                <c:pt idx="7">
                  <c:v>-6.4085754704999373E-4</c:v>
                </c:pt>
                <c:pt idx="8">
                  <c:v>-6.9435674775972078E-3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77-417C-B2F4-9FD61158F3D4}"/>
            </c:ext>
          </c:extLst>
        </c:ser>
        <c:ser>
          <c:idx val="1"/>
          <c:order val="1"/>
          <c:tx>
            <c:strRef>
              <c:f>'Middlesex Increment'!$F$18</c:f>
              <c:strCache>
                <c:ptCount val="1"/>
                <c:pt idx="0">
                  <c:v>Increment at 71% Vac</c:v>
                </c:pt>
              </c:strCache>
            </c:strRef>
          </c:tx>
          <c:val>
            <c:numRef>
              <c:f>'Middlesex Increment'!$F$19:$F$27</c:f>
              <c:numCache>
                <c:formatCode>0.0000</c:formatCode>
                <c:ptCount val="9"/>
                <c:pt idx="0">
                  <c:v>5.11085031273028E-2</c:v>
                </c:pt>
                <c:pt idx="1">
                  <c:v>3.2580451141845074E-2</c:v>
                </c:pt>
                <c:pt idx="2">
                  <c:v>1.7016887474060299E-2</c:v>
                </c:pt>
                <c:pt idx="3">
                  <c:v>4.4776391966082907E-3</c:v>
                </c:pt>
                <c:pt idx="4">
                  <c:v>-7.260659928766143E-3</c:v>
                </c:pt>
                <c:pt idx="5">
                  <c:v>-1.6775592815885559E-2</c:v>
                </c:pt>
                <c:pt idx="6">
                  <c:v>-2.4808281544168517E-2</c:v>
                </c:pt>
                <c:pt idx="7">
                  <c:v>-3.2099848193033007E-2</c:v>
                </c:pt>
                <c:pt idx="8">
                  <c:v>-3.8650292762479291E-2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77-417C-B2F4-9FD61158F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88384"/>
        <c:axId val="197585536"/>
      </c:lineChart>
      <c:catAx>
        <c:axId val="1934883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7585536"/>
        <c:crosses val="autoZero"/>
        <c:auto val="1"/>
        <c:lblAlgn val="ctr"/>
        <c:lblOffset val="100"/>
        <c:noMultiLvlLbl val="0"/>
      </c:catAx>
      <c:valAx>
        <c:axId val="1975855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Increment %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193488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65152372918686"/>
          <c:y val="0.13735478033733345"/>
          <c:w val="0.17620775736366287"/>
          <c:h val="0.14724003081325251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Stage II EPA Increment Equation-Camden County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4290230387868185E-2"/>
          <c:y val="7.344033554772865E-2"/>
          <c:w val="0.82253181685622634"/>
          <c:h val="0.82018469999554411"/>
        </c:manualLayout>
      </c:layout>
      <c:lineChart>
        <c:grouping val="standard"/>
        <c:varyColors val="0"/>
        <c:ser>
          <c:idx val="3"/>
          <c:order val="0"/>
          <c:tx>
            <c:strRef>
              <c:f>'Camden Increment'!$D$18</c:f>
              <c:strCache>
                <c:ptCount val="1"/>
                <c:pt idx="0">
                  <c:v>Increment at 29% Vac</c:v>
                </c:pt>
              </c:strCache>
            </c:strRef>
          </c:tx>
          <c:cat>
            <c:strRef>
              <c:f>'Camden Increment'!$A$19:$A$27</c:f>
              <c:strCache>
                <c:ptCount val="9"/>
                <c:pt idx="0">
                  <c:v>Jul-14</c:v>
                </c:pt>
                <c:pt idx="1">
                  <c:v>Jul-15</c:v>
                </c:pt>
                <c:pt idx="2">
                  <c:v>Jul-16</c:v>
                </c:pt>
                <c:pt idx="3">
                  <c:v>Jul-17</c:v>
                </c:pt>
                <c:pt idx="4">
                  <c:v>Jul-18</c:v>
                </c:pt>
                <c:pt idx="5">
                  <c:v>Jul-19</c:v>
                </c:pt>
                <c:pt idx="6">
                  <c:v>Jul-20</c:v>
                </c:pt>
                <c:pt idx="7">
                  <c:v>Jul-21</c:v>
                </c:pt>
                <c:pt idx="8">
                  <c:v>Jul-22</c:v>
                </c:pt>
              </c:strCache>
            </c:strRef>
          </c:cat>
          <c:val>
            <c:numRef>
              <c:f>'Camden Increment'!$D$19:$D$27</c:f>
              <c:numCache>
                <c:formatCode>0.0000</c:formatCode>
                <c:ptCount val="9"/>
                <c:pt idx="0">
                  <c:v>7.9985363687129427E-2</c:v>
                </c:pt>
                <c:pt idx="1">
                  <c:v>6.2136958787134322E-2</c:v>
                </c:pt>
                <c:pt idx="2">
                  <c:v>4.7144298671138507E-2</c:v>
                </c:pt>
                <c:pt idx="3">
                  <c:v>3.5032186630737983E-2</c:v>
                </c:pt>
                <c:pt idx="4">
                  <c:v>2.3658814077933608E-2</c:v>
                </c:pt>
                <c:pt idx="5">
                  <c:v>1.4427250113128658E-2</c:v>
                </c:pt>
                <c:pt idx="6">
                  <c:v>6.6235585403233814E-3</c:v>
                </c:pt>
                <c:pt idx="7">
                  <c:v>-4.6619683648215643E-4</c:v>
                </c:pt>
                <c:pt idx="8">
                  <c:v>-6.8420160172878892E-3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3E-47B7-ACC2-70088A7D2BEB}"/>
            </c:ext>
          </c:extLst>
        </c:ser>
        <c:ser>
          <c:idx val="1"/>
          <c:order val="1"/>
          <c:tx>
            <c:strRef>
              <c:f>'Camden Increment'!$F$18</c:f>
              <c:strCache>
                <c:ptCount val="1"/>
                <c:pt idx="0">
                  <c:v>Increment at 71% Vac</c:v>
                </c:pt>
              </c:strCache>
            </c:strRef>
          </c:tx>
          <c:cat>
            <c:strRef>
              <c:f>'Camden Increment'!$A$19:$A$27</c:f>
              <c:strCache>
                <c:ptCount val="9"/>
                <c:pt idx="0">
                  <c:v>Jul-14</c:v>
                </c:pt>
                <c:pt idx="1">
                  <c:v>Jul-15</c:v>
                </c:pt>
                <c:pt idx="2">
                  <c:v>Jul-16</c:v>
                </c:pt>
                <c:pt idx="3">
                  <c:v>Jul-17</c:v>
                </c:pt>
                <c:pt idx="4">
                  <c:v>Jul-18</c:v>
                </c:pt>
                <c:pt idx="5">
                  <c:v>Jul-19</c:v>
                </c:pt>
                <c:pt idx="6">
                  <c:v>Jul-20</c:v>
                </c:pt>
                <c:pt idx="7">
                  <c:v>Jul-21</c:v>
                </c:pt>
                <c:pt idx="8">
                  <c:v>Jul-22</c:v>
                </c:pt>
              </c:strCache>
            </c:strRef>
          </c:cat>
          <c:val>
            <c:numRef>
              <c:f>'Camden Increment'!$F$19:$F$27</c:f>
              <c:numCache>
                <c:formatCode>0.0000</c:formatCode>
                <c:ptCount val="9"/>
                <c:pt idx="0">
                  <c:v>5.234924203208155E-2</c:v>
                </c:pt>
                <c:pt idx="1">
                  <c:v>3.3602786919118104E-2</c:v>
                </c:pt>
                <c:pt idx="2">
                  <c:v>1.7855764624228894E-2</c:v>
                </c:pt>
                <c:pt idx="3">
                  <c:v>5.1689004475286432E-3</c:v>
                </c:pt>
                <c:pt idx="4">
                  <c:v>-6.7073802245379982E-3</c:v>
                </c:pt>
                <c:pt idx="5">
                  <c:v>-1.6334086283049006E-2</c:v>
                </c:pt>
                <c:pt idx="6">
                  <c:v>-2.4461075932522884E-2</c:v>
                </c:pt>
                <c:pt idx="7">
                  <c:v>-3.1838207377478292E-2</c:v>
                </c:pt>
                <c:pt idx="8">
                  <c:v>-3.8465480617915153E-2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3E-47B7-ACC2-70088A7D2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88384"/>
        <c:axId val="197585536"/>
      </c:lineChart>
      <c:catAx>
        <c:axId val="1934883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7585536"/>
        <c:crosses val="autoZero"/>
        <c:auto val="1"/>
        <c:lblAlgn val="ctr"/>
        <c:lblOffset val="100"/>
        <c:noMultiLvlLbl val="0"/>
      </c:catAx>
      <c:valAx>
        <c:axId val="1975855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Increment %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193488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65152372918686"/>
          <c:y val="0.13735478033733345"/>
          <c:w val="0.17620775736366287"/>
          <c:h val="0.14724003081325251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Stage II EPA Increment Equation-Ocean County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4290230387868185E-2"/>
          <c:y val="7.344033554772865E-2"/>
          <c:w val="0.82253181685622634"/>
          <c:h val="0.82018469999554411"/>
        </c:manualLayout>
      </c:layout>
      <c:lineChart>
        <c:grouping val="standard"/>
        <c:varyColors val="0"/>
        <c:ser>
          <c:idx val="3"/>
          <c:order val="0"/>
          <c:tx>
            <c:strRef>
              <c:f>'Ocean Increment'!$D$18</c:f>
              <c:strCache>
                <c:ptCount val="1"/>
                <c:pt idx="0">
                  <c:v>Increment at 29% Vac</c:v>
                </c:pt>
              </c:strCache>
            </c:strRef>
          </c:tx>
          <c:cat>
            <c:strRef>
              <c:f>'Camden Increment'!$A$19:$A$27</c:f>
              <c:strCache>
                <c:ptCount val="9"/>
                <c:pt idx="0">
                  <c:v>Jul-14</c:v>
                </c:pt>
                <c:pt idx="1">
                  <c:v>Jul-15</c:v>
                </c:pt>
                <c:pt idx="2">
                  <c:v>Jul-16</c:v>
                </c:pt>
                <c:pt idx="3">
                  <c:v>Jul-17</c:v>
                </c:pt>
                <c:pt idx="4">
                  <c:v>Jul-18</c:v>
                </c:pt>
                <c:pt idx="5">
                  <c:v>Jul-19</c:v>
                </c:pt>
                <c:pt idx="6">
                  <c:v>Jul-20</c:v>
                </c:pt>
                <c:pt idx="7">
                  <c:v>Jul-21</c:v>
                </c:pt>
                <c:pt idx="8">
                  <c:v>Jul-22</c:v>
                </c:pt>
              </c:strCache>
            </c:strRef>
          </c:cat>
          <c:val>
            <c:numRef>
              <c:f>'Ocean Increment'!$D$19:$D$27</c:f>
              <c:numCache>
                <c:formatCode>0.0000</c:formatCode>
                <c:ptCount val="9"/>
                <c:pt idx="0">
                  <c:v>8.4912338116450742E-2</c:v>
                </c:pt>
                <c:pt idx="1">
                  <c:v>6.6230348328347927E-2</c:v>
                </c:pt>
                <c:pt idx="2">
                  <c:v>5.0537476906341527E-2</c:v>
                </c:pt>
                <c:pt idx="3">
                  <c:v>3.7859355564132696E-2</c:v>
                </c:pt>
                <c:pt idx="4">
                  <c:v>2.5954145527149069E-2</c:v>
                </c:pt>
                <c:pt idx="5">
                  <c:v>1.6290774264737934E-2</c:v>
                </c:pt>
                <c:pt idx="6">
                  <c:v>8.1219621853750139E-3</c:v>
                </c:pt>
                <c:pt idx="7">
                  <c:v>7.0042969753603829E-4</c:v>
                </c:pt>
                <c:pt idx="8">
                  <c:v>-5.9738231987786633E-3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D4-4EB3-93AE-49316BD59AF3}"/>
            </c:ext>
          </c:extLst>
        </c:ser>
        <c:ser>
          <c:idx val="1"/>
          <c:order val="1"/>
          <c:tx>
            <c:strRef>
              <c:f>'Ocean Increment'!$F$18</c:f>
              <c:strCache>
                <c:ptCount val="1"/>
                <c:pt idx="0">
                  <c:v>Increment at 71% Vac</c:v>
                </c:pt>
              </c:strCache>
            </c:strRef>
          </c:tx>
          <c:cat>
            <c:strRef>
              <c:f>'Camden Increment'!$A$19:$A$27</c:f>
              <c:strCache>
                <c:ptCount val="9"/>
                <c:pt idx="0">
                  <c:v>Jul-14</c:v>
                </c:pt>
                <c:pt idx="1">
                  <c:v>Jul-15</c:v>
                </c:pt>
                <c:pt idx="2">
                  <c:v>Jul-16</c:v>
                </c:pt>
                <c:pt idx="3">
                  <c:v>Jul-17</c:v>
                </c:pt>
                <c:pt idx="4">
                  <c:v>Jul-18</c:v>
                </c:pt>
                <c:pt idx="5">
                  <c:v>Jul-19</c:v>
                </c:pt>
                <c:pt idx="6">
                  <c:v>Jul-20</c:v>
                </c:pt>
                <c:pt idx="7">
                  <c:v>Jul-21</c:v>
                </c:pt>
                <c:pt idx="8">
                  <c:v>Jul-22</c:v>
                </c:pt>
              </c:strCache>
            </c:strRef>
          </c:cat>
          <c:val>
            <c:numRef>
              <c:f>'Ocean Increment'!$F$19:$F$27</c:f>
              <c:numCache>
                <c:formatCode>0.0000</c:formatCode>
                <c:ptCount val="9"/>
                <c:pt idx="0">
                  <c:v>5.7350208724226096E-2</c:v>
                </c:pt>
                <c:pt idx="1">
                  <c:v>3.7740174129703277E-2</c:v>
                </c:pt>
                <c:pt idx="2">
                  <c:v>2.126774507030408E-2</c:v>
                </c:pt>
                <c:pt idx="3">
                  <c:v>7.9956750519864506E-3</c:v>
                </c:pt>
                <c:pt idx="4">
                  <c:v>-4.4292400765923792E-3</c:v>
                </c:pt>
                <c:pt idx="5">
                  <c:v>-1.4500951053828315E-2</c:v>
                </c:pt>
                <c:pt idx="6">
                  <c:v>-2.3003859263502437E-2</c:v>
                </c:pt>
                <c:pt idx="7">
                  <c:v>-3.0722366089395811E-2</c:v>
                </c:pt>
                <c:pt idx="8">
                  <c:v>-3.7656471531508112E-2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D4-4EB3-93AE-49316BD59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88384"/>
        <c:axId val="197585536"/>
      </c:lineChart>
      <c:catAx>
        <c:axId val="1934883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7585536"/>
        <c:crosses val="autoZero"/>
        <c:auto val="1"/>
        <c:lblAlgn val="ctr"/>
        <c:lblOffset val="100"/>
        <c:noMultiLvlLbl val="0"/>
      </c:catAx>
      <c:valAx>
        <c:axId val="1975855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Increment %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193488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65152372918686"/>
          <c:y val="0.13735478033733345"/>
          <c:w val="0.17620775736366287"/>
          <c:h val="0.14724003081325251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Stage II EPA Increment Equation-Salem County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4290230387868185E-2"/>
          <c:y val="7.344033554772865E-2"/>
          <c:w val="0.82253181685622634"/>
          <c:h val="0.82018469999554411"/>
        </c:manualLayout>
      </c:layout>
      <c:lineChart>
        <c:grouping val="standard"/>
        <c:varyColors val="0"/>
        <c:ser>
          <c:idx val="3"/>
          <c:order val="0"/>
          <c:tx>
            <c:strRef>
              <c:f>'Salem Increment'!$D$18</c:f>
              <c:strCache>
                <c:ptCount val="1"/>
                <c:pt idx="0">
                  <c:v>Increment at 29% Vac</c:v>
                </c:pt>
              </c:strCache>
            </c:strRef>
          </c:tx>
          <c:cat>
            <c:strRef>
              <c:f>'Salem Increment'!$A$19:$A$27</c:f>
              <c:strCache>
                <c:ptCount val="9"/>
                <c:pt idx="0">
                  <c:v>Jul-14</c:v>
                </c:pt>
                <c:pt idx="1">
                  <c:v>Jul-15</c:v>
                </c:pt>
                <c:pt idx="2">
                  <c:v>Jul-16</c:v>
                </c:pt>
                <c:pt idx="3">
                  <c:v>Jul-17</c:v>
                </c:pt>
                <c:pt idx="4">
                  <c:v>Jul-18</c:v>
                </c:pt>
                <c:pt idx="5">
                  <c:v>Jul-19</c:v>
                </c:pt>
                <c:pt idx="6">
                  <c:v>Jul-20</c:v>
                </c:pt>
                <c:pt idx="7">
                  <c:v>Jul-21</c:v>
                </c:pt>
                <c:pt idx="8">
                  <c:v>Jul-22</c:v>
                </c:pt>
              </c:strCache>
            </c:strRef>
          </c:cat>
          <c:val>
            <c:numRef>
              <c:f>'Salem Increment'!$D$19:$D$27</c:f>
              <c:numCache>
                <c:formatCode>0.0000</c:formatCode>
                <c:ptCount val="9"/>
                <c:pt idx="0">
                  <c:v>8.7697643091419794E-2</c:v>
                </c:pt>
                <c:pt idx="1">
                  <c:v>6.8314717390929453E-2</c:v>
                </c:pt>
                <c:pt idx="2">
                  <c:v>5.2033059802517531E-2</c:v>
                </c:pt>
                <c:pt idx="3">
                  <c:v>3.8879613204775954E-2</c:v>
                </c:pt>
                <c:pt idx="4">
                  <c:v>2.6528426513645932E-2</c:v>
                </c:pt>
                <c:pt idx="5">
                  <c:v>1.6503190906574726E-2</c:v>
                </c:pt>
                <c:pt idx="6">
                  <c:v>8.0285893555427333E-3</c:v>
                </c:pt>
                <c:pt idx="7">
                  <c:v>3.2930483253042556E-4</c:v>
                </c:pt>
                <c:pt idx="8">
                  <c:v>-6.594662662462409E-3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38-461E-8ED9-64168D205554}"/>
            </c:ext>
          </c:extLst>
        </c:ser>
        <c:ser>
          <c:idx val="1"/>
          <c:order val="1"/>
          <c:tx>
            <c:strRef>
              <c:f>'Salem Increment'!$F$18</c:f>
              <c:strCache>
                <c:ptCount val="1"/>
                <c:pt idx="0">
                  <c:v>Increment at 71% Vac</c:v>
                </c:pt>
              </c:strCache>
            </c:strRef>
          </c:tx>
          <c:cat>
            <c:strRef>
              <c:f>'Salem Increment'!$A$19:$A$27</c:f>
              <c:strCache>
                <c:ptCount val="9"/>
                <c:pt idx="0">
                  <c:v>Jul-14</c:v>
                </c:pt>
                <c:pt idx="1">
                  <c:v>Jul-15</c:v>
                </c:pt>
                <c:pt idx="2">
                  <c:v>Jul-16</c:v>
                </c:pt>
                <c:pt idx="3">
                  <c:v>Jul-17</c:v>
                </c:pt>
                <c:pt idx="4">
                  <c:v>Jul-18</c:v>
                </c:pt>
                <c:pt idx="5">
                  <c:v>Jul-19</c:v>
                </c:pt>
                <c:pt idx="6">
                  <c:v>Jul-20</c:v>
                </c:pt>
                <c:pt idx="7">
                  <c:v>Jul-21</c:v>
                </c:pt>
                <c:pt idx="8">
                  <c:v>Jul-22</c:v>
                </c:pt>
              </c:strCache>
            </c:strRef>
          </c:cat>
          <c:val>
            <c:numRef>
              <c:f>'Salem Increment'!$F$19:$F$27</c:f>
              <c:numCache>
                <c:formatCode>0.0000</c:formatCode>
                <c:ptCount val="9"/>
                <c:pt idx="0">
                  <c:v>6.0373420895079577E-2</c:v>
                </c:pt>
                <c:pt idx="1">
                  <c:v>4.0014977176607118E-2</c:v>
                </c:pt>
                <c:pt idx="2">
                  <c:v>2.2913884453090241E-2</c:v>
                </c:pt>
                <c:pt idx="3">
                  <c:v>9.1361063238401194E-3</c:v>
                </c:pt>
                <c:pt idx="4">
                  <c:v>-3.7613704573598722E-3</c:v>
                </c:pt>
                <c:pt idx="5">
                  <c:v>-1.4215833992343205E-2</c:v>
                </c:pt>
                <c:pt idx="6">
                  <c:v>-2.3041622029848753E-2</c:v>
                </c:pt>
                <c:pt idx="7">
                  <c:v>-3.1053072318615333E-2</c:v>
                </c:pt>
                <c:pt idx="8">
                  <c:v>-3.8250184858643156E-2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38-461E-8ED9-64168D205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88384"/>
        <c:axId val="197585536"/>
      </c:lineChart>
      <c:catAx>
        <c:axId val="1934883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7585536"/>
        <c:crosses val="autoZero"/>
        <c:auto val="1"/>
        <c:lblAlgn val="ctr"/>
        <c:lblOffset val="100"/>
        <c:noMultiLvlLbl val="0"/>
      </c:catAx>
      <c:valAx>
        <c:axId val="1975855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Increment %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193488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65152372918686"/>
          <c:y val="0.13735478033733345"/>
          <c:w val="0.17620775736366287"/>
          <c:h val="0.14724003081325251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58" workbookViewId="0"/>
  </sheetViews>
  <pageMargins left="0.45" right="0.45" top="0.5" bottom="0.5" header="0.3" footer="0.3"/>
  <pageSetup orientation="landscape" r:id="rId1"/>
  <headerFooter>
    <oddFooter>&amp;C&amp;P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58" workbookViewId="0"/>
  </sheetViews>
  <pageMargins left="0.45" right="0.45" top="0.5" bottom="0.5" header="0.3" footer="0.3"/>
  <pageSetup orientation="landscape" r:id="rId1"/>
  <headerFooter>
    <oddFooter>&amp;C&amp;P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58" workbookViewId="0"/>
  </sheetViews>
  <pageMargins left="0.45" right="0.45" top="0.5" bottom="0.5" header="0.3" footer="0.3"/>
  <pageSetup orientation="landscape" r:id="rId1"/>
  <headerFooter>
    <oddFooter>&amp;C&amp;P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58" workbookViewId="0"/>
  </sheetViews>
  <pageMargins left="0.45" right="0.45" top="0.5" bottom="0.5" header="0.3" footer="0.3"/>
  <pageSetup orientation="landscape" r:id="rId1"/>
  <headerFooter>
    <oddFooter>&amp;C&amp;P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/>
  <sheetViews>
    <sheetView zoomScale="58" workbookViewId="0"/>
  </sheetViews>
  <pageMargins left="0.45" right="0.45" top="0.5" bottom="0.5" header="0.3" footer="0.3"/>
  <pageSetup orientation="landscape" r:id="rId1"/>
  <headerFooter>
    <oddFooter>&amp;C&amp;P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08966" cy="673319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08966" cy="672224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08966" cy="673319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08966" cy="673319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08966" cy="673319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abSelected="1" workbookViewId="0">
      <selection activeCell="B22" sqref="B22"/>
    </sheetView>
  </sheetViews>
  <sheetFormatPr defaultColWidth="8.7109375" defaultRowHeight="15" x14ac:dyDescent="0.2"/>
  <cols>
    <col min="1" max="2" width="10.7109375" style="32" customWidth="1"/>
    <col min="3" max="4" width="18.7109375" style="32" customWidth="1"/>
    <col min="5" max="16384" width="8.7109375" style="32"/>
  </cols>
  <sheetData>
    <row r="1" spans="1:4" ht="39.6" customHeight="1" x14ac:dyDescent="0.25">
      <c r="A1" s="39" t="s">
        <v>79</v>
      </c>
      <c r="B1" s="40"/>
      <c r="C1" s="40"/>
      <c r="D1" s="40"/>
    </row>
    <row r="4" spans="1:4" ht="47.25" x14ac:dyDescent="0.25">
      <c r="A4" s="33" t="s">
        <v>65</v>
      </c>
      <c r="B4" s="33" t="s">
        <v>57</v>
      </c>
      <c r="C4" s="34" t="s">
        <v>66</v>
      </c>
      <c r="D4" s="34" t="s">
        <v>67</v>
      </c>
    </row>
    <row r="5" spans="1:4" x14ac:dyDescent="0.2">
      <c r="A5" s="35" t="s">
        <v>63</v>
      </c>
      <c r="B5" s="35" t="s">
        <v>58</v>
      </c>
      <c r="C5" s="36">
        <v>42917</v>
      </c>
      <c r="D5" s="36">
        <v>44105</v>
      </c>
    </row>
    <row r="6" spans="1:4" x14ac:dyDescent="0.2">
      <c r="A6" s="35" t="s">
        <v>63</v>
      </c>
      <c r="B6" s="35" t="s">
        <v>59</v>
      </c>
      <c r="C6" s="36">
        <v>43040</v>
      </c>
      <c r="D6" s="36">
        <v>44317</v>
      </c>
    </row>
    <row r="7" spans="1:4" x14ac:dyDescent="0.2">
      <c r="A7" s="37"/>
      <c r="B7" s="37"/>
      <c r="C7" s="38"/>
      <c r="D7" s="38"/>
    </row>
    <row r="8" spans="1:4" x14ac:dyDescent="0.2">
      <c r="A8" s="35" t="s">
        <v>64</v>
      </c>
      <c r="B8" s="35" t="s">
        <v>60</v>
      </c>
      <c r="C8" s="36">
        <v>43070</v>
      </c>
      <c r="D8" s="36">
        <v>44348</v>
      </c>
    </row>
    <row r="9" spans="1:4" x14ac:dyDescent="0.2">
      <c r="A9" s="35" t="s">
        <v>64</v>
      </c>
      <c r="B9" s="35" t="s">
        <v>61</v>
      </c>
      <c r="C9" s="36">
        <v>43132</v>
      </c>
      <c r="D9" s="36">
        <v>44409</v>
      </c>
    </row>
    <row r="10" spans="1:4" x14ac:dyDescent="0.2">
      <c r="A10" s="35" t="s">
        <v>64</v>
      </c>
      <c r="B10" s="35" t="s">
        <v>62</v>
      </c>
      <c r="C10" s="36">
        <v>43160</v>
      </c>
      <c r="D10" s="36">
        <v>44378</v>
      </c>
    </row>
  </sheetData>
  <mergeCells count="1">
    <mergeCell ref="A1:D1"/>
  </mergeCells>
  <printOptions horizontalCentered="1" verticalCentered="1"/>
  <pageMargins left="0.7" right="0.7" top="0.75" bottom="0.75" header="0.3" footer="0.3"/>
  <pageSetup orientation="landscape" verticalDpi="0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46"/>
  <sheetViews>
    <sheetView zoomScaleNormal="100" workbookViewId="0">
      <selection activeCell="C14" sqref="C14"/>
    </sheetView>
  </sheetViews>
  <sheetFormatPr defaultRowHeight="15" x14ac:dyDescent="0.25"/>
  <cols>
    <col min="1" max="1" width="9" customWidth="1"/>
    <col min="2" max="2" width="10" customWidth="1"/>
    <col min="3" max="3" width="11" customWidth="1"/>
    <col min="4" max="4" width="19.28515625" customWidth="1"/>
    <col min="5" max="5" width="12.28515625" style="10" customWidth="1"/>
    <col min="6" max="6" width="19.140625" customWidth="1"/>
    <col min="7" max="7" width="12.140625" style="10" customWidth="1"/>
    <col min="8" max="8" width="9.28515625" customWidth="1"/>
    <col min="9" max="9" width="14.7109375" style="10" customWidth="1"/>
    <col min="10" max="10" width="13.42578125" customWidth="1"/>
  </cols>
  <sheetData>
    <row r="1" spans="1:9" s="29" customFormat="1" ht="15.75" x14ac:dyDescent="0.25">
      <c r="A1" s="30" t="s">
        <v>17</v>
      </c>
      <c r="E1" s="31"/>
      <c r="G1" s="31"/>
      <c r="I1" s="31"/>
    </row>
    <row r="2" spans="1:9" s="29" customFormat="1" ht="15.75" x14ac:dyDescent="0.25">
      <c r="A2" s="28" t="s">
        <v>22</v>
      </c>
      <c r="E2" s="31"/>
      <c r="G2" s="31"/>
      <c r="I2" s="31"/>
    </row>
    <row r="3" spans="1:9" x14ac:dyDescent="0.25">
      <c r="A3" s="15"/>
    </row>
    <row r="4" spans="1:9" ht="16.5" x14ac:dyDescent="0.25">
      <c r="A4" s="18" t="s">
        <v>68</v>
      </c>
    </row>
    <row r="5" spans="1:9" ht="17.25" customHeight="1" x14ac:dyDescent="0.25">
      <c r="A5" s="18" t="s">
        <v>70</v>
      </c>
    </row>
    <row r="6" spans="1:9" ht="17.25" customHeight="1" x14ac:dyDescent="0.25">
      <c r="A6" s="18"/>
      <c r="I6" s="14" t="s">
        <v>7</v>
      </c>
    </row>
    <row r="7" spans="1:9" x14ac:dyDescent="0.25">
      <c r="A7" t="s">
        <v>69</v>
      </c>
    </row>
    <row r="8" spans="1:9" x14ac:dyDescent="0.25">
      <c r="A8" t="s">
        <v>72</v>
      </c>
      <c r="I8" s="10">
        <v>0.86</v>
      </c>
    </row>
    <row r="9" spans="1:9" x14ac:dyDescent="0.25">
      <c r="A9" s="5" t="s">
        <v>0</v>
      </c>
      <c r="I9" s="10" t="s">
        <v>6</v>
      </c>
    </row>
    <row r="10" spans="1:9" x14ac:dyDescent="0.25">
      <c r="A10" t="s">
        <v>14</v>
      </c>
      <c r="I10" s="10">
        <v>0.7</v>
      </c>
    </row>
    <row r="11" spans="1:9" x14ac:dyDescent="0.25">
      <c r="A11" t="s">
        <v>73</v>
      </c>
      <c r="I11" s="10" t="s">
        <v>55</v>
      </c>
    </row>
    <row r="12" spans="1:9" x14ac:dyDescent="0.25">
      <c r="A12" t="s">
        <v>78</v>
      </c>
    </row>
    <row r="13" spans="1:9" x14ac:dyDescent="0.25">
      <c r="B13" s="20" t="s">
        <v>9</v>
      </c>
      <c r="I13" s="10" t="s">
        <v>6</v>
      </c>
    </row>
    <row r="14" spans="1:9" x14ac:dyDescent="0.25">
      <c r="C14" s="9" t="s">
        <v>5</v>
      </c>
    </row>
    <row r="15" spans="1:9" s="2" customFormat="1" x14ac:dyDescent="0.25">
      <c r="A15" s="8" t="s">
        <v>4</v>
      </c>
      <c r="E15" s="11"/>
      <c r="G15" s="11"/>
      <c r="I15" s="16">
        <v>0.98</v>
      </c>
    </row>
    <row r="16" spans="1:9" s="2" customFormat="1" x14ac:dyDescent="0.25">
      <c r="A16" s="8"/>
      <c r="E16" s="11"/>
      <c r="G16" s="11"/>
      <c r="I16" s="16"/>
    </row>
    <row r="17" spans="1:10" s="2" customFormat="1" x14ac:dyDescent="0.25">
      <c r="E17" s="11"/>
      <c r="G17" s="11"/>
      <c r="I17" s="11"/>
    </row>
    <row r="18" spans="1:10" x14ac:dyDescent="0.25">
      <c r="A18" s="1" t="s">
        <v>1</v>
      </c>
      <c r="B18" s="1" t="s">
        <v>2</v>
      </c>
      <c r="C18" s="1" t="s">
        <v>3</v>
      </c>
      <c r="D18" s="7" t="s">
        <v>12</v>
      </c>
      <c r="E18" s="12" t="s">
        <v>71</v>
      </c>
      <c r="F18" s="1" t="s">
        <v>54</v>
      </c>
      <c r="G18" s="12" t="s">
        <v>71</v>
      </c>
      <c r="H18" s="1"/>
      <c r="I18" s="12"/>
      <c r="J18" s="7"/>
    </row>
    <row r="19" spans="1:10" x14ac:dyDescent="0.25">
      <c r="A19" s="26" t="s">
        <v>45</v>
      </c>
      <c r="B19" s="3">
        <v>82.298277750618979</v>
      </c>
      <c r="C19" s="3">
        <v>85.09832818318921</v>
      </c>
      <c r="D19" s="6">
        <f>0.86*((1-($B19/100))*0.7)-(0.29*(0.07645*($C19/100)))</f>
        <v>8.7697643091419794E-2</v>
      </c>
      <c r="E19" s="10" t="str">
        <f t="shared" ref="E19:E27" si="0">IF(D19&lt;=0.1,"Y","N")</f>
        <v>Y</v>
      </c>
      <c r="F19" s="6">
        <f>0.86*((1-($B19/100))*0.7)-(0.71*(0.07645*($C19/100)))</f>
        <v>6.0373420895079577E-2</v>
      </c>
      <c r="G19" s="10" t="str">
        <f t="shared" ref="G19:G27" si="1">IF(F19&lt;=0.1,"Y","N")</f>
        <v>Y</v>
      </c>
      <c r="H19" s="6"/>
      <c r="I19" s="13"/>
    </row>
    <row r="20" spans="1:10" x14ac:dyDescent="0.25">
      <c r="A20" s="26" t="s">
        <v>46</v>
      </c>
      <c r="B20" s="3">
        <v>85.406143819671001</v>
      </c>
      <c r="C20" s="3">
        <v>88.136473307553416</v>
      </c>
      <c r="D20" s="6">
        <f t="shared" ref="D20:D27" si="2">0.86*((1-($B20/100))*0.7)-(0.29*(0.07645*($C20/100)))</f>
        <v>6.8314717390929453E-2</v>
      </c>
      <c r="E20" s="10" t="str">
        <f t="shared" si="0"/>
        <v>Y</v>
      </c>
      <c r="F20" s="6">
        <f t="shared" ref="F20:F27" si="3">0.86*((1-($B20/100))*0.7)-(0.71*(0.07645*($C20/100)))</f>
        <v>4.0014977176607118E-2</v>
      </c>
      <c r="G20" s="10" t="str">
        <f t="shared" si="1"/>
        <v>Y</v>
      </c>
      <c r="H20" s="6"/>
      <c r="I20" s="13"/>
    </row>
    <row r="21" spans="1:10" x14ac:dyDescent="0.25">
      <c r="A21" s="26" t="s">
        <v>47</v>
      </c>
      <c r="B21" s="3">
        <v>88.016751317674704</v>
      </c>
      <c r="C21" s="3">
        <v>90.68851521201934</v>
      </c>
      <c r="D21" s="6">
        <f t="shared" si="2"/>
        <v>5.2033059802517531E-2</v>
      </c>
      <c r="E21" s="10" t="str">
        <f t="shared" si="0"/>
        <v>Y</v>
      </c>
      <c r="F21" s="6">
        <f t="shared" si="3"/>
        <v>2.2913884453090241E-2</v>
      </c>
      <c r="G21" s="10" t="str">
        <f t="shared" si="1"/>
        <v>Y</v>
      </c>
      <c r="H21" s="6"/>
      <c r="I21" s="13"/>
    </row>
    <row r="22" spans="1:10" x14ac:dyDescent="0.25">
      <c r="A22" s="26" t="s">
        <v>48</v>
      </c>
      <c r="B22" s="3">
        <v>90.130100244630086</v>
      </c>
      <c r="C22" s="3">
        <v>92.632928091612428</v>
      </c>
      <c r="D22" s="6">
        <f t="shared" si="2"/>
        <v>3.8879613204775954E-2</v>
      </c>
      <c r="E22" s="10" t="str">
        <f t="shared" si="0"/>
        <v>Y</v>
      </c>
      <c r="F22" s="6">
        <f t="shared" si="3"/>
        <v>9.1361063238401194E-3</v>
      </c>
      <c r="G22" s="10" t="str">
        <f t="shared" si="1"/>
        <v>Y</v>
      </c>
      <c r="H22" s="6"/>
      <c r="I22" s="13"/>
    </row>
    <row r="23" spans="1:10" x14ac:dyDescent="0.25">
      <c r="A23" s="26" t="s">
        <v>49</v>
      </c>
      <c r="B23" s="3">
        <v>92.11913452882338</v>
      </c>
      <c r="C23" s="3">
        <v>94.334289361256367</v>
      </c>
      <c r="D23" s="6">
        <f t="shared" si="2"/>
        <v>2.6528426513645932E-2</v>
      </c>
      <c r="E23" s="10" t="str">
        <f t="shared" si="0"/>
        <v>Y</v>
      </c>
      <c r="F23" s="6">
        <f t="shared" si="3"/>
        <v>-3.7613704573598722E-3</v>
      </c>
      <c r="G23" s="10" t="str">
        <f t="shared" si="1"/>
        <v>Y</v>
      </c>
      <c r="H23" s="6"/>
      <c r="I23" s="13"/>
    </row>
    <row r="24" spans="1:10" x14ac:dyDescent="0.25">
      <c r="A24" s="26" t="s">
        <v>50</v>
      </c>
      <c r="B24" s="3">
        <v>93.735224884730428</v>
      </c>
      <c r="C24" s="3">
        <v>95.671073215976605</v>
      </c>
      <c r="D24" s="6">
        <f t="shared" si="2"/>
        <v>1.6503190906574726E-2</v>
      </c>
      <c r="E24" s="10" t="str">
        <f t="shared" si="0"/>
        <v>Y</v>
      </c>
      <c r="F24" s="6">
        <f t="shared" si="3"/>
        <v>-1.4215833992343205E-2</v>
      </c>
      <c r="G24" s="10" t="str">
        <f t="shared" si="1"/>
        <v>Y</v>
      </c>
      <c r="H24" s="6"/>
      <c r="I24" s="13"/>
    </row>
    <row r="25" spans="1:10" x14ac:dyDescent="0.25">
      <c r="A25" s="26" t="s">
        <v>51</v>
      </c>
      <c r="B25" s="3">
        <v>95.102685955113316</v>
      </c>
      <c r="C25" s="3">
        <v>96.764805460747723</v>
      </c>
      <c r="D25" s="6">
        <f t="shared" si="2"/>
        <v>8.0285893555427333E-3</v>
      </c>
      <c r="E25" s="10" t="str">
        <f t="shared" si="0"/>
        <v>Y</v>
      </c>
      <c r="F25" s="6">
        <f t="shared" si="3"/>
        <v>-2.3041622029848753E-2</v>
      </c>
      <c r="G25" s="10" t="str">
        <f t="shared" si="1"/>
        <v>Y</v>
      </c>
      <c r="H25" s="6"/>
      <c r="I25" s="13"/>
    </row>
    <row r="26" spans="1:10" x14ac:dyDescent="0.25">
      <c r="A26" s="26" t="s">
        <v>52</v>
      </c>
      <c r="B26" s="3">
        <v>96.345832382734116</v>
      </c>
      <c r="C26" s="3">
        <v>97.737011900544275</v>
      </c>
      <c r="D26" s="6">
        <f t="shared" si="2"/>
        <v>3.2930483253042556E-4</v>
      </c>
      <c r="E26" s="10" t="str">
        <f t="shared" si="0"/>
        <v>Y</v>
      </c>
      <c r="F26" s="6">
        <f t="shared" si="3"/>
        <v>-3.1053072318615333E-2</v>
      </c>
      <c r="G26" s="10" t="str">
        <f t="shared" si="1"/>
        <v>Y</v>
      </c>
    </row>
    <row r="27" spans="1:10" x14ac:dyDescent="0.25">
      <c r="A27" s="26" t="s">
        <v>53</v>
      </c>
      <c r="B27" s="3">
        <v>97.464664167592858</v>
      </c>
      <c r="C27" s="3">
        <v>98.587692535366244</v>
      </c>
      <c r="D27" s="6">
        <f t="shared" si="2"/>
        <v>-6.594662662462409E-3</v>
      </c>
      <c r="E27" s="10" t="str">
        <f t="shared" si="0"/>
        <v>Y</v>
      </c>
      <c r="F27" s="6">
        <f t="shared" si="3"/>
        <v>-3.8250184858643156E-2</v>
      </c>
      <c r="G27" s="10" t="str">
        <f t="shared" si="1"/>
        <v>Y</v>
      </c>
    </row>
    <row r="28" spans="1:10" x14ac:dyDescent="0.25">
      <c r="A28" s="4"/>
      <c r="B28" s="3"/>
      <c r="C28" s="3"/>
      <c r="D28" s="6"/>
    </row>
    <row r="29" spans="1:10" ht="13.9" customHeight="1" x14ac:dyDescent="0.25">
      <c r="A29" s="15" t="s">
        <v>8</v>
      </c>
    </row>
    <row r="30" spans="1:10" x14ac:dyDescent="0.25">
      <c r="A30" t="s">
        <v>26</v>
      </c>
    </row>
    <row r="31" spans="1:10" x14ac:dyDescent="0.25">
      <c r="A31" t="s">
        <v>10</v>
      </c>
    </row>
    <row r="33" spans="1:9" s="15" customFormat="1" x14ac:dyDescent="0.25">
      <c r="A33" s="21" t="s">
        <v>38</v>
      </c>
      <c r="D33" s="21" t="s">
        <v>12</v>
      </c>
      <c r="E33" s="24" t="s">
        <v>42</v>
      </c>
      <c r="F33" s="21" t="s">
        <v>54</v>
      </c>
      <c r="G33" s="24" t="s">
        <v>41</v>
      </c>
      <c r="I33" s="24"/>
    </row>
    <row r="34" spans="1:9" s="15" customFormat="1" x14ac:dyDescent="0.25">
      <c r="A34" s="22" t="s">
        <v>36</v>
      </c>
      <c r="D34" s="6">
        <f>$D$26</f>
        <v>3.2930483253042556E-4</v>
      </c>
      <c r="E34" s="23" t="s">
        <v>43</v>
      </c>
      <c r="F34" s="27">
        <f>$F$26</f>
        <v>-3.1053072318615333E-2</v>
      </c>
      <c r="G34" s="24"/>
      <c r="I34" s="24"/>
    </row>
    <row r="35" spans="1:9" x14ac:dyDescent="0.25">
      <c r="A35" t="s">
        <v>37</v>
      </c>
      <c r="D35" s="6">
        <f>D$26+((D$27-D$26)/12)*1</f>
        <v>-2.4769245871897729E-4</v>
      </c>
      <c r="F35" s="6">
        <f>F$22+((F$23-F$22)/12)*1</f>
        <v>8.0613165920734534E-3</v>
      </c>
    </row>
    <row r="36" spans="1:9" x14ac:dyDescent="0.25">
      <c r="A36" t="s">
        <v>39</v>
      </c>
      <c r="D36" s="6">
        <f>D$26+((D$27-D$26)/12)*2</f>
        <v>-8.2468974996838013E-4</v>
      </c>
      <c r="F36" s="6">
        <f>F$22+((F$23-F$22)/12)*2</f>
        <v>6.9865268603067875E-3</v>
      </c>
    </row>
    <row r="37" spans="1:9" x14ac:dyDescent="0.25">
      <c r="A37" t="s">
        <v>31</v>
      </c>
      <c r="D37" s="6">
        <f>D$26+((D$27-D$26)/12)*3</f>
        <v>-1.4016870412177831E-3</v>
      </c>
      <c r="F37" s="6">
        <f>F$22+((F$23-F$22)/12)*3</f>
        <v>5.9117371285401215E-3</v>
      </c>
    </row>
    <row r="38" spans="1:9" x14ac:dyDescent="0.25">
      <c r="A38" t="s">
        <v>32</v>
      </c>
      <c r="D38" s="6">
        <f>D$26+((D$27-D$26)/12)*4</f>
        <v>-1.9786843324671858E-3</v>
      </c>
      <c r="F38" s="6">
        <f>F$22+((F$23-F$22)/12)*4</f>
        <v>4.8369473967734555E-3</v>
      </c>
    </row>
    <row r="39" spans="1:9" x14ac:dyDescent="0.25">
      <c r="A39" t="s">
        <v>33</v>
      </c>
      <c r="D39" s="6">
        <f>D$26+((D$27-D$26)/12)*5</f>
        <v>-2.5556816237165885E-3</v>
      </c>
      <c r="F39" s="6">
        <f>F$22+((F$23-F$22)/12)*5</f>
        <v>3.7621576650067896E-3</v>
      </c>
    </row>
    <row r="40" spans="1:9" x14ac:dyDescent="0.25">
      <c r="A40" t="s">
        <v>27</v>
      </c>
      <c r="D40" s="6">
        <f>D$26+((D$27-D$26)/12)*6</f>
        <v>-3.1326789149659917E-3</v>
      </c>
      <c r="F40" s="6">
        <f>F$22+((F$23-F$22)/12)*6</f>
        <v>2.6873679332401236E-3</v>
      </c>
    </row>
    <row r="41" spans="1:9" x14ac:dyDescent="0.25">
      <c r="A41" t="s">
        <v>28</v>
      </c>
      <c r="D41" s="6">
        <f>D$26+((D$27-D$26)/12)*7</f>
        <v>-3.709676206215394E-3</v>
      </c>
      <c r="F41" s="6">
        <f>F$22+((F$23-F$22)/12)*7</f>
        <v>1.6125782014734576E-3</v>
      </c>
    </row>
    <row r="42" spans="1:9" x14ac:dyDescent="0.25">
      <c r="A42" t="s">
        <v>29</v>
      </c>
      <c r="D42" s="6">
        <f>D$26+((D$27-D$26)/12)*8</f>
        <v>-4.2866734974647972E-3</v>
      </c>
      <c r="F42" s="6">
        <f>F$22+((F$23-F$22)/12)*8</f>
        <v>5.3778846970679167E-4</v>
      </c>
      <c r="G42" s="10" t="s">
        <v>43</v>
      </c>
    </row>
    <row r="43" spans="1:9" x14ac:dyDescent="0.25">
      <c r="A43" t="s">
        <v>34</v>
      </c>
      <c r="D43" s="6">
        <f>D$26+((D$27-D$26)/12)*9</f>
        <v>-4.8636707887142003E-3</v>
      </c>
      <c r="F43" s="6">
        <f>F$22+((F$23-F$22)/12)*9</f>
        <v>-5.3700126205987429E-4</v>
      </c>
    </row>
    <row r="44" spans="1:9" x14ac:dyDescent="0.25">
      <c r="A44" t="s">
        <v>30</v>
      </c>
      <c r="D44" s="6">
        <f>D$26+((D$27-D$26)/12)*10</f>
        <v>-5.4406680799636026E-3</v>
      </c>
      <c r="F44" s="6">
        <f>F$22+((F$23-F$22)/12)*10</f>
        <v>-1.6117909938265403E-3</v>
      </c>
    </row>
    <row r="45" spans="1:9" x14ac:dyDescent="0.25">
      <c r="A45" t="s">
        <v>35</v>
      </c>
      <c r="D45" s="6">
        <f>D$26+((D$27-D$26)/12)*11</f>
        <v>-6.0176653712130058E-3</v>
      </c>
      <c r="F45" s="6">
        <f>F$22+((F$23-F$22)/12)*11</f>
        <v>-2.6865807255932062E-3</v>
      </c>
    </row>
    <row r="46" spans="1:9" x14ac:dyDescent="0.25">
      <c r="A46" t="s">
        <v>36</v>
      </c>
      <c r="D46" s="6">
        <f>D$26+((D$27-D$26)/12)*12</f>
        <v>-6.594662662462409E-3</v>
      </c>
      <c r="F46" s="6">
        <f>F$22+((F$23-F$22)/12)*12</f>
        <v>-3.7613704573598722E-3</v>
      </c>
    </row>
  </sheetData>
  <printOptions gridLines="1"/>
  <pageMargins left="0.7" right="0.7" top="0.75" bottom="0.75" header="0.3" footer="0.3"/>
  <pageSetup orientation="landscape" horizontalDpi="300" verticalDpi="300" r:id="rId1"/>
  <headerFooter>
    <oddFooter>&amp;C&amp;P</oddFooter>
  </headerFooter>
  <rowBreaks count="1" manualBreakCount="1">
    <brk id="3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1"/>
  <sheetViews>
    <sheetView workbookViewId="0">
      <selection activeCell="C14" sqref="C14"/>
    </sheetView>
  </sheetViews>
  <sheetFormatPr defaultRowHeight="15" x14ac:dyDescent="0.25"/>
  <cols>
    <col min="2" max="2" width="11.85546875" customWidth="1"/>
    <col min="3" max="3" width="14" customWidth="1"/>
    <col min="4" max="5" width="15.42578125" customWidth="1"/>
    <col min="6" max="6" width="14.85546875" customWidth="1"/>
    <col min="7" max="7" width="14.140625" customWidth="1"/>
    <col min="9" max="9" width="16.140625" customWidth="1"/>
    <col min="10" max="10" width="14.7109375" style="10" customWidth="1"/>
    <col min="259" max="259" width="11.85546875" customWidth="1"/>
    <col min="260" max="260" width="14" customWidth="1"/>
    <col min="261" max="261" width="11.7109375" customWidth="1"/>
    <col min="262" max="262" width="12.5703125" customWidth="1"/>
    <col min="515" max="515" width="11.85546875" customWidth="1"/>
    <col min="516" max="516" width="14" customWidth="1"/>
    <col min="517" max="517" width="11.7109375" customWidth="1"/>
    <col min="518" max="518" width="12.5703125" customWidth="1"/>
    <col min="771" max="771" width="11.85546875" customWidth="1"/>
    <col min="772" max="772" width="14" customWidth="1"/>
    <col min="773" max="773" width="11.7109375" customWidth="1"/>
    <col min="774" max="774" width="12.5703125" customWidth="1"/>
    <col min="1027" max="1027" width="11.85546875" customWidth="1"/>
    <col min="1028" max="1028" width="14" customWidth="1"/>
    <col min="1029" max="1029" width="11.7109375" customWidth="1"/>
    <col min="1030" max="1030" width="12.5703125" customWidth="1"/>
    <col min="1283" max="1283" width="11.85546875" customWidth="1"/>
    <col min="1284" max="1284" width="14" customWidth="1"/>
    <col min="1285" max="1285" width="11.7109375" customWidth="1"/>
    <col min="1286" max="1286" width="12.5703125" customWidth="1"/>
    <col min="1539" max="1539" width="11.85546875" customWidth="1"/>
    <col min="1540" max="1540" width="14" customWidth="1"/>
    <col min="1541" max="1541" width="11.7109375" customWidth="1"/>
    <col min="1542" max="1542" width="12.5703125" customWidth="1"/>
    <col min="1795" max="1795" width="11.85546875" customWidth="1"/>
    <col min="1796" max="1796" width="14" customWidth="1"/>
    <col min="1797" max="1797" width="11.7109375" customWidth="1"/>
    <col min="1798" max="1798" width="12.5703125" customWidth="1"/>
    <col min="2051" max="2051" width="11.85546875" customWidth="1"/>
    <col min="2052" max="2052" width="14" customWidth="1"/>
    <col min="2053" max="2053" width="11.7109375" customWidth="1"/>
    <col min="2054" max="2054" width="12.5703125" customWidth="1"/>
    <col min="2307" max="2307" width="11.85546875" customWidth="1"/>
    <col min="2308" max="2308" width="14" customWidth="1"/>
    <col min="2309" max="2309" width="11.7109375" customWidth="1"/>
    <col min="2310" max="2310" width="12.5703125" customWidth="1"/>
    <col min="2563" max="2563" width="11.85546875" customWidth="1"/>
    <col min="2564" max="2564" width="14" customWidth="1"/>
    <col min="2565" max="2565" width="11.7109375" customWidth="1"/>
    <col min="2566" max="2566" width="12.5703125" customWidth="1"/>
    <col min="2819" max="2819" width="11.85546875" customWidth="1"/>
    <col min="2820" max="2820" width="14" customWidth="1"/>
    <col min="2821" max="2821" width="11.7109375" customWidth="1"/>
    <col min="2822" max="2822" width="12.5703125" customWidth="1"/>
    <col min="3075" max="3075" width="11.85546875" customWidth="1"/>
    <col min="3076" max="3076" width="14" customWidth="1"/>
    <col min="3077" max="3077" width="11.7109375" customWidth="1"/>
    <col min="3078" max="3078" width="12.5703125" customWidth="1"/>
    <col min="3331" max="3331" width="11.85546875" customWidth="1"/>
    <col min="3332" max="3332" width="14" customWidth="1"/>
    <col min="3333" max="3333" width="11.7109375" customWidth="1"/>
    <col min="3334" max="3334" width="12.5703125" customWidth="1"/>
    <col min="3587" max="3587" width="11.85546875" customWidth="1"/>
    <col min="3588" max="3588" width="14" customWidth="1"/>
    <col min="3589" max="3589" width="11.7109375" customWidth="1"/>
    <col min="3590" max="3590" width="12.5703125" customWidth="1"/>
    <col min="3843" max="3843" width="11.85546875" customWidth="1"/>
    <col min="3844" max="3844" width="14" customWidth="1"/>
    <col min="3845" max="3845" width="11.7109375" customWidth="1"/>
    <col min="3846" max="3846" width="12.5703125" customWidth="1"/>
    <col min="4099" max="4099" width="11.85546875" customWidth="1"/>
    <col min="4100" max="4100" width="14" customWidth="1"/>
    <col min="4101" max="4101" width="11.7109375" customWidth="1"/>
    <col min="4102" max="4102" width="12.5703125" customWidth="1"/>
    <col min="4355" max="4355" width="11.85546875" customWidth="1"/>
    <col min="4356" max="4356" width="14" customWidth="1"/>
    <col min="4357" max="4357" width="11.7109375" customWidth="1"/>
    <col min="4358" max="4358" width="12.5703125" customWidth="1"/>
    <col min="4611" max="4611" width="11.85546875" customWidth="1"/>
    <col min="4612" max="4612" width="14" customWidth="1"/>
    <col min="4613" max="4613" width="11.7109375" customWidth="1"/>
    <col min="4614" max="4614" width="12.5703125" customWidth="1"/>
    <col min="4867" max="4867" width="11.85546875" customWidth="1"/>
    <col min="4868" max="4868" width="14" customWidth="1"/>
    <col min="4869" max="4869" width="11.7109375" customWidth="1"/>
    <col min="4870" max="4870" width="12.5703125" customWidth="1"/>
    <col min="5123" max="5123" width="11.85546875" customWidth="1"/>
    <col min="5124" max="5124" width="14" customWidth="1"/>
    <col min="5125" max="5125" width="11.7109375" customWidth="1"/>
    <col min="5126" max="5126" width="12.5703125" customWidth="1"/>
    <col min="5379" max="5379" width="11.85546875" customWidth="1"/>
    <col min="5380" max="5380" width="14" customWidth="1"/>
    <col min="5381" max="5381" width="11.7109375" customWidth="1"/>
    <col min="5382" max="5382" width="12.5703125" customWidth="1"/>
    <col min="5635" max="5635" width="11.85546875" customWidth="1"/>
    <col min="5636" max="5636" width="14" customWidth="1"/>
    <col min="5637" max="5637" width="11.7109375" customWidth="1"/>
    <col min="5638" max="5638" width="12.5703125" customWidth="1"/>
    <col min="5891" max="5891" width="11.85546875" customWidth="1"/>
    <col min="5892" max="5892" width="14" customWidth="1"/>
    <col min="5893" max="5893" width="11.7109375" customWidth="1"/>
    <col min="5894" max="5894" width="12.5703125" customWidth="1"/>
    <col min="6147" max="6147" width="11.85546875" customWidth="1"/>
    <col min="6148" max="6148" width="14" customWidth="1"/>
    <col min="6149" max="6149" width="11.7109375" customWidth="1"/>
    <col min="6150" max="6150" width="12.5703125" customWidth="1"/>
    <col min="6403" max="6403" width="11.85546875" customWidth="1"/>
    <col min="6404" max="6404" width="14" customWidth="1"/>
    <col min="6405" max="6405" width="11.7109375" customWidth="1"/>
    <col min="6406" max="6406" width="12.5703125" customWidth="1"/>
    <col min="6659" max="6659" width="11.85546875" customWidth="1"/>
    <col min="6660" max="6660" width="14" customWidth="1"/>
    <col min="6661" max="6661" width="11.7109375" customWidth="1"/>
    <col min="6662" max="6662" width="12.5703125" customWidth="1"/>
    <col min="6915" max="6915" width="11.85546875" customWidth="1"/>
    <col min="6916" max="6916" width="14" customWidth="1"/>
    <col min="6917" max="6917" width="11.7109375" customWidth="1"/>
    <col min="6918" max="6918" width="12.5703125" customWidth="1"/>
    <col min="7171" max="7171" width="11.85546875" customWidth="1"/>
    <col min="7172" max="7172" width="14" customWidth="1"/>
    <col min="7173" max="7173" width="11.7109375" customWidth="1"/>
    <col min="7174" max="7174" width="12.5703125" customWidth="1"/>
    <col min="7427" max="7427" width="11.85546875" customWidth="1"/>
    <col min="7428" max="7428" width="14" customWidth="1"/>
    <col min="7429" max="7429" width="11.7109375" customWidth="1"/>
    <col min="7430" max="7430" width="12.5703125" customWidth="1"/>
    <col min="7683" max="7683" width="11.85546875" customWidth="1"/>
    <col min="7684" max="7684" width="14" customWidth="1"/>
    <col min="7685" max="7685" width="11.7109375" customWidth="1"/>
    <col min="7686" max="7686" width="12.5703125" customWidth="1"/>
    <col min="7939" max="7939" width="11.85546875" customWidth="1"/>
    <col min="7940" max="7940" width="14" customWidth="1"/>
    <col min="7941" max="7941" width="11.7109375" customWidth="1"/>
    <col min="7942" max="7942" width="12.5703125" customWidth="1"/>
    <col min="8195" max="8195" width="11.85546875" customWidth="1"/>
    <col min="8196" max="8196" width="14" customWidth="1"/>
    <col min="8197" max="8197" width="11.7109375" customWidth="1"/>
    <col min="8198" max="8198" width="12.5703125" customWidth="1"/>
    <col min="8451" max="8451" width="11.85546875" customWidth="1"/>
    <col min="8452" max="8452" width="14" customWidth="1"/>
    <col min="8453" max="8453" width="11.7109375" customWidth="1"/>
    <col min="8454" max="8454" width="12.5703125" customWidth="1"/>
    <col min="8707" max="8707" width="11.85546875" customWidth="1"/>
    <col min="8708" max="8708" width="14" customWidth="1"/>
    <col min="8709" max="8709" width="11.7109375" customWidth="1"/>
    <col min="8710" max="8710" width="12.5703125" customWidth="1"/>
    <col min="8963" max="8963" width="11.85546875" customWidth="1"/>
    <col min="8964" max="8964" width="14" customWidth="1"/>
    <col min="8965" max="8965" width="11.7109375" customWidth="1"/>
    <col min="8966" max="8966" width="12.5703125" customWidth="1"/>
    <col min="9219" max="9219" width="11.85546875" customWidth="1"/>
    <col min="9220" max="9220" width="14" customWidth="1"/>
    <col min="9221" max="9221" width="11.7109375" customWidth="1"/>
    <col min="9222" max="9222" width="12.5703125" customWidth="1"/>
    <col min="9475" max="9475" width="11.85546875" customWidth="1"/>
    <col min="9476" max="9476" width="14" customWidth="1"/>
    <col min="9477" max="9477" width="11.7109375" customWidth="1"/>
    <col min="9478" max="9478" width="12.5703125" customWidth="1"/>
    <col min="9731" max="9731" width="11.85546875" customWidth="1"/>
    <col min="9732" max="9732" width="14" customWidth="1"/>
    <col min="9733" max="9733" width="11.7109375" customWidth="1"/>
    <col min="9734" max="9734" width="12.5703125" customWidth="1"/>
    <col min="9987" max="9987" width="11.85546875" customWidth="1"/>
    <col min="9988" max="9988" width="14" customWidth="1"/>
    <col min="9989" max="9989" width="11.7109375" customWidth="1"/>
    <col min="9990" max="9990" width="12.5703125" customWidth="1"/>
    <col min="10243" max="10243" width="11.85546875" customWidth="1"/>
    <col min="10244" max="10244" width="14" customWidth="1"/>
    <col min="10245" max="10245" width="11.7109375" customWidth="1"/>
    <col min="10246" max="10246" width="12.5703125" customWidth="1"/>
    <col min="10499" max="10499" width="11.85546875" customWidth="1"/>
    <col min="10500" max="10500" width="14" customWidth="1"/>
    <col min="10501" max="10501" width="11.7109375" customWidth="1"/>
    <col min="10502" max="10502" width="12.5703125" customWidth="1"/>
    <col min="10755" max="10755" width="11.85546875" customWidth="1"/>
    <col min="10756" max="10756" width="14" customWidth="1"/>
    <col min="10757" max="10757" width="11.7109375" customWidth="1"/>
    <col min="10758" max="10758" width="12.5703125" customWidth="1"/>
    <col min="11011" max="11011" width="11.85546875" customWidth="1"/>
    <col min="11012" max="11012" width="14" customWidth="1"/>
    <col min="11013" max="11013" width="11.7109375" customWidth="1"/>
    <col min="11014" max="11014" width="12.5703125" customWidth="1"/>
    <col min="11267" max="11267" width="11.85546875" customWidth="1"/>
    <col min="11268" max="11268" width="14" customWidth="1"/>
    <col min="11269" max="11269" width="11.7109375" customWidth="1"/>
    <col min="11270" max="11270" width="12.5703125" customWidth="1"/>
    <col min="11523" max="11523" width="11.85546875" customWidth="1"/>
    <col min="11524" max="11524" width="14" customWidth="1"/>
    <col min="11525" max="11525" width="11.7109375" customWidth="1"/>
    <col min="11526" max="11526" width="12.5703125" customWidth="1"/>
    <col min="11779" max="11779" width="11.85546875" customWidth="1"/>
    <col min="11780" max="11780" width="14" customWidth="1"/>
    <col min="11781" max="11781" width="11.7109375" customWidth="1"/>
    <col min="11782" max="11782" width="12.5703125" customWidth="1"/>
    <col min="12035" max="12035" width="11.85546875" customWidth="1"/>
    <col min="12036" max="12036" width="14" customWidth="1"/>
    <col min="12037" max="12037" width="11.7109375" customWidth="1"/>
    <col min="12038" max="12038" width="12.5703125" customWidth="1"/>
    <col min="12291" max="12291" width="11.85546875" customWidth="1"/>
    <col min="12292" max="12292" width="14" customWidth="1"/>
    <col min="12293" max="12293" width="11.7109375" customWidth="1"/>
    <col min="12294" max="12294" width="12.5703125" customWidth="1"/>
    <col min="12547" max="12547" width="11.85546875" customWidth="1"/>
    <col min="12548" max="12548" width="14" customWidth="1"/>
    <col min="12549" max="12549" width="11.7109375" customWidth="1"/>
    <col min="12550" max="12550" width="12.5703125" customWidth="1"/>
    <col min="12803" max="12803" width="11.85546875" customWidth="1"/>
    <col min="12804" max="12804" width="14" customWidth="1"/>
    <col min="12805" max="12805" width="11.7109375" customWidth="1"/>
    <col min="12806" max="12806" width="12.5703125" customWidth="1"/>
    <col min="13059" max="13059" width="11.85546875" customWidth="1"/>
    <col min="13060" max="13060" width="14" customWidth="1"/>
    <col min="13061" max="13061" width="11.7109375" customWidth="1"/>
    <col min="13062" max="13062" width="12.5703125" customWidth="1"/>
    <col min="13315" max="13315" width="11.85546875" customWidth="1"/>
    <col min="13316" max="13316" width="14" customWidth="1"/>
    <col min="13317" max="13317" width="11.7109375" customWidth="1"/>
    <col min="13318" max="13318" width="12.5703125" customWidth="1"/>
    <col min="13571" max="13571" width="11.85546875" customWidth="1"/>
    <col min="13572" max="13572" width="14" customWidth="1"/>
    <col min="13573" max="13573" width="11.7109375" customWidth="1"/>
    <col min="13574" max="13574" width="12.5703125" customWidth="1"/>
    <col min="13827" max="13827" width="11.85546875" customWidth="1"/>
    <col min="13828" max="13828" width="14" customWidth="1"/>
    <col min="13829" max="13829" width="11.7109375" customWidth="1"/>
    <col min="13830" max="13830" width="12.5703125" customWidth="1"/>
    <col min="14083" max="14083" width="11.85546875" customWidth="1"/>
    <col min="14084" max="14084" width="14" customWidth="1"/>
    <col min="14085" max="14085" width="11.7109375" customWidth="1"/>
    <col min="14086" max="14086" width="12.5703125" customWidth="1"/>
    <col min="14339" max="14339" width="11.85546875" customWidth="1"/>
    <col min="14340" max="14340" width="14" customWidth="1"/>
    <col min="14341" max="14341" width="11.7109375" customWidth="1"/>
    <col min="14342" max="14342" width="12.5703125" customWidth="1"/>
    <col min="14595" max="14595" width="11.85546875" customWidth="1"/>
    <col min="14596" max="14596" width="14" customWidth="1"/>
    <col min="14597" max="14597" width="11.7109375" customWidth="1"/>
    <col min="14598" max="14598" width="12.5703125" customWidth="1"/>
    <col min="14851" max="14851" width="11.85546875" customWidth="1"/>
    <col min="14852" max="14852" width="14" customWidth="1"/>
    <col min="14853" max="14853" width="11.7109375" customWidth="1"/>
    <col min="14854" max="14854" width="12.5703125" customWidth="1"/>
    <col min="15107" max="15107" width="11.85546875" customWidth="1"/>
    <col min="15108" max="15108" width="14" customWidth="1"/>
    <col min="15109" max="15109" width="11.7109375" customWidth="1"/>
    <col min="15110" max="15110" width="12.5703125" customWidth="1"/>
    <col min="15363" max="15363" width="11.85546875" customWidth="1"/>
    <col min="15364" max="15364" width="14" customWidth="1"/>
    <col min="15365" max="15365" width="11.7109375" customWidth="1"/>
    <col min="15366" max="15366" width="12.5703125" customWidth="1"/>
    <col min="15619" max="15619" width="11.85546875" customWidth="1"/>
    <col min="15620" max="15620" width="14" customWidth="1"/>
    <col min="15621" max="15621" width="11.7109375" customWidth="1"/>
    <col min="15622" max="15622" width="12.5703125" customWidth="1"/>
    <col min="15875" max="15875" width="11.85546875" customWidth="1"/>
    <col min="15876" max="15876" width="14" customWidth="1"/>
    <col min="15877" max="15877" width="11.7109375" customWidth="1"/>
    <col min="15878" max="15878" width="12.5703125" customWidth="1"/>
    <col min="16131" max="16131" width="11.85546875" customWidth="1"/>
    <col min="16132" max="16132" width="14" customWidth="1"/>
    <col min="16133" max="16133" width="11.7109375" customWidth="1"/>
    <col min="16134" max="16134" width="12.5703125" customWidth="1"/>
  </cols>
  <sheetData>
    <row r="1" spans="1:10" s="29" customFormat="1" ht="15.75" x14ac:dyDescent="0.25">
      <c r="A1" s="30" t="s">
        <v>18</v>
      </c>
      <c r="J1" s="31"/>
    </row>
    <row r="2" spans="1:10" s="29" customFormat="1" ht="15.75" x14ac:dyDescent="0.25">
      <c r="A2" s="28" t="s">
        <v>22</v>
      </c>
      <c r="J2" s="31"/>
    </row>
    <row r="4" spans="1:10" x14ac:dyDescent="0.25">
      <c r="A4" s="19" t="s">
        <v>76</v>
      </c>
    </row>
    <row r="6" spans="1:10" x14ac:dyDescent="0.25">
      <c r="I6" s="14" t="s">
        <v>7</v>
      </c>
    </row>
    <row r="7" spans="1:10" x14ac:dyDescent="0.25">
      <c r="A7" t="s">
        <v>74</v>
      </c>
      <c r="I7" s="10"/>
    </row>
    <row r="8" spans="1:10" x14ac:dyDescent="0.25">
      <c r="A8" t="s">
        <v>72</v>
      </c>
      <c r="I8" s="10">
        <v>0.86</v>
      </c>
    </row>
    <row r="9" spans="1:10" x14ac:dyDescent="0.25">
      <c r="I9" s="10"/>
    </row>
    <row r="10" spans="1:10" x14ac:dyDescent="0.25">
      <c r="A10" t="s">
        <v>14</v>
      </c>
      <c r="I10" s="10">
        <v>0.7</v>
      </c>
    </row>
    <row r="11" spans="1:10" x14ac:dyDescent="0.25">
      <c r="A11" t="s">
        <v>73</v>
      </c>
      <c r="I11" s="10" t="s">
        <v>55</v>
      </c>
    </row>
    <row r="12" spans="1:10" x14ac:dyDescent="0.25">
      <c r="A12" t="s">
        <v>77</v>
      </c>
      <c r="I12" s="10"/>
    </row>
    <row r="13" spans="1:10" x14ac:dyDescent="0.25">
      <c r="B13" s="20" t="s">
        <v>9</v>
      </c>
      <c r="I13" s="10" t="s">
        <v>6</v>
      </c>
    </row>
    <row r="14" spans="1:10" x14ac:dyDescent="0.25">
      <c r="C14" s="9" t="s">
        <v>5</v>
      </c>
      <c r="I14" s="10"/>
    </row>
    <row r="15" spans="1:10" x14ac:dyDescent="0.25">
      <c r="A15" s="5" t="s">
        <v>0</v>
      </c>
      <c r="I15" s="10" t="s">
        <v>6</v>
      </c>
    </row>
    <row r="16" spans="1:10" x14ac:dyDescent="0.25">
      <c r="A16" t="s">
        <v>75</v>
      </c>
      <c r="I16" s="16">
        <v>0.98</v>
      </c>
    </row>
    <row r="18" spans="1:10" x14ac:dyDescent="0.25">
      <c r="A18" s="1" t="s">
        <v>1</v>
      </c>
      <c r="B18" s="1" t="s">
        <v>2</v>
      </c>
      <c r="C18" s="1" t="s">
        <v>3</v>
      </c>
      <c r="D18" s="7" t="s">
        <v>15</v>
      </c>
      <c r="E18" s="1" t="s">
        <v>16</v>
      </c>
      <c r="F18" s="7" t="s">
        <v>56</v>
      </c>
      <c r="G18" s="1" t="s">
        <v>16</v>
      </c>
      <c r="J18" s="11"/>
    </row>
    <row r="19" spans="1:10" x14ac:dyDescent="0.25">
      <c r="A19" s="17">
        <v>2014</v>
      </c>
      <c r="B19" s="3">
        <v>82.298277750618979</v>
      </c>
      <c r="C19" s="3">
        <v>85.09832818318921</v>
      </c>
      <c r="D19" s="6">
        <f>0.86*(0.7)-0.29*0.07645*$C19/100-$B19/100*0.98</f>
        <v>-0.22338984680591989</v>
      </c>
      <c r="E19" s="10" t="str">
        <f t="shared" ref="E19:E27" si="0">IF(D19&lt;0,"Y","N")</f>
        <v>Y</v>
      </c>
      <c r="F19" s="6">
        <f>0.86*(0.7)-0.71*0.07645*$C19/100-$B19/100*0.98</f>
        <v>-0.25071406900226012</v>
      </c>
      <c r="G19" s="10" t="str">
        <f t="shared" ref="G19:G27" si="1">IF(F19&lt;0,"Y","N")</f>
        <v>Y</v>
      </c>
      <c r="J19" s="12"/>
    </row>
    <row r="20" spans="1:10" x14ac:dyDescent="0.25">
      <c r="A20" s="17">
        <v>2015</v>
      </c>
      <c r="B20" s="3">
        <v>85.406143819671001</v>
      </c>
      <c r="C20" s="3">
        <v>88.136473307553416</v>
      </c>
      <c r="D20" s="6">
        <f t="shared" ref="D20:D27" si="2">0.86*(0.7)-0.29*0.07645*$C20/100-$B20/100*0.98</f>
        <v>-0.25452050624742684</v>
      </c>
      <c r="E20" s="10" t="str">
        <f t="shared" si="0"/>
        <v>Y</v>
      </c>
      <c r="F20" s="6">
        <f t="shared" ref="F20:F27" si="3">0.86*(0.7)-0.71*0.07645*$C20/100-$B20/100*0.98</f>
        <v>-0.28282024646174919</v>
      </c>
      <c r="G20" s="10" t="str">
        <f t="shared" si="1"/>
        <v>Y</v>
      </c>
      <c r="J20" s="13"/>
    </row>
    <row r="21" spans="1:10" x14ac:dyDescent="0.25">
      <c r="A21" s="17">
        <v>2016</v>
      </c>
      <c r="B21" s="3">
        <v>88.016751317674704</v>
      </c>
      <c r="C21" s="3">
        <v>90.68851521201934</v>
      </c>
      <c r="D21" s="6">
        <f t="shared" si="2"/>
        <v>-0.28067026017829277</v>
      </c>
      <c r="E21" s="10" t="str">
        <f t="shared" si="0"/>
        <v>Y</v>
      </c>
      <c r="F21" s="6">
        <f t="shared" si="3"/>
        <v>-0.30978943552772009</v>
      </c>
      <c r="G21" s="10" t="str">
        <f t="shared" si="1"/>
        <v>Y</v>
      </c>
      <c r="J21" s="13"/>
    </row>
    <row r="22" spans="1:10" x14ac:dyDescent="0.25">
      <c r="A22" s="17">
        <v>2017</v>
      </c>
      <c r="B22" s="3">
        <v>90.130100244630086</v>
      </c>
      <c r="C22" s="3">
        <v>92.632928091612428</v>
      </c>
      <c r="D22" s="6">
        <f t="shared" si="2"/>
        <v>-0.30181216571992575</v>
      </c>
      <c r="E22" s="10" t="str">
        <f t="shared" si="0"/>
        <v>Y</v>
      </c>
      <c r="F22" s="6">
        <f t="shared" si="3"/>
        <v>-0.33155567260086161</v>
      </c>
      <c r="G22" s="10" t="str">
        <f t="shared" si="1"/>
        <v>Y</v>
      </c>
      <c r="J22" s="13"/>
    </row>
    <row r="23" spans="1:10" x14ac:dyDescent="0.25">
      <c r="A23" s="17">
        <v>2018</v>
      </c>
      <c r="B23" s="3">
        <v>92.11913452882338</v>
      </c>
      <c r="C23" s="3">
        <v>94.334289361256367</v>
      </c>
      <c r="D23" s="6">
        <f t="shared" si="2"/>
        <v>-0.32168190200530644</v>
      </c>
      <c r="E23" s="10" t="str">
        <f t="shared" si="0"/>
        <v>Y</v>
      </c>
      <c r="F23" s="6">
        <f t="shared" si="3"/>
        <v>-0.3519716989763122</v>
      </c>
      <c r="G23" s="10" t="str">
        <f t="shared" si="1"/>
        <v>Y</v>
      </c>
      <c r="J23" s="13"/>
    </row>
    <row r="24" spans="1:10" x14ac:dyDescent="0.25">
      <c r="A24" s="17">
        <v>2019</v>
      </c>
      <c r="B24" s="3">
        <v>93.735224884730428</v>
      </c>
      <c r="C24" s="3">
        <v>95.671073215976605</v>
      </c>
      <c r="D24" s="6">
        <f t="shared" si="2"/>
        <v>-0.33781595915770624</v>
      </c>
      <c r="E24" s="10" t="str">
        <f t="shared" si="0"/>
        <v>Y</v>
      </c>
      <c r="F24" s="6">
        <f t="shared" si="3"/>
        <v>-0.36853498405662422</v>
      </c>
      <c r="G24" s="10" t="str">
        <f t="shared" si="1"/>
        <v>Y</v>
      </c>
      <c r="J24" s="13"/>
    </row>
    <row r="25" spans="1:10" x14ac:dyDescent="0.25">
      <c r="A25" s="17">
        <v>2020</v>
      </c>
      <c r="B25" s="3">
        <v>95.102685955113316</v>
      </c>
      <c r="C25" s="3">
        <v>96.764805460747723</v>
      </c>
      <c r="D25" s="6">
        <f t="shared" si="2"/>
        <v>-0.35145956355478558</v>
      </c>
      <c r="E25" s="10" t="str">
        <f t="shared" si="0"/>
        <v>Y</v>
      </c>
      <c r="F25" s="6">
        <f t="shared" si="3"/>
        <v>-0.38252977494017704</v>
      </c>
      <c r="G25" s="10" t="str">
        <f t="shared" si="1"/>
        <v>Y</v>
      </c>
      <c r="J25" s="13"/>
    </row>
    <row r="26" spans="1:10" x14ac:dyDescent="0.25">
      <c r="A26" s="17">
        <v>2021</v>
      </c>
      <c r="B26" s="3">
        <v>96.345832382734116</v>
      </c>
      <c r="C26" s="3">
        <v>97.737011900544275</v>
      </c>
      <c r="D26" s="6">
        <f t="shared" si="2"/>
        <v>-0.36385794157420448</v>
      </c>
      <c r="E26" s="10" t="str">
        <f t="shared" si="0"/>
        <v>Y</v>
      </c>
      <c r="F26" s="6">
        <f t="shared" si="3"/>
        <v>-0.39524031872535026</v>
      </c>
      <c r="G26" s="10" t="str">
        <f t="shared" si="1"/>
        <v>Y</v>
      </c>
      <c r="J26" s="13"/>
    </row>
    <row r="27" spans="1:10" x14ac:dyDescent="0.25">
      <c r="A27" s="17">
        <v>2022</v>
      </c>
      <c r="B27" s="3">
        <v>97.464664167592858</v>
      </c>
      <c r="C27" s="3">
        <v>98.587692535366244</v>
      </c>
      <c r="D27" s="6">
        <f t="shared" si="2"/>
        <v>-0.37501109321596338</v>
      </c>
      <c r="E27" s="10" t="str">
        <f t="shared" si="0"/>
        <v>Y</v>
      </c>
      <c r="F27" s="6">
        <f t="shared" si="3"/>
        <v>-0.40666661541214411</v>
      </c>
      <c r="G27" s="10" t="str">
        <f t="shared" si="1"/>
        <v>Y</v>
      </c>
    </row>
    <row r="29" spans="1:10" ht="13.9" customHeight="1" x14ac:dyDescent="0.25">
      <c r="A29" s="15" t="s">
        <v>8</v>
      </c>
      <c r="I29" s="10"/>
      <c r="J29"/>
    </row>
    <row r="30" spans="1:10" x14ac:dyDescent="0.25">
      <c r="A30" t="s">
        <v>26</v>
      </c>
      <c r="I30" s="10"/>
      <c r="J30"/>
    </row>
    <row r="31" spans="1:10" x14ac:dyDescent="0.25">
      <c r="A31" t="s">
        <v>10</v>
      </c>
      <c r="I31" s="10"/>
      <c r="J31"/>
    </row>
  </sheetData>
  <printOptions gridLines="1"/>
  <pageMargins left="0.7" right="0.7" top="0.75" bottom="0.75" header="0.3" footer="0.3"/>
  <pageSetup orientation="landscape" horizontalDpi="4294967293" verticalDpi="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6"/>
  <sheetViews>
    <sheetView zoomScaleNormal="100" workbookViewId="0">
      <selection activeCell="B22" sqref="B22"/>
    </sheetView>
  </sheetViews>
  <sheetFormatPr defaultRowHeight="15" x14ac:dyDescent="0.25"/>
  <cols>
    <col min="1" max="1" width="9" customWidth="1"/>
    <col min="2" max="2" width="10" customWidth="1"/>
    <col min="3" max="3" width="11" customWidth="1"/>
    <col min="4" max="4" width="19.28515625" customWidth="1"/>
    <col min="5" max="5" width="12.28515625" style="10" customWidth="1"/>
    <col min="6" max="6" width="18.85546875" customWidth="1"/>
    <col min="7" max="7" width="12.140625" style="10" customWidth="1"/>
    <col min="8" max="8" width="9.28515625" customWidth="1"/>
    <col min="9" max="9" width="14.7109375" style="10" customWidth="1"/>
    <col min="10" max="10" width="13.42578125" customWidth="1"/>
  </cols>
  <sheetData>
    <row r="1" spans="1:9" s="29" customFormat="1" ht="15.75" x14ac:dyDescent="0.25">
      <c r="A1" s="30" t="s">
        <v>17</v>
      </c>
      <c r="E1" s="31"/>
      <c r="G1" s="31"/>
      <c r="I1" s="31"/>
    </row>
    <row r="2" spans="1:9" s="29" customFormat="1" ht="15.75" x14ac:dyDescent="0.25">
      <c r="A2" s="28" t="s">
        <v>19</v>
      </c>
      <c r="E2" s="31"/>
      <c r="G2" s="31"/>
      <c r="I2" s="31"/>
    </row>
    <row r="3" spans="1:9" x14ac:dyDescent="0.25">
      <c r="A3" s="18"/>
    </row>
    <row r="4" spans="1:9" ht="16.5" x14ac:dyDescent="0.25">
      <c r="A4" s="18" t="s">
        <v>68</v>
      </c>
    </row>
    <row r="5" spans="1:9" ht="17.25" customHeight="1" x14ac:dyDescent="0.25">
      <c r="A5" s="18" t="s">
        <v>70</v>
      </c>
    </row>
    <row r="6" spans="1:9" ht="17.25" customHeight="1" x14ac:dyDescent="0.25">
      <c r="A6" s="18"/>
      <c r="I6" s="14" t="s">
        <v>7</v>
      </c>
    </row>
    <row r="7" spans="1:9" x14ac:dyDescent="0.25">
      <c r="A7" t="s">
        <v>69</v>
      </c>
    </row>
    <row r="8" spans="1:9" x14ac:dyDescent="0.25">
      <c r="A8" t="s">
        <v>72</v>
      </c>
      <c r="I8" s="10">
        <v>0.86</v>
      </c>
    </row>
    <row r="9" spans="1:9" x14ac:dyDescent="0.25">
      <c r="A9" s="5" t="s">
        <v>0</v>
      </c>
      <c r="I9" s="10" t="s">
        <v>6</v>
      </c>
    </row>
    <row r="10" spans="1:9" x14ac:dyDescent="0.25">
      <c r="A10" t="s">
        <v>14</v>
      </c>
      <c r="I10" s="10">
        <v>0.7</v>
      </c>
    </row>
    <row r="11" spans="1:9" x14ac:dyDescent="0.25">
      <c r="A11" t="s">
        <v>73</v>
      </c>
      <c r="I11" s="10" t="s">
        <v>55</v>
      </c>
    </row>
    <row r="12" spans="1:9" x14ac:dyDescent="0.25">
      <c r="A12" t="s">
        <v>78</v>
      </c>
    </row>
    <row r="13" spans="1:9" x14ac:dyDescent="0.25">
      <c r="B13" s="20" t="s">
        <v>9</v>
      </c>
      <c r="I13" s="10" t="s">
        <v>6</v>
      </c>
    </row>
    <row r="14" spans="1:9" x14ac:dyDescent="0.25">
      <c r="C14" s="9" t="s">
        <v>5</v>
      </c>
    </row>
    <row r="15" spans="1:9" s="2" customFormat="1" x14ac:dyDescent="0.25">
      <c r="A15" s="8" t="s">
        <v>4</v>
      </c>
      <c r="E15" s="11"/>
      <c r="G15" s="11"/>
      <c r="I15" s="16">
        <v>0.98</v>
      </c>
    </row>
    <row r="16" spans="1:9" s="2" customFormat="1" x14ac:dyDescent="0.25">
      <c r="A16" s="8"/>
      <c r="E16" s="11"/>
      <c r="G16" s="11"/>
      <c r="I16" s="16"/>
    </row>
    <row r="17" spans="1:10" s="2" customFormat="1" x14ac:dyDescent="0.25">
      <c r="E17" s="11"/>
      <c r="G17" s="11"/>
      <c r="I17" s="11"/>
    </row>
    <row r="18" spans="1:10" x14ac:dyDescent="0.25">
      <c r="A18" s="1" t="s">
        <v>1</v>
      </c>
      <c r="B18" s="1" t="s">
        <v>2</v>
      </c>
      <c r="C18" s="1" t="s">
        <v>3</v>
      </c>
      <c r="D18" s="7" t="s">
        <v>12</v>
      </c>
      <c r="E18" s="12" t="s">
        <v>71</v>
      </c>
      <c r="F18" s="1" t="s">
        <v>54</v>
      </c>
      <c r="G18" s="12" t="s">
        <v>71</v>
      </c>
      <c r="H18" s="1"/>
      <c r="I18" s="12"/>
      <c r="J18" s="7"/>
    </row>
    <row r="19" spans="1:10" x14ac:dyDescent="0.25">
      <c r="A19" s="26" t="s">
        <v>45</v>
      </c>
      <c r="B19" s="3">
        <v>84.243506944419337</v>
      </c>
      <c r="C19" s="3">
        <v>86.607691620218148</v>
      </c>
      <c r="D19" s="6">
        <f>0.86*((1-($B19/100))*0.7)-(0.29*(0.07645*($C19/100)))</f>
        <v>7.5652729923935139E-2</v>
      </c>
      <c r="E19" s="10" t="str">
        <f t="shared" ref="E19:E27" si="0">IF(D19&lt;=0.1,"Y","N")</f>
        <v>Y</v>
      </c>
      <c r="F19" s="6">
        <f>0.86*((1-($B19/100))*0.7)-(0.71*(0.07645*($C19/100)))</f>
        <v>4.7843866221599293E-2</v>
      </c>
      <c r="G19" s="10" t="str">
        <f t="shared" ref="G19:G27" si="1">IF(F19&lt;=0.1,"Y","N")</f>
        <v>Y</v>
      </c>
      <c r="H19" s="6"/>
      <c r="I19" s="13"/>
    </row>
    <row r="20" spans="1:10" x14ac:dyDescent="0.25">
      <c r="A20" s="26" t="s">
        <v>46</v>
      </c>
      <c r="B20" s="3">
        <v>87.127604953177411</v>
      </c>
      <c r="C20" s="3">
        <v>89.405593058638004</v>
      </c>
      <c r="D20" s="6">
        <f t="shared" ref="D20:D27" si="2">0.86*((1-($B20/100))*0.7)-(0.29*(0.07645*($C20/100)))</f>
        <v>5.7670151172806675E-2</v>
      </c>
      <c r="E20" s="10" t="str">
        <f t="shared" si="0"/>
        <v>Y</v>
      </c>
      <c r="F20" s="6">
        <f t="shared" ref="F20:F27" si="3">0.86*((1-($B20/100))*0.7)-(0.71*(0.07645*($C20/100)))</f>
        <v>2.8962909297608593E-2</v>
      </c>
      <c r="G20" s="10" t="str">
        <f t="shared" si="1"/>
        <v>Y</v>
      </c>
      <c r="H20" s="6"/>
      <c r="I20" s="13"/>
    </row>
    <row r="21" spans="1:10" x14ac:dyDescent="0.25">
      <c r="A21" s="26" t="s">
        <v>47</v>
      </c>
      <c r="B21" s="3">
        <v>89.55024728053418</v>
      </c>
      <c r="C21" s="3">
        <v>91.755830266910692</v>
      </c>
      <c r="D21" s="6">
        <f t="shared" si="2"/>
        <v>4.25647850218588E-2</v>
      </c>
      <c r="E21" s="10" t="str">
        <f t="shared" si="0"/>
        <v>Y</v>
      </c>
      <c r="F21" s="6">
        <f t="shared" si="3"/>
        <v>1.3102905481456449E-2</v>
      </c>
      <c r="G21" s="10" t="str">
        <f t="shared" si="1"/>
        <v>Y</v>
      </c>
      <c r="H21" s="6"/>
      <c r="I21" s="13"/>
    </row>
    <row r="22" spans="1:10" x14ac:dyDescent="0.25">
      <c r="A22" s="26" t="s">
        <v>48</v>
      </c>
      <c r="B22" s="3">
        <v>91.511433926489659</v>
      </c>
      <c r="C22" s="3">
        <v>93.546487187499423</v>
      </c>
      <c r="D22" s="6">
        <f t="shared" si="2"/>
        <v>3.0361443820627675E-2</v>
      </c>
      <c r="E22" s="10" t="str">
        <f t="shared" si="0"/>
        <v>Y</v>
      </c>
      <c r="F22" s="6">
        <f t="shared" si="3"/>
        <v>3.2460224959348499E-4</v>
      </c>
      <c r="G22" s="10" t="str">
        <f t="shared" si="1"/>
        <v>Y</v>
      </c>
      <c r="H22" s="6"/>
      <c r="I22" s="13"/>
    </row>
    <row r="23" spans="1:10" x14ac:dyDescent="0.25">
      <c r="A23" s="26" t="s">
        <v>49</v>
      </c>
      <c r="B23" s="3">
        <v>93.357256652094819</v>
      </c>
      <c r="C23" s="3">
        <v>95.11331199301452</v>
      </c>
      <c r="D23" s="6">
        <f t="shared" si="2"/>
        <v>1.8902218118977885E-2</v>
      </c>
      <c r="E23" s="10" t="str">
        <f t="shared" si="0"/>
        <v>Y</v>
      </c>
      <c r="F23" s="6">
        <f t="shared" si="3"/>
        <v>-1.1637715228859147E-2</v>
      </c>
      <c r="G23" s="10" t="str">
        <f t="shared" si="1"/>
        <v>Y</v>
      </c>
      <c r="H23" s="6"/>
      <c r="I23" s="13"/>
    </row>
    <row r="24" spans="1:10" x14ac:dyDescent="0.25">
      <c r="A24" s="26" t="s">
        <v>50</v>
      </c>
      <c r="B24" s="3">
        <v>94.856987616649008</v>
      </c>
      <c r="C24" s="3">
        <v>96.344388625919265</v>
      </c>
      <c r="D24" s="6">
        <f t="shared" si="2"/>
        <v>9.6009018674635717E-3</v>
      </c>
      <c r="E24" s="10" t="str">
        <f t="shared" si="0"/>
        <v>Y</v>
      </c>
      <c r="F24" s="6">
        <f t="shared" si="3"/>
        <v>-2.1334317876432848E-2</v>
      </c>
      <c r="G24" s="10" t="str">
        <f t="shared" si="1"/>
        <v>Y</v>
      </c>
      <c r="H24" s="6"/>
      <c r="I24" s="13"/>
    </row>
    <row r="25" spans="1:10" x14ac:dyDescent="0.25">
      <c r="A25" s="26" t="s">
        <v>51</v>
      </c>
      <c r="B25" s="3">
        <v>96.125990740502544</v>
      </c>
      <c r="C25" s="3">
        <v>97.351633143750419</v>
      </c>
      <c r="D25" s="6">
        <f t="shared" si="2"/>
        <v>1.7381919160395047E-3</v>
      </c>
      <c r="E25" s="10" t="str">
        <f t="shared" si="0"/>
        <v>Y</v>
      </c>
      <c r="F25" s="6">
        <f t="shared" si="3"/>
        <v>-2.952044397008732E-2</v>
      </c>
      <c r="G25" s="10" t="str">
        <f t="shared" si="1"/>
        <v>Y</v>
      </c>
      <c r="H25" s="6"/>
      <c r="I25" s="13"/>
    </row>
    <row r="26" spans="1:10" x14ac:dyDescent="0.25">
      <c r="A26" s="26" t="s">
        <v>52</v>
      </c>
      <c r="B26" s="3">
        <v>97.279629944005762</v>
      </c>
      <c r="C26" s="3">
        <v>98.24696160404477</v>
      </c>
      <c r="D26" s="6">
        <f t="shared" si="2"/>
        <v>-5.4052148853394426E-3</v>
      </c>
      <c r="E26" s="10" t="str">
        <f t="shared" si="0"/>
        <v>Y</v>
      </c>
      <c r="F26" s="6">
        <f t="shared" si="3"/>
        <v>-3.6951331786782171E-2</v>
      </c>
      <c r="G26" s="10" t="str">
        <f t="shared" si="1"/>
        <v>Y</v>
      </c>
    </row>
    <row r="27" spans="1:10" x14ac:dyDescent="0.25">
      <c r="A27" s="26" t="s">
        <v>53</v>
      </c>
      <c r="B27" s="3">
        <v>98.317905227158661</v>
      </c>
      <c r="C27" s="3">
        <v>99.030374006802333</v>
      </c>
      <c r="D27" s="6">
        <f t="shared" si="2"/>
        <v>-1.1829318536673267E-2</v>
      </c>
      <c r="E27" s="10" t="str">
        <f t="shared" si="0"/>
        <v>Y</v>
      </c>
      <c r="F27" s="6">
        <f t="shared" si="3"/>
        <v>-4.3626981326517426E-2</v>
      </c>
      <c r="G27" s="10" t="str">
        <f t="shared" si="1"/>
        <v>Y</v>
      </c>
    </row>
    <row r="28" spans="1:10" x14ac:dyDescent="0.25">
      <c r="A28" s="4"/>
      <c r="B28" s="3"/>
      <c r="C28" s="3"/>
      <c r="D28" s="6"/>
    </row>
    <row r="29" spans="1:10" ht="13.9" customHeight="1" x14ac:dyDescent="0.25">
      <c r="A29" s="15" t="s">
        <v>8</v>
      </c>
    </row>
    <row r="30" spans="1:10" x14ac:dyDescent="0.25">
      <c r="A30" t="s">
        <v>23</v>
      </c>
    </row>
    <row r="31" spans="1:10" x14ac:dyDescent="0.25">
      <c r="A31" t="s">
        <v>10</v>
      </c>
    </row>
    <row r="33" spans="1:9" s="15" customFormat="1" x14ac:dyDescent="0.25">
      <c r="A33" s="21" t="s">
        <v>38</v>
      </c>
      <c r="D33" s="21" t="s">
        <v>12</v>
      </c>
      <c r="E33" s="24" t="s">
        <v>40</v>
      </c>
      <c r="F33" s="21" t="s">
        <v>54</v>
      </c>
      <c r="G33" s="24" t="s">
        <v>41</v>
      </c>
      <c r="I33" s="24"/>
    </row>
    <row r="34" spans="1:9" s="22" customFormat="1" x14ac:dyDescent="0.25">
      <c r="A34" s="22" t="s">
        <v>36</v>
      </c>
      <c r="D34" s="27">
        <f>$D$25</f>
        <v>1.7381919160395047E-3</v>
      </c>
      <c r="E34" s="23"/>
      <c r="F34" s="27">
        <f>$F$22</f>
        <v>3.2460224959348499E-4</v>
      </c>
      <c r="G34" s="23" t="s">
        <v>43</v>
      </c>
      <c r="I34" s="23"/>
    </row>
    <row r="35" spans="1:9" x14ac:dyDescent="0.25">
      <c r="A35" t="s">
        <v>37</v>
      </c>
      <c r="D35" s="6">
        <f>D$25+((D$26-D$25)/12)*1</f>
        <v>1.1429080159245926E-3</v>
      </c>
      <c r="E35" s="13"/>
      <c r="F35" s="6">
        <f>F$22+((F$23-F$22)/12)*1</f>
        <v>-6.7225754027756758E-4</v>
      </c>
    </row>
    <row r="36" spans="1:9" x14ac:dyDescent="0.25">
      <c r="A36" t="s">
        <v>39</v>
      </c>
      <c r="D36" s="6">
        <f>D$25+((D$26-D$25)/12)*2</f>
        <v>5.4762411580968023E-4</v>
      </c>
      <c r="E36" s="13"/>
      <c r="F36" s="6">
        <f>F$22+((F$23-F$22)/12)*2</f>
        <v>-1.6691173301486202E-3</v>
      </c>
    </row>
    <row r="37" spans="1:9" x14ac:dyDescent="0.25">
      <c r="A37" t="s">
        <v>31</v>
      </c>
      <c r="D37" s="6">
        <f>D$25+((D$26-D$25)/12)*3</f>
        <v>-4.7659784305232114E-5</v>
      </c>
      <c r="E37" s="13" t="s">
        <v>43</v>
      </c>
      <c r="F37" s="6">
        <f>F$22+((F$23-F$22)/12)*3</f>
        <v>-2.6659771200196729E-3</v>
      </c>
    </row>
    <row r="38" spans="1:9" x14ac:dyDescent="0.25">
      <c r="A38" t="s">
        <v>32</v>
      </c>
      <c r="D38" s="6">
        <f>D$25+((D$26-D$25)/12)*4</f>
        <v>-6.4294368442014424E-4</v>
      </c>
      <c r="E38" s="13"/>
      <c r="F38" s="6">
        <f>F$22+((F$23-F$22)/12)*4</f>
        <v>-3.6628369098907253E-3</v>
      </c>
    </row>
    <row r="39" spans="1:9" x14ac:dyDescent="0.25">
      <c r="A39" t="s">
        <v>33</v>
      </c>
      <c r="D39" s="6">
        <f>D$25+((D$26-D$25)/12)*5</f>
        <v>-1.2382275845350564E-3</v>
      </c>
      <c r="E39" s="13"/>
      <c r="F39" s="6">
        <f t="shared" ref="F39:F46" si="4">F$22+((F$23-F$22)/12)*1</f>
        <v>-6.7225754027756758E-4</v>
      </c>
    </row>
    <row r="40" spans="1:9" x14ac:dyDescent="0.25">
      <c r="A40" t="s">
        <v>27</v>
      </c>
      <c r="D40" s="6">
        <f>D$25+((D$26-D$25)/12)*6</f>
        <v>-1.8335114846499689E-3</v>
      </c>
      <c r="E40" s="13"/>
      <c r="F40" s="6">
        <f t="shared" si="4"/>
        <v>-6.7225754027756758E-4</v>
      </c>
    </row>
    <row r="41" spans="1:9" x14ac:dyDescent="0.25">
      <c r="A41" t="s">
        <v>28</v>
      </c>
      <c r="D41" s="6">
        <f>D$25+((D$26-D$25)/12)*7</f>
        <v>-2.4287953847648806E-3</v>
      </c>
      <c r="E41" s="13"/>
      <c r="F41" s="6">
        <f t="shared" si="4"/>
        <v>-6.7225754027756758E-4</v>
      </c>
    </row>
    <row r="42" spans="1:9" x14ac:dyDescent="0.25">
      <c r="A42" t="s">
        <v>29</v>
      </c>
      <c r="D42" s="6">
        <f>D$25+((D$26-D$25)/12)*8</f>
        <v>-3.0240792848797932E-3</v>
      </c>
      <c r="E42" s="13"/>
      <c r="F42" s="6">
        <f t="shared" si="4"/>
        <v>-6.7225754027756758E-4</v>
      </c>
    </row>
    <row r="43" spans="1:9" x14ac:dyDescent="0.25">
      <c r="A43" t="s">
        <v>34</v>
      </c>
      <c r="D43" s="6">
        <f>D$25+((D$26-D$25)/12)*9</f>
        <v>-3.6193631849947058E-3</v>
      </c>
      <c r="E43" s="13"/>
      <c r="F43" s="6">
        <f t="shared" si="4"/>
        <v>-6.7225754027756758E-4</v>
      </c>
    </row>
    <row r="44" spans="1:9" x14ac:dyDescent="0.25">
      <c r="A44" t="s">
        <v>30</v>
      </c>
      <c r="D44" s="6">
        <f>D$25+((D$26-D$25)/12)*10</f>
        <v>-4.2146470851096175E-3</v>
      </c>
      <c r="E44" s="13"/>
      <c r="F44" s="6">
        <f t="shared" si="4"/>
        <v>-6.7225754027756758E-4</v>
      </c>
    </row>
    <row r="45" spans="1:9" x14ac:dyDescent="0.25">
      <c r="A45" t="s">
        <v>35</v>
      </c>
      <c r="D45" s="6">
        <f>D$25+((D$26-D$25)/12)*11</f>
        <v>-4.80993098522453E-3</v>
      </c>
      <c r="E45" s="13"/>
      <c r="F45" s="6">
        <f t="shared" si="4"/>
        <v>-6.7225754027756758E-4</v>
      </c>
    </row>
    <row r="46" spans="1:9" x14ac:dyDescent="0.25">
      <c r="A46" t="s">
        <v>36</v>
      </c>
      <c r="D46" s="6">
        <f>D$25+((D$26-D$25)/12)*12</f>
        <v>-5.4052148853394426E-3</v>
      </c>
      <c r="E46" s="13"/>
      <c r="F46" s="6">
        <f t="shared" si="4"/>
        <v>-6.7225754027756758E-4</v>
      </c>
    </row>
  </sheetData>
  <printOptions gridLines="1"/>
  <pageMargins left="0.7" right="0.7" top="0.75" bottom="0.75" header="0.3" footer="0.3"/>
  <pageSetup orientation="landscape" horizontalDpi="300" verticalDpi="300" r:id="rId1"/>
  <headerFooter>
    <oddFooter>&amp;C&amp;P</oddFooter>
  </headerFooter>
  <rowBreaks count="1" manualBreakCount="1">
    <brk id="3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1"/>
  <sheetViews>
    <sheetView workbookViewId="0">
      <selection activeCell="B22" sqref="B22"/>
    </sheetView>
  </sheetViews>
  <sheetFormatPr defaultRowHeight="15" x14ac:dyDescent="0.25"/>
  <cols>
    <col min="2" max="2" width="11.85546875" customWidth="1"/>
    <col min="3" max="3" width="14" customWidth="1"/>
    <col min="4" max="5" width="15.42578125" customWidth="1"/>
    <col min="6" max="6" width="14.85546875" customWidth="1"/>
    <col min="7" max="7" width="14.140625" customWidth="1"/>
    <col min="9" max="9" width="16.140625" customWidth="1"/>
    <col min="10" max="10" width="14.7109375" style="10" customWidth="1"/>
    <col min="259" max="259" width="11.85546875" customWidth="1"/>
    <col min="260" max="260" width="14" customWidth="1"/>
    <col min="261" max="261" width="11.7109375" customWidth="1"/>
    <col min="262" max="262" width="12.5703125" customWidth="1"/>
    <col min="515" max="515" width="11.85546875" customWidth="1"/>
    <col min="516" max="516" width="14" customWidth="1"/>
    <col min="517" max="517" width="11.7109375" customWidth="1"/>
    <col min="518" max="518" width="12.5703125" customWidth="1"/>
    <col min="771" max="771" width="11.85546875" customWidth="1"/>
    <col min="772" max="772" width="14" customWidth="1"/>
    <col min="773" max="773" width="11.7109375" customWidth="1"/>
    <col min="774" max="774" width="12.5703125" customWidth="1"/>
    <col min="1027" max="1027" width="11.85546875" customWidth="1"/>
    <col min="1028" max="1028" width="14" customWidth="1"/>
    <col min="1029" max="1029" width="11.7109375" customWidth="1"/>
    <col min="1030" max="1030" width="12.5703125" customWidth="1"/>
    <col min="1283" max="1283" width="11.85546875" customWidth="1"/>
    <col min="1284" max="1284" width="14" customWidth="1"/>
    <col min="1285" max="1285" width="11.7109375" customWidth="1"/>
    <col min="1286" max="1286" width="12.5703125" customWidth="1"/>
    <col min="1539" max="1539" width="11.85546875" customWidth="1"/>
    <col min="1540" max="1540" width="14" customWidth="1"/>
    <col min="1541" max="1541" width="11.7109375" customWidth="1"/>
    <col min="1542" max="1542" width="12.5703125" customWidth="1"/>
    <col min="1795" max="1795" width="11.85546875" customWidth="1"/>
    <col min="1796" max="1796" width="14" customWidth="1"/>
    <col min="1797" max="1797" width="11.7109375" customWidth="1"/>
    <col min="1798" max="1798" width="12.5703125" customWidth="1"/>
    <col min="2051" max="2051" width="11.85546875" customWidth="1"/>
    <col min="2052" max="2052" width="14" customWidth="1"/>
    <col min="2053" max="2053" width="11.7109375" customWidth="1"/>
    <col min="2054" max="2054" width="12.5703125" customWidth="1"/>
    <col min="2307" max="2307" width="11.85546875" customWidth="1"/>
    <col min="2308" max="2308" width="14" customWidth="1"/>
    <col min="2309" max="2309" width="11.7109375" customWidth="1"/>
    <col min="2310" max="2310" width="12.5703125" customWidth="1"/>
    <col min="2563" max="2563" width="11.85546875" customWidth="1"/>
    <col min="2564" max="2564" width="14" customWidth="1"/>
    <col min="2565" max="2565" width="11.7109375" customWidth="1"/>
    <col min="2566" max="2566" width="12.5703125" customWidth="1"/>
    <col min="2819" max="2819" width="11.85546875" customWidth="1"/>
    <col min="2820" max="2820" width="14" customWidth="1"/>
    <col min="2821" max="2821" width="11.7109375" customWidth="1"/>
    <col min="2822" max="2822" width="12.5703125" customWidth="1"/>
    <col min="3075" max="3075" width="11.85546875" customWidth="1"/>
    <col min="3076" max="3076" width="14" customWidth="1"/>
    <col min="3077" max="3077" width="11.7109375" customWidth="1"/>
    <col min="3078" max="3078" width="12.5703125" customWidth="1"/>
    <col min="3331" max="3331" width="11.85546875" customWidth="1"/>
    <col min="3332" max="3332" width="14" customWidth="1"/>
    <col min="3333" max="3333" width="11.7109375" customWidth="1"/>
    <col min="3334" max="3334" width="12.5703125" customWidth="1"/>
    <col min="3587" max="3587" width="11.85546875" customWidth="1"/>
    <col min="3588" max="3588" width="14" customWidth="1"/>
    <col min="3589" max="3589" width="11.7109375" customWidth="1"/>
    <col min="3590" max="3590" width="12.5703125" customWidth="1"/>
    <col min="3843" max="3843" width="11.85546875" customWidth="1"/>
    <col min="3844" max="3844" width="14" customWidth="1"/>
    <col min="3845" max="3845" width="11.7109375" customWidth="1"/>
    <col min="3846" max="3846" width="12.5703125" customWidth="1"/>
    <col min="4099" max="4099" width="11.85546875" customWidth="1"/>
    <col min="4100" max="4100" width="14" customWidth="1"/>
    <col min="4101" max="4101" width="11.7109375" customWidth="1"/>
    <col min="4102" max="4102" width="12.5703125" customWidth="1"/>
    <col min="4355" max="4355" width="11.85546875" customWidth="1"/>
    <col min="4356" max="4356" width="14" customWidth="1"/>
    <col min="4357" max="4357" width="11.7109375" customWidth="1"/>
    <col min="4358" max="4358" width="12.5703125" customWidth="1"/>
    <col min="4611" max="4611" width="11.85546875" customWidth="1"/>
    <col min="4612" max="4612" width="14" customWidth="1"/>
    <col min="4613" max="4613" width="11.7109375" customWidth="1"/>
    <col min="4614" max="4614" width="12.5703125" customWidth="1"/>
    <col min="4867" max="4867" width="11.85546875" customWidth="1"/>
    <col min="4868" max="4868" width="14" customWidth="1"/>
    <col min="4869" max="4869" width="11.7109375" customWidth="1"/>
    <col min="4870" max="4870" width="12.5703125" customWidth="1"/>
    <col min="5123" max="5123" width="11.85546875" customWidth="1"/>
    <col min="5124" max="5124" width="14" customWidth="1"/>
    <col min="5125" max="5125" width="11.7109375" customWidth="1"/>
    <col min="5126" max="5126" width="12.5703125" customWidth="1"/>
    <col min="5379" max="5379" width="11.85546875" customWidth="1"/>
    <col min="5380" max="5380" width="14" customWidth="1"/>
    <col min="5381" max="5381" width="11.7109375" customWidth="1"/>
    <col min="5382" max="5382" width="12.5703125" customWidth="1"/>
    <col min="5635" max="5635" width="11.85546875" customWidth="1"/>
    <col min="5636" max="5636" width="14" customWidth="1"/>
    <col min="5637" max="5637" width="11.7109375" customWidth="1"/>
    <col min="5638" max="5638" width="12.5703125" customWidth="1"/>
    <col min="5891" max="5891" width="11.85546875" customWidth="1"/>
    <col min="5892" max="5892" width="14" customWidth="1"/>
    <col min="5893" max="5893" width="11.7109375" customWidth="1"/>
    <col min="5894" max="5894" width="12.5703125" customWidth="1"/>
    <col min="6147" max="6147" width="11.85546875" customWidth="1"/>
    <col min="6148" max="6148" width="14" customWidth="1"/>
    <col min="6149" max="6149" width="11.7109375" customWidth="1"/>
    <col min="6150" max="6150" width="12.5703125" customWidth="1"/>
    <col min="6403" max="6403" width="11.85546875" customWidth="1"/>
    <col min="6404" max="6404" width="14" customWidth="1"/>
    <col min="6405" max="6405" width="11.7109375" customWidth="1"/>
    <col min="6406" max="6406" width="12.5703125" customWidth="1"/>
    <col min="6659" max="6659" width="11.85546875" customWidth="1"/>
    <col min="6660" max="6660" width="14" customWidth="1"/>
    <col min="6661" max="6661" width="11.7109375" customWidth="1"/>
    <col min="6662" max="6662" width="12.5703125" customWidth="1"/>
    <col min="6915" max="6915" width="11.85546875" customWidth="1"/>
    <col min="6916" max="6916" width="14" customWidth="1"/>
    <col min="6917" max="6917" width="11.7109375" customWidth="1"/>
    <col min="6918" max="6918" width="12.5703125" customWidth="1"/>
    <col min="7171" max="7171" width="11.85546875" customWidth="1"/>
    <col min="7172" max="7172" width="14" customWidth="1"/>
    <col min="7173" max="7173" width="11.7109375" customWidth="1"/>
    <col min="7174" max="7174" width="12.5703125" customWidth="1"/>
    <col min="7427" max="7427" width="11.85546875" customWidth="1"/>
    <col min="7428" max="7428" width="14" customWidth="1"/>
    <col min="7429" max="7429" width="11.7109375" customWidth="1"/>
    <col min="7430" max="7430" width="12.5703125" customWidth="1"/>
    <col min="7683" max="7683" width="11.85546875" customWidth="1"/>
    <col min="7684" max="7684" width="14" customWidth="1"/>
    <col min="7685" max="7685" width="11.7109375" customWidth="1"/>
    <col min="7686" max="7686" width="12.5703125" customWidth="1"/>
    <col min="7939" max="7939" width="11.85546875" customWidth="1"/>
    <col min="7940" max="7940" width="14" customWidth="1"/>
    <col min="7941" max="7941" width="11.7109375" customWidth="1"/>
    <col min="7942" max="7942" width="12.5703125" customWidth="1"/>
    <col min="8195" max="8195" width="11.85546875" customWidth="1"/>
    <col min="8196" max="8196" width="14" customWidth="1"/>
    <col min="8197" max="8197" width="11.7109375" customWidth="1"/>
    <col min="8198" max="8198" width="12.5703125" customWidth="1"/>
    <col min="8451" max="8451" width="11.85546875" customWidth="1"/>
    <col min="8452" max="8452" width="14" customWidth="1"/>
    <col min="8453" max="8453" width="11.7109375" customWidth="1"/>
    <col min="8454" max="8454" width="12.5703125" customWidth="1"/>
    <col min="8707" max="8707" width="11.85546875" customWidth="1"/>
    <col min="8708" max="8708" width="14" customWidth="1"/>
    <col min="8709" max="8709" width="11.7109375" customWidth="1"/>
    <col min="8710" max="8710" width="12.5703125" customWidth="1"/>
    <col min="8963" max="8963" width="11.85546875" customWidth="1"/>
    <col min="8964" max="8964" width="14" customWidth="1"/>
    <col min="8965" max="8965" width="11.7109375" customWidth="1"/>
    <col min="8966" max="8966" width="12.5703125" customWidth="1"/>
    <col min="9219" max="9219" width="11.85546875" customWidth="1"/>
    <col min="9220" max="9220" width="14" customWidth="1"/>
    <col min="9221" max="9221" width="11.7109375" customWidth="1"/>
    <col min="9222" max="9222" width="12.5703125" customWidth="1"/>
    <col min="9475" max="9475" width="11.85546875" customWidth="1"/>
    <col min="9476" max="9476" width="14" customWidth="1"/>
    <col min="9477" max="9477" width="11.7109375" customWidth="1"/>
    <col min="9478" max="9478" width="12.5703125" customWidth="1"/>
    <col min="9731" max="9731" width="11.85546875" customWidth="1"/>
    <col min="9732" max="9732" width="14" customWidth="1"/>
    <col min="9733" max="9733" width="11.7109375" customWidth="1"/>
    <col min="9734" max="9734" width="12.5703125" customWidth="1"/>
    <col min="9987" max="9987" width="11.85546875" customWidth="1"/>
    <col min="9988" max="9988" width="14" customWidth="1"/>
    <col min="9989" max="9989" width="11.7109375" customWidth="1"/>
    <col min="9990" max="9990" width="12.5703125" customWidth="1"/>
    <col min="10243" max="10243" width="11.85546875" customWidth="1"/>
    <col min="10244" max="10244" width="14" customWidth="1"/>
    <col min="10245" max="10245" width="11.7109375" customWidth="1"/>
    <col min="10246" max="10246" width="12.5703125" customWidth="1"/>
    <col min="10499" max="10499" width="11.85546875" customWidth="1"/>
    <col min="10500" max="10500" width="14" customWidth="1"/>
    <col min="10501" max="10501" width="11.7109375" customWidth="1"/>
    <col min="10502" max="10502" width="12.5703125" customWidth="1"/>
    <col min="10755" max="10755" width="11.85546875" customWidth="1"/>
    <col min="10756" max="10756" width="14" customWidth="1"/>
    <col min="10757" max="10757" width="11.7109375" customWidth="1"/>
    <col min="10758" max="10758" width="12.5703125" customWidth="1"/>
    <col min="11011" max="11011" width="11.85546875" customWidth="1"/>
    <col min="11012" max="11012" width="14" customWidth="1"/>
    <col min="11013" max="11013" width="11.7109375" customWidth="1"/>
    <col min="11014" max="11014" width="12.5703125" customWidth="1"/>
    <col min="11267" max="11267" width="11.85546875" customWidth="1"/>
    <col min="11268" max="11268" width="14" customWidth="1"/>
    <col min="11269" max="11269" width="11.7109375" customWidth="1"/>
    <col min="11270" max="11270" width="12.5703125" customWidth="1"/>
    <col min="11523" max="11523" width="11.85546875" customWidth="1"/>
    <col min="11524" max="11524" width="14" customWidth="1"/>
    <col min="11525" max="11525" width="11.7109375" customWidth="1"/>
    <col min="11526" max="11526" width="12.5703125" customWidth="1"/>
    <col min="11779" max="11779" width="11.85546875" customWidth="1"/>
    <col min="11780" max="11780" width="14" customWidth="1"/>
    <col min="11781" max="11781" width="11.7109375" customWidth="1"/>
    <col min="11782" max="11782" width="12.5703125" customWidth="1"/>
    <col min="12035" max="12035" width="11.85546875" customWidth="1"/>
    <col min="12036" max="12036" width="14" customWidth="1"/>
    <col min="12037" max="12037" width="11.7109375" customWidth="1"/>
    <col min="12038" max="12038" width="12.5703125" customWidth="1"/>
    <col min="12291" max="12291" width="11.85546875" customWidth="1"/>
    <col min="12292" max="12292" width="14" customWidth="1"/>
    <col min="12293" max="12293" width="11.7109375" customWidth="1"/>
    <col min="12294" max="12294" width="12.5703125" customWidth="1"/>
    <col min="12547" max="12547" width="11.85546875" customWidth="1"/>
    <col min="12548" max="12548" width="14" customWidth="1"/>
    <col min="12549" max="12549" width="11.7109375" customWidth="1"/>
    <col min="12550" max="12550" width="12.5703125" customWidth="1"/>
    <col min="12803" max="12803" width="11.85546875" customWidth="1"/>
    <col min="12804" max="12804" width="14" customWidth="1"/>
    <col min="12805" max="12805" width="11.7109375" customWidth="1"/>
    <col min="12806" max="12806" width="12.5703125" customWidth="1"/>
    <col min="13059" max="13059" width="11.85546875" customWidth="1"/>
    <col min="13060" max="13060" width="14" customWidth="1"/>
    <col min="13061" max="13061" width="11.7109375" customWidth="1"/>
    <col min="13062" max="13062" width="12.5703125" customWidth="1"/>
    <col min="13315" max="13315" width="11.85546875" customWidth="1"/>
    <col min="13316" max="13316" width="14" customWidth="1"/>
    <col min="13317" max="13317" width="11.7109375" customWidth="1"/>
    <col min="13318" max="13318" width="12.5703125" customWidth="1"/>
    <col min="13571" max="13571" width="11.85546875" customWidth="1"/>
    <col min="13572" max="13572" width="14" customWidth="1"/>
    <col min="13573" max="13573" width="11.7109375" customWidth="1"/>
    <col min="13574" max="13574" width="12.5703125" customWidth="1"/>
    <col min="13827" max="13827" width="11.85546875" customWidth="1"/>
    <col min="13828" max="13828" width="14" customWidth="1"/>
    <col min="13829" max="13829" width="11.7109375" customWidth="1"/>
    <col min="13830" max="13830" width="12.5703125" customWidth="1"/>
    <col min="14083" max="14083" width="11.85546875" customWidth="1"/>
    <col min="14084" max="14084" width="14" customWidth="1"/>
    <col min="14085" max="14085" width="11.7109375" customWidth="1"/>
    <col min="14086" max="14086" width="12.5703125" customWidth="1"/>
    <col min="14339" max="14339" width="11.85546875" customWidth="1"/>
    <col min="14340" max="14340" width="14" customWidth="1"/>
    <col min="14341" max="14341" width="11.7109375" customWidth="1"/>
    <col min="14342" max="14342" width="12.5703125" customWidth="1"/>
    <col min="14595" max="14595" width="11.85546875" customWidth="1"/>
    <col min="14596" max="14596" width="14" customWidth="1"/>
    <col min="14597" max="14597" width="11.7109375" customWidth="1"/>
    <col min="14598" max="14598" width="12.5703125" customWidth="1"/>
    <col min="14851" max="14851" width="11.85546875" customWidth="1"/>
    <col min="14852" max="14852" width="14" customWidth="1"/>
    <col min="14853" max="14853" width="11.7109375" customWidth="1"/>
    <col min="14854" max="14854" width="12.5703125" customWidth="1"/>
    <col min="15107" max="15107" width="11.85546875" customWidth="1"/>
    <col min="15108" max="15108" width="14" customWidth="1"/>
    <col min="15109" max="15109" width="11.7109375" customWidth="1"/>
    <col min="15110" max="15110" width="12.5703125" customWidth="1"/>
    <col min="15363" max="15363" width="11.85546875" customWidth="1"/>
    <col min="15364" max="15364" width="14" customWidth="1"/>
    <col min="15365" max="15365" width="11.7109375" customWidth="1"/>
    <col min="15366" max="15366" width="12.5703125" customWidth="1"/>
    <col min="15619" max="15619" width="11.85546875" customWidth="1"/>
    <col min="15620" max="15620" width="14" customWidth="1"/>
    <col min="15621" max="15621" width="11.7109375" customWidth="1"/>
    <col min="15622" max="15622" width="12.5703125" customWidth="1"/>
    <col min="15875" max="15875" width="11.85546875" customWidth="1"/>
    <col min="15876" max="15876" width="14" customWidth="1"/>
    <col min="15877" max="15877" width="11.7109375" customWidth="1"/>
    <col min="15878" max="15878" width="12.5703125" customWidth="1"/>
    <col min="16131" max="16131" width="11.85546875" customWidth="1"/>
    <col min="16132" max="16132" width="14" customWidth="1"/>
    <col min="16133" max="16133" width="11.7109375" customWidth="1"/>
    <col min="16134" max="16134" width="12.5703125" customWidth="1"/>
  </cols>
  <sheetData>
    <row r="1" spans="1:10" s="29" customFormat="1" ht="15.75" x14ac:dyDescent="0.25">
      <c r="A1" s="30" t="s">
        <v>18</v>
      </c>
      <c r="J1" s="31"/>
    </row>
    <row r="2" spans="1:10" s="29" customFormat="1" ht="15.75" x14ac:dyDescent="0.25">
      <c r="A2" s="28" t="s">
        <v>19</v>
      </c>
      <c r="J2" s="31"/>
    </row>
    <row r="4" spans="1:10" x14ac:dyDescent="0.25">
      <c r="A4" s="19" t="s">
        <v>76</v>
      </c>
    </row>
    <row r="6" spans="1:10" x14ac:dyDescent="0.25">
      <c r="I6" s="14" t="s">
        <v>7</v>
      </c>
    </row>
    <row r="7" spans="1:10" x14ac:dyDescent="0.25">
      <c r="A7" t="s">
        <v>74</v>
      </c>
      <c r="I7" s="10"/>
    </row>
    <row r="8" spans="1:10" x14ac:dyDescent="0.25">
      <c r="A8" t="s">
        <v>72</v>
      </c>
      <c r="I8" s="10">
        <v>0.86</v>
      </c>
    </row>
    <row r="9" spans="1:10" x14ac:dyDescent="0.25">
      <c r="I9" s="10"/>
    </row>
    <row r="10" spans="1:10" x14ac:dyDescent="0.25">
      <c r="A10" t="s">
        <v>14</v>
      </c>
      <c r="I10" s="10">
        <v>0.7</v>
      </c>
    </row>
    <row r="11" spans="1:10" x14ac:dyDescent="0.25">
      <c r="A11" t="s">
        <v>73</v>
      </c>
      <c r="I11" s="10" t="s">
        <v>55</v>
      </c>
    </row>
    <row r="12" spans="1:10" x14ac:dyDescent="0.25">
      <c r="A12" t="s">
        <v>77</v>
      </c>
      <c r="I12" s="10"/>
    </row>
    <row r="13" spans="1:10" x14ac:dyDescent="0.25">
      <c r="B13" s="20" t="s">
        <v>9</v>
      </c>
      <c r="I13" s="10" t="s">
        <v>6</v>
      </c>
    </row>
    <row r="14" spans="1:10" x14ac:dyDescent="0.25">
      <c r="C14" s="9" t="s">
        <v>5</v>
      </c>
      <c r="I14" s="10"/>
    </row>
    <row r="15" spans="1:10" x14ac:dyDescent="0.25">
      <c r="A15" s="5" t="s">
        <v>0</v>
      </c>
      <c r="I15" s="10" t="s">
        <v>6</v>
      </c>
    </row>
    <row r="16" spans="1:10" x14ac:dyDescent="0.25">
      <c r="A16" t="s">
        <v>75</v>
      </c>
      <c r="I16" s="16">
        <v>0.98</v>
      </c>
    </row>
    <row r="18" spans="1:10" x14ac:dyDescent="0.25">
      <c r="A18" s="1" t="s">
        <v>1</v>
      </c>
      <c r="B18" s="1" t="s">
        <v>2</v>
      </c>
      <c r="C18" s="1" t="s">
        <v>3</v>
      </c>
      <c r="D18" s="7" t="s">
        <v>15</v>
      </c>
      <c r="E18" s="1" t="s">
        <v>16</v>
      </c>
      <c r="F18" s="7" t="s">
        <v>56</v>
      </c>
      <c r="G18" s="1" t="s">
        <v>16</v>
      </c>
      <c r="J18" s="11"/>
    </row>
    <row r="19" spans="1:10" x14ac:dyDescent="0.25">
      <c r="A19" s="17">
        <v>2014</v>
      </c>
      <c r="B19" s="3">
        <v>84.243506944419337</v>
      </c>
      <c r="C19" s="3">
        <v>86.607691620218148</v>
      </c>
      <c r="D19" s="6">
        <f>0.86*(0.7)-0.29*0.07645*$C19/100-$B19/100*0.98</f>
        <v>-0.24278772632597001</v>
      </c>
      <c r="E19" s="10" t="str">
        <f t="shared" ref="E19:E27" si="0">IF(D19&lt;0,"Y","N")</f>
        <v>Y</v>
      </c>
      <c r="F19" s="6">
        <f>0.86*(0.7)-0.71*0.07645*$C19/100-$B19/100*0.98</f>
        <v>-0.27059659002830583</v>
      </c>
      <c r="G19" s="10" t="str">
        <f t="shared" ref="G19:G27" si="1">IF(F19&lt;0,"Y","N")</f>
        <v>Y</v>
      </c>
      <c r="J19" s="12"/>
    </row>
    <row r="20" spans="1:10" x14ac:dyDescent="0.25">
      <c r="A20" s="17">
        <v>2015</v>
      </c>
      <c r="B20" s="3">
        <v>87.127604953177411</v>
      </c>
      <c r="C20" s="3">
        <v>89.405593058638004</v>
      </c>
      <c r="D20" s="6">
        <f t="shared" ref="D20:D27" si="2">0.86*(0.7)-0.29*0.07645*$C20/100-$B20/100*0.98</f>
        <v>-0.27167219555020383</v>
      </c>
      <c r="E20" s="10" t="str">
        <f t="shared" si="0"/>
        <v>Y</v>
      </c>
      <c r="F20" s="6">
        <f t="shared" ref="F20:F27" si="3">0.86*(0.7)-0.71*0.07645*$C20/100-$B20/100*0.98</f>
        <v>-0.30037943742540196</v>
      </c>
      <c r="G20" s="10" t="str">
        <f t="shared" si="1"/>
        <v>Y</v>
      </c>
      <c r="J20" s="13"/>
    </row>
    <row r="21" spans="1:10" x14ac:dyDescent="0.25">
      <c r="A21" s="17">
        <v>2016</v>
      </c>
      <c r="B21" s="3">
        <v>89.55024728053418</v>
      </c>
      <c r="C21" s="3">
        <v>91.755830266910692</v>
      </c>
      <c r="D21" s="6">
        <f t="shared" si="2"/>
        <v>-0.29593514969856038</v>
      </c>
      <c r="E21" s="10" t="str">
        <f t="shared" si="0"/>
        <v>Y</v>
      </c>
      <c r="F21" s="6">
        <f t="shared" si="3"/>
        <v>-0.32539702923896274</v>
      </c>
      <c r="G21" s="10" t="str">
        <f t="shared" si="1"/>
        <v>Y</v>
      </c>
      <c r="J21" s="13"/>
    </row>
    <row r="22" spans="1:10" x14ac:dyDescent="0.25">
      <c r="A22" s="17">
        <v>2017</v>
      </c>
      <c r="B22" s="3">
        <v>91.511433926489659</v>
      </c>
      <c r="C22" s="3">
        <v>93.546487187499423</v>
      </c>
      <c r="D22" s="6">
        <f t="shared" si="2"/>
        <v>-0.31555177642150323</v>
      </c>
      <c r="E22" s="10" t="str">
        <f t="shared" si="0"/>
        <v>Y</v>
      </c>
      <c r="F22" s="6">
        <f t="shared" si="3"/>
        <v>-0.34558861799253737</v>
      </c>
      <c r="G22" s="10" t="str">
        <f t="shared" si="1"/>
        <v>Y</v>
      </c>
      <c r="J22" s="13"/>
    </row>
    <row r="23" spans="1:10" x14ac:dyDescent="0.25">
      <c r="A23" s="17">
        <v>2018</v>
      </c>
      <c r="B23" s="3">
        <v>93.357256652094819</v>
      </c>
      <c r="C23" s="3">
        <v>95.11331199301452</v>
      </c>
      <c r="D23" s="6">
        <f t="shared" si="2"/>
        <v>-0.33398821202594053</v>
      </c>
      <c r="E23" s="10" t="str">
        <f t="shared" si="0"/>
        <v>Y</v>
      </c>
      <c r="F23" s="6">
        <f t="shared" si="3"/>
        <v>-0.36452814537377753</v>
      </c>
      <c r="G23" s="10" t="str">
        <f t="shared" si="1"/>
        <v>Y</v>
      </c>
      <c r="J23" s="13"/>
    </row>
    <row r="24" spans="1:10" x14ac:dyDescent="0.25">
      <c r="A24" s="17">
        <v>2019</v>
      </c>
      <c r="B24" s="3">
        <v>94.856987616649008</v>
      </c>
      <c r="C24" s="3">
        <v>96.344388625919265</v>
      </c>
      <c r="D24" s="6">
        <f t="shared" si="2"/>
        <v>-0.34895851132346967</v>
      </c>
      <c r="E24" s="10" t="str">
        <f t="shared" si="0"/>
        <v>Y</v>
      </c>
      <c r="F24" s="6">
        <f t="shared" si="3"/>
        <v>-0.37989373106736612</v>
      </c>
      <c r="G24" s="10" t="str">
        <f t="shared" si="1"/>
        <v>Y</v>
      </c>
      <c r="J24" s="13"/>
    </row>
    <row r="25" spans="1:10" x14ac:dyDescent="0.25">
      <c r="A25" s="17">
        <v>2020</v>
      </c>
      <c r="B25" s="3">
        <v>96.125990740502544</v>
      </c>
      <c r="C25" s="3">
        <v>97.351633143750419</v>
      </c>
      <c r="D25" s="6">
        <f t="shared" si="2"/>
        <v>-0.36161805308306005</v>
      </c>
      <c r="E25" s="10" t="str">
        <f t="shared" si="0"/>
        <v>Y</v>
      </c>
      <c r="F25" s="6">
        <f t="shared" si="3"/>
        <v>-0.39287668896918693</v>
      </c>
      <c r="G25" s="10" t="str">
        <f t="shared" si="1"/>
        <v>Y</v>
      </c>
      <c r="J25" s="13"/>
    </row>
    <row r="26" spans="1:10" x14ac:dyDescent="0.25">
      <c r="A26" s="17">
        <v>2021</v>
      </c>
      <c r="B26" s="3">
        <v>97.279629944005762</v>
      </c>
      <c r="C26" s="3">
        <v>98.24696160404477</v>
      </c>
      <c r="D26" s="6">
        <f t="shared" si="2"/>
        <v>-0.37312221607368123</v>
      </c>
      <c r="E26" s="10" t="str">
        <f t="shared" si="0"/>
        <v>Y</v>
      </c>
      <c r="F26" s="6">
        <f t="shared" si="3"/>
        <v>-0.40466833297512395</v>
      </c>
      <c r="G26" s="10" t="str">
        <f t="shared" si="1"/>
        <v>Y</v>
      </c>
      <c r="J26" s="13"/>
    </row>
    <row r="27" spans="1:10" x14ac:dyDescent="0.25">
      <c r="A27" s="17">
        <v>2022</v>
      </c>
      <c r="B27" s="3">
        <v>98.317905227158661</v>
      </c>
      <c r="C27" s="3">
        <v>99.030374006802333</v>
      </c>
      <c r="D27" s="6">
        <f t="shared" si="2"/>
        <v>-0.38347100029533299</v>
      </c>
      <c r="E27" s="10" t="str">
        <f t="shared" si="0"/>
        <v>Y</v>
      </c>
      <c r="F27" s="6">
        <f t="shared" si="3"/>
        <v>-0.41526866308517718</v>
      </c>
      <c r="G27" s="10" t="str">
        <f t="shared" si="1"/>
        <v>Y</v>
      </c>
    </row>
    <row r="29" spans="1:10" ht="13.9" customHeight="1" x14ac:dyDescent="0.25">
      <c r="A29" s="15" t="s">
        <v>8</v>
      </c>
      <c r="I29" s="10"/>
      <c r="J29"/>
    </row>
    <row r="30" spans="1:10" x14ac:dyDescent="0.25">
      <c r="A30" t="s">
        <v>23</v>
      </c>
      <c r="I30" s="10"/>
      <c r="J30"/>
    </row>
    <row r="31" spans="1:10" x14ac:dyDescent="0.25">
      <c r="A31" t="s">
        <v>10</v>
      </c>
      <c r="I31" s="10"/>
      <c r="J31"/>
    </row>
  </sheetData>
  <printOptions gridLines="1"/>
  <pageMargins left="0.7" right="0.7" top="0.75" bottom="0.75" header="0.3" footer="0.3"/>
  <pageSetup orientation="landscape" horizontalDpi="4294967293" verticalDpi="0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5"/>
  <sheetViews>
    <sheetView topLeftCell="A4" zoomScaleNormal="100" workbookViewId="0">
      <selection activeCell="B22" sqref="B22"/>
    </sheetView>
  </sheetViews>
  <sheetFormatPr defaultRowHeight="15" x14ac:dyDescent="0.25"/>
  <cols>
    <col min="1" max="1" width="9" customWidth="1"/>
    <col min="2" max="2" width="10" customWidth="1"/>
    <col min="3" max="3" width="11" customWidth="1"/>
    <col min="4" max="4" width="19.28515625" customWidth="1"/>
    <col min="5" max="5" width="12.28515625" style="10" customWidth="1"/>
    <col min="6" max="6" width="18.85546875" customWidth="1"/>
    <col min="7" max="7" width="12.140625" style="10" customWidth="1"/>
    <col min="8" max="8" width="9.28515625" customWidth="1"/>
    <col min="9" max="9" width="14.7109375" style="10" customWidth="1"/>
    <col min="10" max="10" width="13.42578125" customWidth="1"/>
  </cols>
  <sheetData>
    <row r="1" spans="1:9" s="29" customFormat="1" ht="15.75" x14ac:dyDescent="0.25">
      <c r="A1" s="30" t="s">
        <v>17</v>
      </c>
      <c r="E1" s="31"/>
      <c r="G1" s="31"/>
      <c r="I1" s="31"/>
    </row>
    <row r="2" spans="1:9" s="29" customFormat="1" ht="15.75" x14ac:dyDescent="0.25">
      <c r="A2" s="28" t="s">
        <v>13</v>
      </c>
      <c r="E2" s="31"/>
      <c r="G2" s="31"/>
      <c r="I2" s="31"/>
    </row>
    <row r="3" spans="1:9" x14ac:dyDescent="0.25">
      <c r="A3" s="15"/>
    </row>
    <row r="4" spans="1:9" ht="16.5" x14ac:dyDescent="0.25">
      <c r="A4" s="18" t="s">
        <v>68</v>
      </c>
    </row>
    <row r="5" spans="1:9" ht="17.25" customHeight="1" x14ac:dyDescent="0.25">
      <c r="A5" s="18" t="s">
        <v>70</v>
      </c>
    </row>
    <row r="6" spans="1:9" ht="17.25" customHeight="1" x14ac:dyDescent="0.25">
      <c r="A6" s="18"/>
      <c r="I6" s="14" t="s">
        <v>7</v>
      </c>
    </row>
    <row r="7" spans="1:9" x14ac:dyDescent="0.25">
      <c r="A7" t="s">
        <v>69</v>
      </c>
    </row>
    <row r="8" spans="1:9" x14ac:dyDescent="0.25">
      <c r="A8" t="s">
        <v>72</v>
      </c>
      <c r="I8" s="10">
        <v>0.86</v>
      </c>
    </row>
    <row r="9" spans="1:9" x14ac:dyDescent="0.25">
      <c r="A9" s="5" t="s">
        <v>0</v>
      </c>
      <c r="I9" s="10" t="s">
        <v>6</v>
      </c>
    </row>
    <row r="10" spans="1:9" x14ac:dyDescent="0.25">
      <c r="A10" t="s">
        <v>14</v>
      </c>
      <c r="I10" s="10">
        <v>0.7</v>
      </c>
    </row>
    <row r="11" spans="1:9" x14ac:dyDescent="0.25">
      <c r="A11" t="s">
        <v>73</v>
      </c>
      <c r="I11" s="10" t="s">
        <v>55</v>
      </c>
    </row>
    <row r="12" spans="1:9" x14ac:dyDescent="0.25">
      <c r="A12" t="s">
        <v>78</v>
      </c>
    </row>
    <row r="13" spans="1:9" x14ac:dyDescent="0.25">
      <c r="B13" s="20" t="s">
        <v>9</v>
      </c>
      <c r="I13" s="10" t="s">
        <v>6</v>
      </c>
    </row>
    <row r="14" spans="1:9" x14ac:dyDescent="0.25">
      <c r="C14" s="9" t="s">
        <v>5</v>
      </c>
    </row>
    <row r="15" spans="1:9" s="2" customFormat="1" x14ac:dyDescent="0.25">
      <c r="A15" s="8" t="s">
        <v>4</v>
      </c>
      <c r="E15" s="11"/>
      <c r="G15" s="11"/>
      <c r="I15" s="16">
        <v>0.98</v>
      </c>
    </row>
    <row r="16" spans="1:9" s="2" customFormat="1" x14ac:dyDescent="0.25">
      <c r="A16" s="8"/>
      <c r="E16" s="11"/>
      <c r="G16" s="11"/>
      <c r="I16" s="16"/>
    </row>
    <row r="17" spans="1:10" s="2" customFormat="1" x14ac:dyDescent="0.25">
      <c r="E17" s="11"/>
      <c r="G17" s="11"/>
      <c r="I17" s="11"/>
    </row>
    <row r="18" spans="1:10" x14ac:dyDescent="0.25">
      <c r="A18" s="1" t="s">
        <v>1</v>
      </c>
      <c r="B18" s="1" t="s">
        <v>2</v>
      </c>
      <c r="C18" s="1" t="s">
        <v>3</v>
      </c>
      <c r="D18" s="7" t="s">
        <v>12</v>
      </c>
      <c r="E18" s="12" t="s">
        <v>71</v>
      </c>
      <c r="F18" s="1" t="s">
        <v>54</v>
      </c>
      <c r="G18" s="12" t="s">
        <v>71</v>
      </c>
      <c r="H18" s="1"/>
      <c r="I18" s="12"/>
      <c r="J18" s="7"/>
    </row>
    <row r="19" spans="1:10" x14ac:dyDescent="0.25">
      <c r="A19" s="26" t="s">
        <v>45</v>
      </c>
      <c r="B19" s="3">
        <v>83.709773715251984</v>
      </c>
      <c r="C19" s="3">
        <v>86.512696518722947</v>
      </c>
      <c r="D19" s="6">
        <f>0.86*((1-($B19/100))*0.7)-(0.29*(0.07645*($C19/100)))</f>
        <v>7.8886864852499544E-2</v>
      </c>
      <c r="E19" s="10" t="str">
        <f t="shared" ref="E19:E27" si="0">IF(D19&lt;=0.1,"Y","N")</f>
        <v>Y</v>
      </c>
      <c r="F19" s="6">
        <f>0.86*((1-($B19/100))*0.7)-(0.71*(0.07645*($C19/100)))</f>
        <v>5.11085031273028E-2</v>
      </c>
      <c r="G19" s="10" t="str">
        <f t="shared" ref="G19:G27" si="1">IF(F19&lt;=0.1,"Y","N")</f>
        <v>Y</v>
      </c>
      <c r="H19" s="6"/>
      <c r="I19" s="26"/>
    </row>
    <row r="20" spans="1:10" x14ac:dyDescent="0.25">
      <c r="A20" s="26" t="s">
        <v>46</v>
      </c>
      <c r="B20" s="3">
        <v>86.539071916078441</v>
      </c>
      <c r="C20" s="3">
        <v>89.268206087680866</v>
      </c>
      <c r="D20" s="6">
        <f t="shared" ref="D20:D27" si="2">0.86*((1-($B20/100))*0.7)-(0.29*(0.07645*($C20/100)))</f>
        <v>6.1243579434538523E-2</v>
      </c>
      <c r="E20" s="10" t="str">
        <f t="shared" si="0"/>
        <v>Y</v>
      </c>
      <c r="F20" s="6">
        <f t="shared" ref="F20:F27" si="3">0.86*((1-($B20/100))*0.7)-(0.71*(0.07645*($C20/100)))</f>
        <v>3.2580451141845074E-2</v>
      </c>
      <c r="G20" s="10" t="str">
        <f t="shared" si="1"/>
        <v>Y</v>
      </c>
      <c r="H20" s="6"/>
      <c r="I20" s="26"/>
    </row>
    <row r="21" spans="1:10" x14ac:dyDescent="0.25">
      <c r="A21" s="26" t="s">
        <v>47</v>
      </c>
      <c r="B21" s="3">
        <v>88.915682404772696</v>
      </c>
      <c r="C21" s="3">
        <v>91.582834125605515</v>
      </c>
      <c r="D21" s="6">
        <f t="shared" si="2"/>
        <v>4.6423219683450971E-2</v>
      </c>
      <c r="E21" s="10" t="str">
        <f t="shared" si="0"/>
        <v>Y</v>
      </c>
      <c r="F21" s="6">
        <f t="shared" si="3"/>
        <v>1.7016887474060299E-2</v>
      </c>
      <c r="G21" s="10" t="str">
        <f t="shared" si="1"/>
        <v>Y</v>
      </c>
      <c r="H21" s="6"/>
      <c r="I21" s="26"/>
    </row>
    <row r="22" spans="1:10" x14ac:dyDescent="0.25">
      <c r="A22" s="26" t="s">
        <v>48</v>
      </c>
      <c r="B22" s="3">
        <v>90.83960518133469</v>
      </c>
      <c r="C22" s="3">
        <v>93.346360249738581</v>
      </c>
      <c r="D22" s="6">
        <f t="shared" si="2"/>
        <v>3.4450222009196854E-2</v>
      </c>
      <c r="E22" s="10" t="str">
        <f t="shared" si="0"/>
        <v>Y</v>
      </c>
      <c r="F22" s="6">
        <f t="shared" si="3"/>
        <v>4.4776391966082907E-3</v>
      </c>
      <c r="G22" s="10" t="str">
        <f t="shared" si="1"/>
        <v>Y</v>
      </c>
      <c r="H22" s="6"/>
      <c r="I22" s="26"/>
    </row>
    <row r="23" spans="1:10" x14ac:dyDescent="0.25">
      <c r="A23" s="26" t="s">
        <v>49</v>
      </c>
      <c r="B23" s="3">
        <v>92.65035602986363</v>
      </c>
      <c r="C23" s="3">
        <v>94.889445608355004</v>
      </c>
      <c r="D23" s="6">
        <f t="shared" si="2"/>
        <v>2.3207392161620568E-2</v>
      </c>
      <c r="E23" s="10" t="str">
        <f t="shared" si="0"/>
        <v>Y</v>
      </c>
      <c r="F23" s="6">
        <f t="shared" si="3"/>
        <v>-7.260659928766143E-3</v>
      </c>
      <c r="G23" s="10" t="str">
        <f t="shared" si="1"/>
        <v>Y</v>
      </c>
      <c r="H23" s="6"/>
      <c r="I23" s="26"/>
    </row>
    <row r="24" spans="1:10" x14ac:dyDescent="0.25">
      <c r="A24" s="26" t="s">
        <v>50</v>
      </c>
      <c r="B24" s="3">
        <v>94.121591094293393</v>
      </c>
      <c r="C24" s="3">
        <v>96.101869818696485</v>
      </c>
      <c r="D24" s="6">
        <f t="shared" si="2"/>
        <v>1.4081756564199695E-2</v>
      </c>
      <c r="E24" s="10" t="str">
        <f t="shared" si="0"/>
        <v>Y</v>
      </c>
      <c r="F24" s="6">
        <f t="shared" si="3"/>
        <v>-1.6775592815885559E-2</v>
      </c>
      <c r="G24" s="10" t="str">
        <f t="shared" si="1"/>
        <v>Y</v>
      </c>
      <c r="H24" s="6"/>
      <c r="I24" s="26"/>
    </row>
    <row r="25" spans="1:10" x14ac:dyDescent="0.25">
      <c r="A25" s="26" t="s">
        <v>51</v>
      </c>
      <c r="B25" s="3">
        <v>95.366482302657047</v>
      </c>
      <c r="C25" s="3">
        <v>97.093853263521339</v>
      </c>
      <c r="D25" s="6">
        <f t="shared" si="2"/>
        <v>6.3675838002155496E-3</v>
      </c>
      <c r="E25" s="10" t="str">
        <f t="shared" si="0"/>
        <v>Y</v>
      </c>
      <c r="F25" s="6">
        <f t="shared" si="3"/>
        <v>-2.4808281544168517E-2</v>
      </c>
      <c r="G25" s="10" t="str">
        <f t="shared" si="1"/>
        <v>Y</v>
      </c>
      <c r="H25" s="6"/>
      <c r="I25" s="26"/>
    </row>
    <row r="26" spans="1:10" x14ac:dyDescent="0.25">
      <c r="A26" s="26" t="s">
        <v>52</v>
      </c>
      <c r="B26" s="3">
        <v>96.498201582987633</v>
      </c>
      <c r="C26" s="3">
        <v>97.975616325587865</v>
      </c>
      <c r="D26" s="6">
        <f t="shared" si="2"/>
        <v>-6.4085754704999373E-4</v>
      </c>
      <c r="E26" s="10" t="str">
        <f t="shared" si="0"/>
        <v>Y</v>
      </c>
      <c r="F26" s="6">
        <f t="shared" si="3"/>
        <v>-3.2099848193033007E-2</v>
      </c>
      <c r="G26" s="10" t="str">
        <f t="shared" si="1"/>
        <v>Y</v>
      </c>
      <c r="I26" s="26"/>
    </row>
    <row r="27" spans="1:10" x14ac:dyDescent="0.25">
      <c r="A27" s="26" t="s">
        <v>53</v>
      </c>
      <c r="B27" s="3">
        <v>97.516748935285165</v>
      </c>
      <c r="C27" s="3">
        <v>98.747159004896076</v>
      </c>
      <c r="D27" s="6">
        <f t="shared" si="2"/>
        <v>-6.9435674775972078E-3</v>
      </c>
      <c r="E27" s="10" t="str">
        <f t="shared" si="0"/>
        <v>Y</v>
      </c>
      <c r="F27" s="6">
        <f t="shared" si="3"/>
        <v>-3.8650292762479291E-2</v>
      </c>
      <c r="G27" s="10" t="str">
        <f t="shared" si="1"/>
        <v>Y</v>
      </c>
      <c r="I27" s="26"/>
    </row>
    <row r="28" spans="1:10" x14ac:dyDescent="0.25">
      <c r="A28" s="4"/>
      <c r="B28" s="3"/>
      <c r="C28" s="3"/>
      <c r="D28" s="6"/>
    </row>
    <row r="29" spans="1:10" ht="13.9" customHeight="1" x14ac:dyDescent="0.25">
      <c r="A29" s="15" t="s">
        <v>8</v>
      </c>
    </row>
    <row r="30" spans="1:10" x14ac:dyDescent="0.25">
      <c r="A30" t="s">
        <v>11</v>
      </c>
    </row>
    <row r="31" spans="1:10" x14ac:dyDescent="0.25">
      <c r="A31" t="s">
        <v>10</v>
      </c>
    </row>
    <row r="33" spans="1:9" s="15" customFormat="1" x14ac:dyDescent="0.25">
      <c r="A33" s="21" t="s">
        <v>38</v>
      </c>
      <c r="D33" s="7" t="s">
        <v>12</v>
      </c>
      <c r="E33" s="24" t="s">
        <v>40</v>
      </c>
      <c r="F33" s="1" t="s">
        <v>54</v>
      </c>
      <c r="G33" s="24" t="s">
        <v>41</v>
      </c>
      <c r="I33" s="24"/>
    </row>
    <row r="34" spans="1:9" x14ac:dyDescent="0.25">
      <c r="A34" s="17" t="s">
        <v>37</v>
      </c>
      <c r="B34" s="3"/>
      <c r="C34" s="3"/>
      <c r="D34" s="25">
        <f>D$25+((D$26-D$25)/12)*1</f>
        <v>5.7835470212767547E-3</v>
      </c>
      <c r="F34" s="6">
        <f>F$22+((F$23-F$22)/12)*1</f>
        <v>3.4994476028270879E-3</v>
      </c>
      <c r="H34" s="6"/>
      <c r="I34" s="13"/>
    </row>
    <row r="35" spans="1:9" x14ac:dyDescent="0.25">
      <c r="A35" s="17" t="s">
        <v>39</v>
      </c>
      <c r="B35" s="3"/>
      <c r="C35" s="3"/>
      <c r="D35" s="25">
        <f>D$25+((D$26-D$25)/12)*2</f>
        <v>5.1995102423379588E-3</v>
      </c>
      <c r="F35" s="6">
        <f>F$22+((F$23-F$22)/12)*2</f>
        <v>2.5212560090458851E-3</v>
      </c>
      <c r="H35" s="6"/>
      <c r="I35" s="13"/>
    </row>
    <row r="36" spans="1:9" x14ac:dyDescent="0.25">
      <c r="A36" s="17" t="s">
        <v>31</v>
      </c>
      <c r="B36" s="3"/>
      <c r="C36" s="3"/>
      <c r="D36" s="25">
        <f>D$25+((D$26-D$25)/12)*3</f>
        <v>4.6154734633991638E-3</v>
      </c>
      <c r="F36" s="6">
        <f>F$22+((F$23-F$22)/12)*3</f>
        <v>1.5430644152646823E-3</v>
      </c>
      <c r="H36" s="6"/>
      <c r="I36" s="13"/>
    </row>
    <row r="37" spans="1:9" x14ac:dyDescent="0.25">
      <c r="A37" s="17" t="s">
        <v>32</v>
      </c>
      <c r="B37" s="3"/>
      <c r="C37" s="3"/>
      <c r="D37" s="25">
        <f>D$25+((D$26-D$25)/12)*4</f>
        <v>4.0314366844603679E-3</v>
      </c>
      <c r="F37" s="6">
        <f>F$22+((F$23-F$22)/12)*4</f>
        <v>5.6487282148347945E-4</v>
      </c>
      <c r="G37" s="10" t="s">
        <v>44</v>
      </c>
      <c r="H37" s="6"/>
      <c r="I37" s="13"/>
    </row>
    <row r="38" spans="1:9" x14ac:dyDescent="0.25">
      <c r="A38" s="17" t="s">
        <v>33</v>
      </c>
      <c r="B38" s="3"/>
      <c r="C38" s="3"/>
      <c r="D38" s="25">
        <f>D$25+((D$26-D$25)/12)*5</f>
        <v>3.447399905521573E-3</v>
      </c>
      <c r="F38" s="6">
        <f>F$22+((F$23-F$22)/12)*5</f>
        <v>-4.1331877229772336E-4</v>
      </c>
      <c r="H38" s="6"/>
      <c r="I38" s="13"/>
    </row>
    <row r="39" spans="1:9" x14ac:dyDescent="0.25">
      <c r="A39" s="17" t="s">
        <v>27</v>
      </c>
      <c r="B39" s="3"/>
      <c r="C39" s="3"/>
      <c r="D39" s="25">
        <f>D$25+((D$26-D$25)/12)*6</f>
        <v>2.863363126582778E-3</v>
      </c>
      <c r="F39" s="6">
        <f>F$22+((F$23-F$22)/12)*6</f>
        <v>-1.3915103660789262E-3</v>
      </c>
      <c r="H39" s="6"/>
      <c r="I39" s="13"/>
    </row>
    <row r="40" spans="1:9" x14ac:dyDescent="0.25">
      <c r="A40" s="17" t="s">
        <v>28</v>
      </c>
      <c r="B40" s="3"/>
      <c r="C40" s="3"/>
      <c r="D40" s="25">
        <f>D$25+((D$26-D$25)/12)*7</f>
        <v>2.2793263476439821E-3</v>
      </c>
      <c r="F40" s="6">
        <f>F$22+((F$23-F$22)/12)*7</f>
        <v>-2.369701959860129E-3</v>
      </c>
      <c r="H40" s="6"/>
      <c r="I40" s="13"/>
    </row>
    <row r="41" spans="1:9" x14ac:dyDescent="0.25">
      <c r="A41" s="17" t="s">
        <v>29</v>
      </c>
      <c r="B41" s="3"/>
      <c r="C41" s="3"/>
      <c r="D41" s="25">
        <f>D$25+((D$26-D$25)/12)*8</f>
        <v>1.6952895687051871E-3</v>
      </c>
      <c r="F41" s="6">
        <f>F$22+((F$23-F$22)/12)*8</f>
        <v>-3.3478935536413318E-3</v>
      </c>
      <c r="H41" s="6"/>
      <c r="I41" s="13"/>
    </row>
    <row r="42" spans="1:9" x14ac:dyDescent="0.25">
      <c r="A42" s="17" t="s">
        <v>34</v>
      </c>
      <c r="B42" s="3"/>
      <c r="C42" s="3"/>
      <c r="D42" s="25">
        <f>D$25+((D$26-D$25)/12)*9</f>
        <v>1.1112527897663921E-3</v>
      </c>
      <c r="F42" s="6">
        <f>F$22+((F$23-F$22)/12)*9</f>
        <v>-4.3260851474225346E-3</v>
      </c>
      <c r="H42" s="6"/>
      <c r="I42" s="13"/>
    </row>
    <row r="43" spans="1:9" x14ac:dyDescent="0.25">
      <c r="A43" s="17" t="s">
        <v>30</v>
      </c>
      <c r="B43" s="3"/>
      <c r="C43" s="3"/>
      <c r="D43" s="25">
        <f>D$25+((D$26-D$25)/12)*10</f>
        <v>5.2721601082759625E-4</v>
      </c>
      <c r="E43" s="10" t="s">
        <v>43</v>
      </c>
      <c r="F43" s="6">
        <f>F$22+((F$23-F$22)/12)*10</f>
        <v>-5.3042767412037374E-3</v>
      </c>
      <c r="H43" s="6"/>
      <c r="I43" s="13"/>
    </row>
    <row r="44" spans="1:9" x14ac:dyDescent="0.25">
      <c r="A44" s="17" t="s">
        <v>35</v>
      </c>
      <c r="B44" s="3"/>
      <c r="C44" s="3"/>
      <c r="D44" s="25">
        <f>D$25+((D$26-D$25)/12)*11</f>
        <v>-5.6820768111198738E-5</v>
      </c>
      <c r="F44" s="6">
        <f>F$22+((F$23-F$22)/12)*11</f>
        <v>-6.2824683349849402E-3</v>
      </c>
      <c r="H44" s="6"/>
      <c r="I44" s="13"/>
    </row>
    <row r="45" spans="1:9" x14ac:dyDescent="0.25">
      <c r="A45" s="17" t="s">
        <v>36</v>
      </c>
      <c r="B45" s="3"/>
      <c r="C45" s="3"/>
      <c r="D45" s="25">
        <f>D$25+((D$26-D$25)/12)*12</f>
        <v>-6.4085754704999373E-4</v>
      </c>
      <c r="F45" s="6">
        <f>F$22+((F$23-F$22)/12)*12</f>
        <v>-7.260659928766143E-3</v>
      </c>
      <c r="H45" s="6"/>
      <c r="I45" s="13"/>
    </row>
  </sheetData>
  <printOptions gridLines="1"/>
  <pageMargins left="0.7" right="0.7" top="0.75" bottom="0.75" header="0.3" footer="0.3"/>
  <pageSetup orientation="landscape" horizontalDpi="300" verticalDpi="300" r:id="rId1"/>
  <headerFooter>
    <oddFooter>&amp;C&amp;P</oddFooter>
  </headerFooter>
  <rowBreaks count="1" manualBreakCount="1">
    <brk id="3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1"/>
  <sheetViews>
    <sheetView topLeftCell="A16" workbookViewId="0">
      <selection activeCell="B22" sqref="B22"/>
    </sheetView>
  </sheetViews>
  <sheetFormatPr defaultRowHeight="15" x14ac:dyDescent="0.25"/>
  <cols>
    <col min="2" max="2" width="11.85546875" customWidth="1"/>
    <col min="3" max="3" width="14" customWidth="1"/>
    <col min="4" max="5" width="15.42578125" customWidth="1"/>
    <col min="6" max="6" width="14.85546875" customWidth="1"/>
    <col min="7" max="7" width="14.140625" customWidth="1"/>
    <col min="9" max="9" width="16.140625" customWidth="1"/>
    <col min="10" max="10" width="14.7109375" style="10" customWidth="1"/>
    <col min="259" max="259" width="11.85546875" customWidth="1"/>
    <col min="260" max="260" width="14" customWidth="1"/>
    <col min="261" max="261" width="11.7109375" customWidth="1"/>
    <col min="262" max="262" width="12.5703125" customWidth="1"/>
    <col min="515" max="515" width="11.85546875" customWidth="1"/>
    <col min="516" max="516" width="14" customWidth="1"/>
    <col min="517" max="517" width="11.7109375" customWidth="1"/>
    <col min="518" max="518" width="12.5703125" customWidth="1"/>
    <col min="771" max="771" width="11.85546875" customWidth="1"/>
    <col min="772" max="772" width="14" customWidth="1"/>
    <col min="773" max="773" width="11.7109375" customWidth="1"/>
    <col min="774" max="774" width="12.5703125" customWidth="1"/>
    <col min="1027" max="1027" width="11.85546875" customWidth="1"/>
    <col min="1028" max="1028" width="14" customWidth="1"/>
    <col min="1029" max="1029" width="11.7109375" customWidth="1"/>
    <col min="1030" max="1030" width="12.5703125" customWidth="1"/>
    <col min="1283" max="1283" width="11.85546875" customWidth="1"/>
    <col min="1284" max="1284" width="14" customWidth="1"/>
    <col min="1285" max="1285" width="11.7109375" customWidth="1"/>
    <col min="1286" max="1286" width="12.5703125" customWidth="1"/>
    <col min="1539" max="1539" width="11.85546875" customWidth="1"/>
    <col min="1540" max="1540" width="14" customWidth="1"/>
    <col min="1541" max="1541" width="11.7109375" customWidth="1"/>
    <col min="1542" max="1542" width="12.5703125" customWidth="1"/>
    <col min="1795" max="1795" width="11.85546875" customWidth="1"/>
    <col min="1796" max="1796" width="14" customWidth="1"/>
    <col min="1797" max="1797" width="11.7109375" customWidth="1"/>
    <col min="1798" max="1798" width="12.5703125" customWidth="1"/>
    <col min="2051" max="2051" width="11.85546875" customWidth="1"/>
    <col min="2052" max="2052" width="14" customWidth="1"/>
    <col min="2053" max="2053" width="11.7109375" customWidth="1"/>
    <col min="2054" max="2054" width="12.5703125" customWidth="1"/>
    <col min="2307" max="2307" width="11.85546875" customWidth="1"/>
    <col min="2308" max="2308" width="14" customWidth="1"/>
    <col min="2309" max="2309" width="11.7109375" customWidth="1"/>
    <col min="2310" max="2310" width="12.5703125" customWidth="1"/>
    <col min="2563" max="2563" width="11.85546875" customWidth="1"/>
    <col min="2564" max="2564" width="14" customWidth="1"/>
    <col min="2565" max="2565" width="11.7109375" customWidth="1"/>
    <col min="2566" max="2566" width="12.5703125" customWidth="1"/>
    <col min="2819" max="2819" width="11.85546875" customWidth="1"/>
    <col min="2820" max="2820" width="14" customWidth="1"/>
    <col min="2821" max="2821" width="11.7109375" customWidth="1"/>
    <col min="2822" max="2822" width="12.5703125" customWidth="1"/>
    <col min="3075" max="3075" width="11.85546875" customWidth="1"/>
    <col min="3076" max="3076" width="14" customWidth="1"/>
    <col min="3077" max="3077" width="11.7109375" customWidth="1"/>
    <col min="3078" max="3078" width="12.5703125" customWidth="1"/>
    <col min="3331" max="3331" width="11.85546875" customWidth="1"/>
    <col min="3332" max="3332" width="14" customWidth="1"/>
    <col min="3333" max="3333" width="11.7109375" customWidth="1"/>
    <col min="3334" max="3334" width="12.5703125" customWidth="1"/>
    <col min="3587" max="3587" width="11.85546875" customWidth="1"/>
    <col min="3588" max="3588" width="14" customWidth="1"/>
    <col min="3589" max="3589" width="11.7109375" customWidth="1"/>
    <col min="3590" max="3590" width="12.5703125" customWidth="1"/>
    <col min="3843" max="3843" width="11.85546875" customWidth="1"/>
    <col min="3844" max="3844" width="14" customWidth="1"/>
    <col min="3845" max="3845" width="11.7109375" customWidth="1"/>
    <col min="3846" max="3846" width="12.5703125" customWidth="1"/>
    <col min="4099" max="4099" width="11.85546875" customWidth="1"/>
    <col min="4100" max="4100" width="14" customWidth="1"/>
    <col min="4101" max="4101" width="11.7109375" customWidth="1"/>
    <col min="4102" max="4102" width="12.5703125" customWidth="1"/>
    <col min="4355" max="4355" width="11.85546875" customWidth="1"/>
    <col min="4356" max="4356" width="14" customWidth="1"/>
    <col min="4357" max="4357" width="11.7109375" customWidth="1"/>
    <col min="4358" max="4358" width="12.5703125" customWidth="1"/>
    <col min="4611" max="4611" width="11.85546875" customWidth="1"/>
    <col min="4612" max="4612" width="14" customWidth="1"/>
    <col min="4613" max="4613" width="11.7109375" customWidth="1"/>
    <col min="4614" max="4614" width="12.5703125" customWidth="1"/>
    <col min="4867" max="4867" width="11.85546875" customWidth="1"/>
    <col min="4868" max="4868" width="14" customWidth="1"/>
    <col min="4869" max="4869" width="11.7109375" customWidth="1"/>
    <col min="4870" max="4870" width="12.5703125" customWidth="1"/>
    <col min="5123" max="5123" width="11.85546875" customWidth="1"/>
    <col min="5124" max="5124" width="14" customWidth="1"/>
    <col min="5125" max="5125" width="11.7109375" customWidth="1"/>
    <col min="5126" max="5126" width="12.5703125" customWidth="1"/>
    <col min="5379" max="5379" width="11.85546875" customWidth="1"/>
    <col min="5380" max="5380" width="14" customWidth="1"/>
    <col min="5381" max="5381" width="11.7109375" customWidth="1"/>
    <col min="5382" max="5382" width="12.5703125" customWidth="1"/>
    <col min="5635" max="5635" width="11.85546875" customWidth="1"/>
    <col min="5636" max="5636" width="14" customWidth="1"/>
    <col min="5637" max="5637" width="11.7109375" customWidth="1"/>
    <col min="5638" max="5638" width="12.5703125" customWidth="1"/>
    <col min="5891" max="5891" width="11.85546875" customWidth="1"/>
    <col min="5892" max="5892" width="14" customWidth="1"/>
    <col min="5893" max="5893" width="11.7109375" customWidth="1"/>
    <col min="5894" max="5894" width="12.5703125" customWidth="1"/>
    <col min="6147" max="6147" width="11.85546875" customWidth="1"/>
    <col min="6148" max="6148" width="14" customWidth="1"/>
    <col min="6149" max="6149" width="11.7109375" customWidth="1"/>
    <col min="6150" max="6150" width="12.5703125" customWidth="1"/>
    <col min="6403" max="6403" width="11.85546875" customWidth="1"/>
    <col min="6404" max="6404" width="14" customWidth="1"/>
    <col min="6405" max="6405" width="11.7109375" customWidth="1"/>
    <col min="6406" max="6406" width="12.5703125" customWidth="1"/>
    <col min="6659" max="6659" width="11.85546875" customWidth="1"/>
    <col min="6660" max="6660" width="14" customWidth="1"/>
    <col min="6661" max="6661" width="11.7109375" customWidth="1"/>
    <col min="6662" max="6662" width="12.5703125" customWidth="1"/>
    <col min="6915" max="6915" width="11.85546875" customWidth="1"/>
    <col min="6916" max="6916" width="14" customWidth="1"/>
    <col min="6917" max="6917" width="11.7109375" customWidth="1"/>
    <col min="6918" max="6918" width="12.5703125" customWidth="1"/>
    <col min="7171" max="7171" width="11.85546875" customWidth="1"/>
    <col min="7172" max="7172" width="14" customWidth="1"/>
    <col min="7173" max="7173" width="11.7109375" customWidth="1"/>
    <col min="7174" max="7174" width="12.5703125" customWidth="1"/>
    <col min="7427" max="7427" width="11.85546875" customWidth="1"/>
    <col min="7428" max="7428" width="14" customWidth="1"/>
    <col min="7429" max="7429" width="11.7109375" customWidth="1"/>
    <col min="7430" max="7430" width="12.5703125" customWidth="1"/>
    <col min="7683" max="7683" width="11.85546875" customWidth="1"/>
    <col min="7684" max="7684" width="14" customWidth="1"/>
    <col min="7685" max="7685" width="11.7109375" customWidth="1"/>
    <col min="7686" max="7686" width="12.5703125" customWidth="1"/>
    <col min="7939" max="7939" width="11.85546875" customWidth="1"/>
    <col min="7940" max="7940" width="14" customWidth="1"/>
    <col min="7941" max="7941" width="11.7109375" customWidth="1"/>
    <col min="7942" max="7942" width="12.5703125" customWidth="1"/>
    <col min="8195" max="8195" width="11.85546875" customWidth="1"/>
    <col min="8196" max="8196" width="14" customWidth="1"/>
    <col min="8197" max="8197" width="11.7109375" customWidth="1"/>
    <col min="8198" max="8198" width="12.5703125" customWidth="1"/>
    <col min="8451" max="8451" width="11.85546875" customWidth="1"/>
    <col min="8452" max="8452" width="14" customWidth="1"/>
    <col min="8453" max="8453" width="11.7109375" customWidth="1"/>
    <col min="8454" max="8454" width="12.5703125" customWidth="1"/>
    <col min="8707" max="8707" width="11.85546875" customWidth="1"/>
    <col min="8708" max="8708" width="14" customWidth="1"/>
    <col min="8709" max="8709" width="11.7109375" customWidth="1"/>
    <col min="8710" max="8710" width="12.5703125" customWidth="1"/>
    <col min="8963" max="8963" width="11.85546875" customWidth="1"/>
    <col min="8964" max="8964" width="14" customWidth="1"/>
    <col min="8965" max="8965" width="11.7109375" customWidth="1"/>
    <col min="8966" max="8966" width="12.5703125" customWidth="1"/>
    <col min="9219" max="9219" width="11.85546875" customWidth="1"/>
    <col min="9220" max="9220" width="14" customWidth="1"/>
    <col min="9221" max="9221" width="11.7109375" customWidth="1"/>
    <col min="9222" max="9222" width="12.5703125" customWidth="1"/>
    <col min="9475" max="9475" width="11.85546875" customWidth="1"/>
    <col min="9476" max="9476" width="14" customWidth="1"/>
    <col min="9477" max="9477" width="11.7109375" customWidth="1"/>
    <col min="9478" max="9478" width="12.5703125" customWidth="1"/>
    <col min="9731" max="9731" width="11.85546875" customWidth="1"/>
    <col min="9732" max="9732" width="14" customWidth="1"/>
    <col min="9733" max="9733" width="11.7109375" customWidth="1"/>
    <col min="9734" max="9734" width="12.5703125" customWidth="1"/>
    <col min="9987" max="9987" width="11.85546875" customWidth="1"/>
    <col min="9988" max="9988" width="14" customWidth="1"/>
    <col min="9989" max="9989" width="11.7109375" customWidth="1"/>
    <col min="9990" max="9990" width="12.5703125" customWidth="1"/>
    <col min="10243" max="10243" width="11.85546875" customWidth="1"/>
    <col min="10244" max="10244" width="14" customWidth="1"/>
    <col min="10245" max="10245" width="11.7109375" customWidth="1"/>
    <col min="10246" max="10246" width="12.5703125" customWidth="1"/>
    <col min="10499" max="10499" width="11.85546875" customWidth="1"/>
    <col min="10500" max="10500" width="14" customWidth="1"/>
    <col min="10501" max="10501" width="11.7109375" customWidth="1"/>
    <col min="10502" max="10502" width="12.5703125" customWidth="1"/>
    <col min="10755" max="10755" width="11.85546875" customWidth="1"/>
    <col min="10756" max="10756" width="14" customWidth="1"/>
    <col min="10757" max="10757" width="11.7109375" customWidth="1"/>
    <col min="10758" max="10758" width="12.5703125" customWidth="1"/>
    <col min="11011" max="11011" width="11.85546875" customWidth="1"/>
    <col min="11012" max="11012" width="14" customWidth="1"/>
    <col min="11013" max="11013" width="11.7109375" customWidth="1"/>
    <col min="11014" max="11014" width="12.5703125" customWidth="1"/>
    <col min="11267" max="11267" width="11.85546875" customWidth="1"/>
    <col min="11268" max="11268" width="14" customWidth="1"/>
    <col min="11269" max="11269" width="11.7109375" customWidth="1"/>
    <col min="11270" max="11270" width="12.5703125" customWidth="1"/>
    <col min="11523" max="11523" width="11.85546875" customWidth="1"/>
    <col min="11524" max="11524" width="14" customWidth="1"/>
    <col min="11525" max="11525" width="11.7109375" customWidth="1"/>
    <col min="11526" max="11526" width="12.5703125" customWidth="1"/>
    <col min="11779" max="11779" width="11.85546875" customWidth="1"/>
    <col min="11780" max="11780" width="14" customWidth="1"/>
    <col min="11781" max="11781" width="11.7109375" customWidth="1"/>
    <col min="11782" max="11782" width="12.5703125" customWidth="1"/>
    <col min="12035" max="12035" width="11.85546875" customWidth="1"/>
    <col min="12036" max="12036" width="14" customWidth="1"/>
    <col min="12037" max="12037" width="11.7109375" customWidth="1"/>
    <col min="12038" max="12038" width="12.5703125" customWidth="1"/>
    <col min="12291" max="12291" width="11.85546875" customWidth="1"/>
    <col min="12292" max="12292" width="14" customWidth="1"/>
    <col min="12293" max="12293" width="11.7109375" customWidth="1"/>
    <col min="12294" max="12294" width="12.5703125" customWidth="1"/>
    <col min="12547" max="12547" width="11.85546875" customWidth="1"/>
    <col min="12548" max="12548" width="14" customWidth="1"/>
    <col min="12549" max="12549" width="11.7109375" customWidth="1"/>
    <col min="12550" max="12550" width="12.5703125" customWidth="1"/>
    <col min="12803" max="12803" width="11.85546875" customWidth="1"/>
    <col min="12804" max="12804" width="14" customWidth="1"/>
    <col min="12805" max="12805" width="11.7109375" customWidth="1"/>
    <col min="12806" max="12806" width="12.5703125" customWidth="1"/>
    <col min="13059" max="13059" width="11.85546875" customWidth="1"/>
    <col min="13060" max="13060" width="14" customWidth="1"/>
    <col min="13061" max="13061" width="11.7109375" customWidth="1"/>
    <col min="13062" max="13062" width="12.5703125" customWidth="1"/>
    <col min="13315" max="13315" width="11.85546875" customWidth="1"/>
    <col min="13316" max="13316" width="14" customWidth="1"/>
    <col min="13317" max="13317" width="11.7109375" customWidth="1"/>
    <col min="13318" max="13318" width="12.5703125" customWidth="1"/>
    <col min="13571" max="13571" width="11.85546875" customWidth="1"/>
    <col min="13572" max="13572" width="14" customWidth="1"/>
    <col min="13573" max="13573" width="11.7109375" customWidth="1"/>
    <col min="13574" max="13574" width="12.5703125" customWidth="1"/>
    <col min="13827" max="13827" width="11.85546875" customWidth="1"/>
    <col min="13828" max="13828" width="14" customWidth="1"/>
    <col min="13829" max="13829" width="11.7109375" customWidth="1"/>
    <col min="13830" max="13830" width="12.5703125" customWidth="1"/>
    <col min="14083" max="14083" width="11.85546875" customWidth="1"/>
    <col min="14084" max="14084" width="14" customWidth="1"/>
    <col min="14085" max="14085" width="11.7109375" customWidth="1"/>
    <col min="14086" max="14086" width="12.5703125" customWidth="1"/>
    <col min="14339" max="14339" width="11.85546875" customWidth="1"/>
    <col min="14340" max="14340" width="14" customWidth="1"/>
    <col min="14341" max="14341" width="11.7109375" customWidth="1"/>
    <col min="14342" max="14342" width="12.5703125" customWidth="1"/>
    <col min="14595" max="14595" width="11.85546875" customWidth="1"/>
    <col min="14596" max="14596" width="14" customWidth="1"/>
    <col min="14597" max="14597" width="11.7109375" customWidth="1"/>
    <col min="14598" max="14598" width="12.5703125" customWidth="1"/>
    <col min="14851" max="14851" width="11.85546875" customWidth="1"/>
    <col min="14852" max="14852" width="14" customWidth="1"/>
    <col min="14853" max="14853" width="11.7109375" customWidth="1"/>
    <col min="14854" max="14854" width="12.5703125" customWidth="1"/>
    <col min="15107" max="15107" width="11.85546875" customWidth="1"/>
    <col min="15108" max="15108" width="14" customWidth="1"/>
    <col min="15109" max="15109" width="11.7109375" customWidth="1"/>
    <col min="15110" max="15110" width="12.5703125" customWidth="1"/>
    <col min="15363" max="15363" width="11.85546875" customWidth="1"/>
    <col min="15364" max="15364" width="14" customWidth="1"/>
    <col min="15365" max="15365" width="11.7109375" customWidth="1"/>
    <col min="15366" max="15366" width="12.5703125" customWidth="1"/>
    <col min="15619" max="15619" width="11.85546875" customWidth="1"/>
    <col min="15620" max="15620" width="14" customWidth="1"/>
    <col min="15621" max="15621" width="11.7109375" customWidth="1"/>
    <col min="15622" max="15622" width="12.5703125" customWidth="1"/>
    <col min="15875" max="15875" width="11.85546875" customWidth="1"/>
    <col min="15876" max="15876" width="14" customWidth="1"/>
    <col min="15877" max="15877" width="11.7109375" customWidth="1"/>
    <col min="15878" max="15878" width="12.5703125" customWidth="1"/>
    <col min="16131" max="16131" width="11.85546875" customWidth="1"/>
    <col min="16132" max="16132" width="14" customWidth="1"/>
    <col min="16133" max="16133" width="11.7109375" customWidth="1"/>
    <col min="16134" max="16134" width="12.5703125" customWidth="1"/>
  </cols>
  <sheetData>
    <row r="1" spans="1:10" s="29" customFormat="1" ht="15.75" x14ac:dyDescent="0.25">
      <c r="A1" s="30" t="s">
        <v>18</v>
      </c>
      <c r="J1" s="31"/>
    </row>
    <row r="2" spans="1:10" s="29" customFormat="1" ht="15.75" x14ac:dyDescent="0.25">
      <c r="A2" s="28" t="s">
        <v>13</v>
      </c>
      <c r="J2" s="31"/>
    </row>
    <row r="4" spans="1:10" x14ac:dyDescent="0.25">
      <c r="A4" s="19" t="s">
        <v>76</v>
      </c>
    </row>
    <row r="6" spans="1:10" x14ac:dyDescent="0.25">
      <c r="I6" s="14" t="s">
        <v>7</v>
      </c>
    </row>
    <row r="7" spans="1:10" x14ac:dyDescent="0.25">
      <c r="A7" t="s">
        <v>74</v>
      </c>
      <c r="I7" s="10"/>
    </row>
    <row r="8" spans="1:10" x14ac:dyDescent="0.25">
      <c r="A8" t="s">
        <v>72</v>
      </c>
      <c r="I8" s="10">
        <v>0.86</v>
      </c>
    </row>
    <row r="9" spans="1:10" x14ac:dyDescent="0.25">
      <c r="I9" s="10"/>
    </row>
    <row r="10" spans="1:10" x14ac:dyDescent="0.25">
      <c r="A10" t="s">
        <v>14</v>
      </c>
      <c r="I10" s="10">
        <v>0.7</v>
      </c>
    </row>
    <row r="11" spans="1:10" x14ac:dyDescent="0.25">
      <c r="A11" t="s">
        <v>73</v>
      </c>
      <c r="I11" s="10" t="s">
        <v>55</v>
      </c>
    </row>
    <row r="12" spans="1:10" x14ac:dyDescent="0.25">
      <c r="A12" t="s">
        <v>77</v>
      </c>
      <c r="I12" s="10"/>
    </row>
    <row r="13" spans="1:10" x14ac:dyDescent="0.25">
      <c r="B13" s="20" t="s">
        <v>9</v>
      </c>
      <c r="I13" s="10" t="s">
        <v>6</v>
      </c>
    </row>
    <row r="14" spans="1:10" x14ac:dyDescent="0.25">
      <c r="C14" s="9" t="s">
        <v>5</v>
      </c>
      <c r="I14" s="10"/>
    </row>
    <row r="15" spans="1:10" x14ac:dyDescent="0.25">
      <c r="A15" s="5" t="s">
        <v>0</v>
      </c>
      <c r="I15" s="10" t="s">
        <v>6</v>
      </c>
    </row>
    <row r="16" spans="1:10" x14ac:dyDescent="0.25">
      <c r="A16" t="s">
        <v>75</v>
      </c>
      <c r="I16" s="16">
        <v>0.98</v>
      </c>
    </row>
    <row r="18" spans="1:10" x14ac:dyDescent="0.25">
      <c r="A18" s="1" t="s">
        <v>1</v>
      </c>
      <c r="B18" s="1" t="s">
        <v>2</v>
      </c>
      <c r="C18" s="1" t="s">
        <v>3</v>
      </c>
      <c r="D18" s="7" t="s">
        <v>15</v>
      </c>
      <c r="E18" s="1" t="s">
        <v>16</v>
      </c>
      <c r="F18" s="7" t="s">
        <v>56</v>
      </c>
      <c r="G18" s="1" t="s">
        <v>16</v>
      </c>
      <c r="J18" s="11"/>
    </row>
    <row r="19" spans="1:10" x14ac:dyDescent="0.25">
      <c r="A19" s="17">
        <v>2014</v>
      </c>
      <c r="B19" s="3">
        <v>83.709773715251984</v>
      </c>
      <c r="C19" s="3">
        <v>86.512696518722947</v>
      </c>
      <c r="D19" s="6">
        <f>0.86*(0.7)-0.29*0.07645*$C19/100-$B19/100*0.98</f>
        <v>-0.23753607979115299</v>
      </c>
      <c r="E19" s="10" t="str">
        <f t="shared" ref="E19:E27" si="0">IF(D19&lt;0,"Y","N")</f>
        <v>Y</v>
      </c>
      <c r="F19" s="6">
        <f>0.86*(0.7)-0.71*0.07645*$C19/100-$B19/100*0.98</f>
        <v>-0.26531444151634975</v>
      </c>
      <c r="G19" s="10" t="str">
        <f t="shared" ref="G19:G27" si="1">IF(F19&lt;0,"Y","N")</f>
        <v>Y</v>
      </c>
      <c r="J19" s="12"/>
    </row>
    <row r="20" spans="1:10" x14ac:dyDescent="0.25">
      <c r="A20" s="17">
        <v>2015</v>
      </c>
      <c r="B20" s="3">
        <v>86.539071916078441</v>
      </c>
      <c r="C20" s="3">
        <v>89.268206087680866</v>
      </c>
      <c r="D20" s="6">
        <f t="shared" ref="D20:D27" si="2">0.86*(0.7)-0.29*0.07645*$C20/100-$B20/100*0.98</f>
        <v>-0.26587411240823799</v>
      </c>
      <c r="E20" s="10" t="str">
        <f t="shared" si="0"/>
        <v>Y</v>
      </c>
      <c r="F20" s="6">
        <f t="shared" ref="F20:F27" si="3">0.86*(0.7)-0.71*0.07645*$C20/100-$B20/100*0.98</f>
        <v>-0.29453724070093146</v>
      </c>
      <c r="G20" s="10" t="str">
        <f t="shared" si="1"/>
        <v>Y</v>
      </c>
      <c r="J20" s="13"/>
    </row>
    <row r="21" spans="1:10" x14ac:dyDescent="0.25">
      <c r="A21" s="17">
        <v>2016</v>
      </c>
      <c r="B21" s="3">
        <v>88.915682404772696</v>
      </c>
      <c r="C21" s="3">
        <v>91.582834125605515</v>
      </c>
      <c r="D21" s="6">
        <f t="shared" si="2"/>
        <v>-0.28967805980658989</v>
      </c>
      <c r="E21" s="10" t="str">
        <f t="shared" si="0"/>
        <v>Y</v>
      </c>
      <c r="F21" s="6">
        <f t="shared" si="3"/>
        <v>-0.31908439201598049</v>
      </c>
      <c r="G21" s="10" t="str">
        <f t="shared" si="1"/>
        <v>Y</v>
      </c>
      <c r="J21" s="13"/>
    </row>
    <row r="22" spans="1:10" x14ac:dyDescent="0.25">
      <c r="A22" s="17">
        <v>2017</v>
      </c>
      <c r="B22" s="3">
        <v>90.83960518133469</v>
      </c>
      <c r="C22" s="3">
        <v>93.346360249738581</v>
      </c>
      <c r="D22" s="6">
        <f t="shared" si="2"/>
        <v>-0.30892348557624827</v>
      </c>
      <c r="E22" s="10" t="str">
        <f t="shared" si="0"/>
        <v>Y</v>
      </c>
      <c r="F22" s="6">
        <f t="shared" si="3"/>
        <v>-0.33889606838883679</v>
      </c>
      <c r="G22" s="10" t="str">
        <f t="shared" si="1"/>
        <v>Y</v>
      </c>
      <c r="J22" s="13"/>
    </row>
    <row r="23" spans="1:10" x14ac:dyDescent="0.25">
      <c r="A23" s="17">
        <v>2018</v>
      </c>
      <c r="B23" s="3">
        <v>92.65035602986363</v>
      </c>
      <c r="C23" s="3">
        <v>94.889445608355004</v>
      </c>
      <c r="D23" s="6">
        <f t="shared" si="2"/>
        <v>-0.32701095363126398</v>
      </c>
      <c r="E23" s="10" t="str">
        <f t="shared" si="0"/>
        <v>Y</v>
      </c>
      <c r="F23" s="6">
        <f t="shared" si="3"/>
        <v>-0.3574790057216507</v>
      </c>
      <c r="G23" s="10" t="str">
        <f t="shared" si="1"/>
        <v>Y</v>
      </c>
      <c r="J23" s="13"/>
    </row>
    <row r="24" spans="1:10" x14ac:dyDescent="0.25">
      <c r="A24" s="17">
        <v>2019</v>
      </c>
      <c r="B24" s="3">
        <v>94.121591094293393</v>
      </c>
      <c r="C24" s="3">
        <v>96.101869818696485</v>
      </c>
      <c r="D24" s="6">
        <f t="shared" si="2"/>
        <v>-0.34169785777222939</v>
      </c>
      <c r="E24" s="10" t="str">
        <f t="shared" si="0"/>
        <v>Y</v>
      </c>
      <c r="F24" s="6">
        <f t="shared" si="3"/>
        <v>-0.3725552071523146</v>
      </c>
      <c r="G24" s="10" t="str">
        <f t="shared" si="1"/>
        <v>Y</v>
      </c>
      <c r="J24" s="13"/>
    </row>
    <row r="25" spans="1:10" x14ac:dyDescent="0.25">
      <c r="A25" s="17">
        <v>2020</v>
      </c>
      <c r="B25" s="3">
        <v>95.366482302657047</v>
      </c>
      <c r="C25" s="3">
        <v>97.093853263521339</v>
      </c>
      <c r="D25" s="6">
        <f t="shared" si="2"/>
        <v>-0.35411771930382807</v>
      </c>
      <c r="E25" s="10" t="str">
        <f t="shared" si="0"/>
        <v>Y</v>
      </c>
      <c r="F25" s="6">
        <f t="shared" si="3"/>
        <v>-0.38529358464821217</v>
      </c>
      <c r="G25" s="10" t="str">
        <f t="shared" si="1"/>
        <v>Y</v>
      </c>
      <c r="J25" s="13"/>
    </row>
    <row r="26" spans="1:10" x14ac:dyDescent="0.25">
      <c r="A26" s="17">
        <v>2021</v>
      </c>
      <c r="B26" s="3">
        <v>96.498201582987633</v>
      </c>
      <c r="C26" s="3">
        <v>97.975616325587865</v>
      </c>
      <c r="D26" s="6">
        <f t="shared" si="2"/>
        <v>-0.36540405953074317</v>
      </c>
      <c r="E26" s="10" t="str">
        <f t="shared" si="0"/>
        <v>Y</v>
      </c>
      <c r="F26" s="6">
        <f t="shared" si="3"/>
        <v>-0.39686305017672618</v>
      </c>
      <c r="G26" s="10" t="str">
        <f t="shared" si="1"/>
        <v>Y</v>
      </c>
      <c r="J26" s="13"/>
    </row>
    <row r="27" spans="1:10" x14ac:dyDescent="0.25">
      <c r="A27" s="17">
        <v>2022</v>
      </c>
      <c r="B27" s="3">
        <v>97.516748935285165</v>
      </c>
      <c r="C27" s="3">
        <v>98.747159004896076</v>
      </c>
      <c r="D27" s="6">
        <f t="shared" si="2"/>
        <v>-0.37555687845297514</v>
      </c>
      <c r="E27" s="10" t="str">
        <f t="shared" si="0"/>
        <v>Y</v>
      </c>
      <c r="F27" s="6">
        <f t="shared" si="3"/>
        <v>-0.4072636037378573</v>
      </c>
      <c r="G27" s="10" t="str">
        <f t="shared" si="1"/>
        <v>Y</v>
      </c>
    </row>
    <row r="29" spans="1:10" ht="13.9" customHeight="1" x14ac:dyDescent="0.25">
      <c r="A29" s="15" t="s">
        <v>8</v>
      </c>
      <c r="I29" s="10"/>
      <c r="J29"/>
    </row>
    <row r="30" spans="1:10" x14ac:dyDescent="0.25">
      <c r="A30" t="s">
        <v>11</v>
      </c>
      <c r="I30" s="10"/>
      <c r="J30"/>
    </row>
    <row r="31" spans="1:10" x14ac:dyDescent="0.25">
      <c r="A31" t="s">
        <v>10</v>
      </c>
      <c r="I31" s="10"/>
      <c r="J31"/>
    </row>
  </sheetData>
  <printOptions gridLines="1"/>
  <pageMargins left="0.7" right="0.7" top="0.75" bottom="0.75" header="0.3" footer="0.3"/>
  <pageSetup orientation="landscape" horizontalDpi="4294967293" verticalDpi="0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5"/>
  <sheetViews>
    <sheetView zoomScaleNormal="100" workbookViewId="0">
      <selection activeCell="C14" sqref="C14"/>
    </sheetView>
  </sheetViews>
  <sheetFormatPr defaultRowHeight="15" x14ac:dyDescent="0.25"/>
  <cols>
    <col min="1" max="1" width="9" customWidth="1"/>
    <col min="2" max="2" width="10" customWidth="1"/>
    <col min="3" max="3" width="11" customWidth="1"/>
    <col min="4" max="4" width="19.28515625" customWidth="1"/>
    <col min="5" max="5" width="12.28515625" style="10" customWidth="1"/>
    <col min="6" max="6" width="19.140625" customWidth="1"/>
    <col min="7" max="7" width="12.140625" style="10" customWidth="1"/>
    <col min="8" max="8" width="9.28515625" customWidth="1"/>
    <col min="9" max="9" width="14.7109375" style="10" customWidth="1"/>
    <col min="10" max="10" width="13.42578125" customWidth="1"/>
  </cols>
  <sheetData>
    <row r="1" spans="1:9" s="29" customFormat="1" ht="15.75" x14ac:dyDescent="0.25">
      <c r="A1" s="30" t="s">
        <v>17</v>
      </c>
      <c r="E1" s="31"/>
      <c r="G1" s="31"/>
      <c r="I1" s="31"/>
    </row>
    <row r="2" spans="1:9" s="29" customFormat="1" ht="15.75" x14ac:dyDescent="0.25">
      <c r="A2" s="28" t="s">
        <v>20</v>
      </c>
      <c r="E2" s="31"/>
      <c r="G2" s="31"/>
      <c r="I2" s="31"/>
    </row>
    <row r="3" spans="1:9" x14ac:dyDescent="0.25">
      <c r="A3" s="15"/>
    </row>
    <row r="4" spans="1:9" ht="16.5" x14ac:dyDescent="0.25">
      <c r="A4" s="18" t="s">
        <v>68</v>
      </c>
    </row>
    <row r="5" spans="1:9" ht="17.25" customHeight="1" x14ac:dyDescent="0.25">
      <c r="A5" s="18" t="s">
        <v>70</v>
      </c>
    </row>
    <row r="6" spans="1:9" ht="17.25" customHeight="1" x14ac:dyDescent="0.25">
      <c r="A6" s="18"/>
      <c r="I6" s="14" t="s">
        <v>7</v>
      </c>
    </row>
    <row r="7" spans="1:9" x14ac:dyDescent="0.25">
      <c r="A7" t="s">
        <v>69</v>
      </c>
    </row>
    <row r="8" spans="1:9" x14ac:dyDescent="0.25">
      <c r="A8" t="s">
        <v>72</v>
      </c>
      <c r="I8" s="10">
        <v>0.86</v>
      </c>
    </row>
    <row r="9" spans="1:9" x14ac:dyDescent="0.25">
      <c r="A9" s="5" t="s">
        <v>0</v>
      </c>
      <c r="I9" s="10" t="s">
        <v>6</v>
      </c>
    </row>
    <row r="10" spans="1:9" x14ac:dyDescent="0.25">
      <c r="A10" t="s">
        <v>14</v>
      </c>
      <c r="I10" s="10">
        <v>0.7</v>
      </c>
    </row>
    <row r="11" spans="1:9" x14ac:dyDescent="0.25">
      <c r="A11" t="s">
        <v>73</v>
      </c>
      <c r="I11" s="10" t="s">
        <v>55</v>
      </c>
    </row>
    <row r="12" spans="1:9" x14ac:dyDescent="0.25">
      <c r="A12" t="s">
        <v>78</v>
      </c>
    </row>
    <row r="13" spans="1:9" x14ac:dyDescent="0.25">
      <c r="B13" s="20" t="s">
        <v>9</v>
      </c>
      <c r="I13" s="10" t="s">
        <v>6</v>
      </c>
    </row>
    <row r="14" spans="1:9" x14ac:dyDescent="0.25">
      <c r="C14" s="9" t="s">
        <v>5</v>
      </c>
    </row>
    <row r="15" spans="1:9" s="2" customFormat="1" x14ac:dyDescent="0.25">
      <c r="A15" s="8" t="s">
        <v>4</v>
      </c>
      <c r="E15" s="11"/>
      <c r="G15" s="11"/>
      <c r="I15" s="16">
        <v>0.98</v>
      </c>
    </row>
    <row r="16" spans="1:9" s="2" customFormat="1" x14ac:dyDescent="0.25">
      <c r="A16" s="8"/>
      <c r="E16" s="11"/>
      <c r="G16" s="11"/>
      <c r="I16" s="16"/>
    </row>
    <row r="17" spans="1:10" s="2" customFormat="1" x14ac:dyDescent="0.25">
      <c r="E17" s="11"/>
      <c r="G17" s="11"/>
      <c r="I17" s="11"/>
    </row>
    <row r="18" spans="1:10" x14ac:dyDescent="0.25">
      <c r="A18" s="1" t="s">
        <v>1</v>
      </c>
      <c r="B18" s="1" t="s">
        <v>2</v>
      </c>
      <c r="C18" s="1" t="s">
        <v>3</v>
      </c>
      <c r="D18" s="7" t="s">
        <v>12</v>
      </c>
      <c r="E18" s="12" t="s">
        <v>71</v>
      </c>
      <c r="F18" s="1" t="s">
        <v>54</v>
      </c>
      <c r="G18" s="12" t="s">
        <v>71</v>
      </c>
      <c r="H18" s="1"/>
      <c r="I18" s="12"/>
      <c r="J18" s="7"/>
    </row>
    <row r="19" spans="1:10" x14ac:dyDescent="0.25">
      <c r="A19" s="26" t="s">
        <v>45</v>
      </c>
      <c r="B19" s="3">
        <v>83.543613341022677</v>
      </c>
      <c r="C19" s="3">
        <v>86.069705238555798</v>
      </c>
      <c r="D19" s="6">
        <f>0.86*((1-($B19/100))*0.7)-(0.29*(0.07645*($C19/100)))</f>
        <v>7.9985363687129427E-2</v>
      </c>
      <c r="E19" s="10" t="str">
        <f t="shared" ref="E19:E27" si="0">IF(D19&lt;=0.1,"Y","N")</f>
        <v>Y</v>
      </c>
      <c r="F19" s="6">
        <f>0.86*((1-($B19/100))*0.7)-(0.71*(0.07645*($C19/100)))</f>
        <v>5.234924203208155E-2</v>
      </c>
      <c r="G19" s="10" t="str">
        <f t="shared" ref="G19:G27" si="1">IF(F19&lt;=0.1,"Y","N")</f>
        <v>Y</v>
      </c>
      <c r="H19" s="6"/>
      <c r="I19" s="13"/>
    </row>
    <row r="20" spans="1:10" x14ac:dyDescent="0.25">
      <c r="A20" s="26" t="s">
        <v>46</v>
      </c>
      <c r="B20" s="3">
        <v>86.405460950671923</v>
      </c>
      <c r="C20" s="3">
        <v>88.866585281435775</v>
      </c>
      <c r="D20" s="6">
        <f t="shared" ref="D20:D27" si="2">0.86*((1-($B20/100))*0.7)-(0.29*(0.07645*($C20/100)))</f>
        <v>6.2136958787134322E-2</v>
      </c>
      <c r="E20" s="10" t="str">
        <f t="shared" si="0"/>
        <v>Y</v>
      </c>
      <c r="F20" s="6">
        <f t="shared" ref="F20:F27" si="3">0.86*((1-($B20/100))*0.7)-(0.71*(0.07645*($C20/100)))</f>
        <v>3.3602786919118104E-2</v>
      </c>
      <c r="G20" s="10" t="str">
        <f t="shared" si="1"/>
        <v>Y</v>
      </c>
      <c r="H20" s="6"/>
      <c r="I20" s="13"/>
    </row>
    <row r="21" spans="1:10" x14ac:dyDescent="0.25">
      <c r="A21" s="26" t="s">
        <v>47</v>
      </c>
      <c r="B21" s="3">
        <v>88.809412942777271</v>
      </c>
      <c r="C21" s="3">
        <v>91.21596451745495</v>
      </c>
      <c r="D21" s="6">
        <f t="shared" si="2"/>
        <v>4.7144298671138507E-2</v>
      </c>
      <c r="E21" s="10" t="str">
        <f t="shared" si="0"/>
        <v>Y</v>
      </c>
      <c r="F21" s="6">
        <f t="shared" si="3"/>
        <v>1.7855764624228894E-2</v>
      </c>
      <c r="G21" s="10" t="str">
        <f t="shared" si="1"/>
        <v>Y</v>
      </c>
      <c r="H21" s="6"/>
      <c r="I21" s="13"/>
    </row>
    <row r="22" spans="1:10" x14ac:dyDescent="0.25">
      <c r="A22" s="26" t="s">
        <v>48</v>
      </c>
      <c r="B22" s="3">
        <v>90.755469317338765</v>
      </c>
      <c r="C22" s="3">
        <v>93.005967744898129</v>
      </c>
      <c r="D22" s="6">
        <f t="shared" si="2"/>
        <v>3.5032186630737983E-2</v>
      </c>
      <c r="E22" s="10" t="str">
        <f t="shared" si="0"/>
        <v>Y</v>
      </c>
      <c r="F22" s="6">
        <f t="shared" si="3"/>
        <v>5.1689004475286432E-3</v>
      </c>
      <c r="G22" s="10" t="str">
        <f t="shared" si="1"/>
        <v>Y</v>
      </c>
      <c r="H22" s="6"/>
      <c r="I22" s="13"/>
    </row>
    <row r="23" spans="1:10" x14ac:dyDescent="0.25">
      <c r="A23" s="26" t="s">
        <v>49</v>
      </c>
      <c r="B23" s="3">
        <v>92.587051787514284</v>
      </c>
      <c r="C23" s="3">
        <v>94.572220568910907</v>
      </c>
      <c r="D23" s="6">
        <f t="shared" si="2"/>
        <v>2.3658814077933608E-2</v>
      </c>
      <c r="E23" s="10" t="str">
        <f t="shared" si="0"/>
        <v>Y</v>
      </c>
      <c r="F23" s="6">
        <f t="shared" si="3"/>
        <v>-6.7073802245379982E-3</v>
      </c>
      <c r="G23" s="10" t="str">
        <f t="shared" si="1"/>
        <v>Y</v>
      </c>
      <c r="H23" s="6"/>
      <c r="I23" s="13"/>
    </row>
    <row r="24" spans="1:10" x14ac:dyDescent="0.25">
      <c r="A24" s="26" t="s">
        <v>50</v>
      </c>
      <c r="B24" s="3">
        <v>94.075212544531894</v>
      </c>
      <c r="C24" s="3">
        <v>95.802847787778092</v>
      </c>
      <c r="D24" s="6">
        <f t="shared" si="2"/>
        <v>1.4427250113128658E-2</v>
      </c>
      <c r="E24" s="10" t="str">
        <f t="shared" si="0"/>
        <v>Y</v>
      </c>
      <c r="F24" s="6">
        <f t="shared" si="3"/>
        <v>-1.6334086283049006E-2</v>
      </c>
      <c r="G24" s="10" t="str">
        <f t="shared" si="1"/>
        <v>Y</v>
      </c>
      <c r="H24" s="6"/>
      <c r="I24" s="13"/>
    </row>
    <row r="25" spans="1:10" x14ac:dyDescent="0.25">
      <c r="A25" s="26" t="s">
        <v>51</v>
      </c>
      <c r="B25" s="3">
        <v>95.334425492777555</v>
      </c>
      <c r="C25" s="3">
        <v>96.809724603214875</v>
      </c>
      <c r="D25" s="6">
        <f t="shared" si="2"/>
        <v>6.6235585403233814E-3</v>
      </c>
      <c r="E25" s="10" t="str">
        <f t="shared" si="0"/>
        <v>Y</v>
      </c>
      <c r="F25" s="6">
        <f t="shared" si="3"/>
        <v>-2.4461075932522884E-2</v>
      </c>
      <c r="G25" s="10" t="str">
        <f t="shared" si="1"/>
        <v>Y</v>
      </c>
      <c r="H25" s="6"/>
      <c r="I25" s="13"/>
    </row>
    <row r="26" spans="1:10" x14ac:dyDescent="0.25">
      <c r="A26" s="26" t="s">
        <v>52</v>
      </c>
      <c r="B26" s="3">
        <v>96.479164536637256</v>
      </c>
      <c r="C26" s="3">
        <v>97.704726216936464</v>
      </c>
      <c r="D26" s="6">
        <f t="shared" si="2"/>
        <v>-4.6619683648215643E-4</v>
      </c>
      <c r="E26" s="10" t="str">
        <f t="shared" si="0"/>
        <v>Y</v>
      </c>
      <c r="F26" s="6">
        <f t="shared" si="3"/>
        <v>-3.1838207377478292E-2</v>
      </c>
      <c r="G26" s="10" t="str">
        <f t="shared" si="1"/>
        <v>Y</v>
      </c>
    </row>
    <row r="27" spans="1:10" x14ac:dyDescent="0.25">
      <c r="A27" s="26" t="s">
        <v>53</v>
      </c>
      <c r="B27" s="3">
        <v>97.509429676110983</v>
      </c>
      <c r="C27" s="3">
        <v>98.487852628942861</v>
      </c>
      <c r="D27" s="6">
        <f t="shared" si="2"/>
        <v>-6.8420160172878892E-3</v>
      </c>
      <c r="E27" s="10" t="str">
        <f t="shared" si="0"/>
        <v>Y</v>
      </c>
      <c r="F27" s="6">
        <f t="shared" si="3"/>
        <v>-3.8465480617915153E-2</v>
      </c>
      <c r="G27" s="10" t="str">
        <f t="shared" si="1"/>
        <v>Y</v>
      </c>
    </row>
    <row r="28" spans="1:10" x14ac:dyDescent="0.25">
      <c r="A28" s="4"/>
      <c r="B28" s="3"/>
      <c r="C28" s="3"/>
      <c r="D28" s="6"/>
    </row>
    <row r="29" spans="1:10" ht="13.9" customHeight="1" x14ac:dyDescent="0.25">
      <c r="A29" s="15" t="s">
        <v>8</v>
      </c>
    </row>
    <row r="30" spans="1:10" x14ac:dyDescent="0.25">
      <c r="A30" t="s">
        <v>24</v>
      </c>
    </row>
    <row r="31" spans="1:10" x14ac:dyDescent="0.25">
      <c r="A31" t="s">
        <v>10</v>
      </c>
    </row>
    <row r="33" spans="1:9" s="15" customFormat="1" x14ac:dyDescent="0.25">
      <c r="A33" s="21" t="s">
        <v>38</v>
      </c>
      <c r="D33" s="21" t="s">
        <v>12</v>
      </c>
      <c r="E33" s="24" t="s">
        <v>40</v>
      </c>
      <c r="F33" s="21" t="s">
        <v>54</v>
      </c>
      <c r="G33" s="24" t="s">
        <v>41</v>
      </c>
      <c r="I33" s="24"/>
    </row>
    <row r="34" spans="1:9" x14ac:dyDescent="0.25">
      <c r="A34" t="s">
        <v>37</v>
      </c>
      <c r="D34" s="6">
        <f>D$25+((D$26-D$25)/12)*1</f>
        <v>6.0327455922562535E-3</v>
      </c>
      <c r="F34" s="6">
        <f>F$22+((F$23-F$22)/12)*1</f>
        <v>4.17921039152309E-3</v>
      </c>
    </row>
    <row r="35" spans="1:9" x14ac:dyDescent="0.25">
      <c r="A35" t="s">
        <v>39</v>
      </c>
      <c r="D35" s="6">
        <f>D$25+((D$26-D$25)/12)*2</f>
        <v>5.4419326441891248E-3</v>
      </c>
      <c r="F35" s="6">
        <f>F$22+((F$23-F$22)/12)*2</f>
        <v>3.1895203355175364E-3</v>
      </c>
    </row>
    <row r="36" spans="1:9" x14ac:dyDescent="0.25">
      <c r="A36" t="s">
        <v>31</v>
      </c>
      <c r="D36" s="6">
        <f>D$25+((D$26-D$25)/12)*3</f>
        <v>4.8511196961219969E-3</v>
      </c>
      <c r="F36" s="6">
        <f>F$22+((F$23-F$22)/12)*3</f>
        <v>2.1998302795119828E-3</v>
      </c>
    </row>
    <row r="37" spans="1:9" x14ac:dyDescent="0.25">
      <c r="A37" t="s">
        <v>32</v>
      </c>
      <c r="D37" s="6">
        <f>D$25+((D$26-D$25)/12)*4</f>
        <v>4.2603067480548682E-3</v>
      </c>
      <c r="F37" s="6">
        <f>F$22+((F$23-F$22)/12)*4</f>
        <v>1.2101402235064297E-3</v>
      </c>
    </row>
    <row r="38" spans="1:9" x14ac:dyDescent="0.25">
      <c r="A38" t="s">
        <v>33</v>
      </c>
      <c r="D38" s="6">
        <f>D$25+((D$26-D$25)/12)*5</f>
        <v>3.6694937999877403E-3</v>
      </c>
      <c r="F38" s="6">
        <f>F$22+((F$23-F$22)/12)*5</f>
        <v>2.2045016750087652E-4</v>
      </c>
      <c r="G38" s="10" t="s">
        <v>43</v>
      </c>
    </row>
    <row r="39" spans="1:9" x14ac:dyDescent="0.25">
      <c r="A39" t="s">
        <v>27</v>
      </c>
      <c r="D39" s="6">
        <f>D$25+((D$26-D$25)/12)*6</f>
        <v>3.0786808519206125E-3</v>
      </c>
      <c r="F39" s="6">
        <f>F$22+((F$23-F$22)/12)*6</f>
        <v>-7.692398885046775E-4</v>
      </c>
    </row>
    <row r="40" spans="1:9" x14ac:dyDescent="0.25">
      <c r="A40" t="s">
        <v>28</v>
      </c>
      <c r="D40" s="6">
        <f>D$25+((D$26-D$25)/12)*7</f>
        <v>2.4878679038534838E-3</v>
      </c>
      <c r="F40" s="6">
        <f>F$22+((F$23-F$22)/12)*7</f>
        <v>-1.7589299445102307E-3</v>
      </c>
    </row>
    <row r="41" spans="1:9" x14ac:dyDescent="0.25">
      <c r="A41" t="s">
        <v>29</v>
      </c>
      <c r="D41" s="6">
        <f>D$25+((D$26-D$25)/12)*8</f>
        <v>1.8970549557863559E-3</v>
      </c>
      <c r="F41" s="6">
        <f>F$22+((F$23-F$22)/12)*8</f>
        <v>-2.7486200005157838E-3</v>
      </c>
    </row>
    <row r="42" spans="1:9" x14ac:dyDescent="0.25">
      <c r="A42" t="s">
        <v>34</v>
      </c>
      <c r="D42" s="6">
        <f>D$25+((D$26-D$25)/12)*9</f>
        <v>1.306242007719228E-3</v>
      </c>
      <c r="F42" s="6">
        <f>F$22+((F$23-F$22)/12)*9</f>
        <v>-3.7383100565213379E-3</v>
      </c>
    </row>
    <row r="43" spans="1:9" x14ac:dyDescent="0.25">
      <c r="A43" t="s">
        <v>30</v>
      </c>
      <c r="D43" s="6">
        <f>D$25+((D$26-D$25)/12)*10</f>
        <v>7.154290596520993E-4</v>
      </c>
      <c r="F43" s="6">
        <f>F$22+((F$23-F$22)/12)*10</f>
        <v>-4.7280001125268901E-3</v>
      </c>
    </row>
    <row r="44" spans="1:9" x14ac:dyDescent="0.25">
      <c r="A44" t="s">
        <v>35</v>
      </c>
      <c r="D44" s="6">
        <f>D$25+((D$26-D$25)/12)*11</f>
        <v>1.2461611158497143E-4</v>
      </c>
      <c r="E44" s="10" t="s">
        <v>43</v>
      </c>
      <c r="F44" s="6">
        <f>F$22+((F$23-F$22)/12)*11</f>
        <v>-5.7176901685324442E-3</v>
      </c>
    </row>
    <row r="45" spans="1:9" x14ac:dyDescent="0.25">
      <c r="A45" t="s">
        <v>36</v>
      </c>
      <c r="D45" s="6">
        <f>D$25+((D$26-D$25)/12)*12</f>
        <v>-4.6619683648215643E-4</v>
      </c>
      <c r="F45" s="6">
        <f>F$22+((F$23-F$22)/12)*12</f>
        <v>-6.7073802245379982E-3</v>
      </c>
    </row>
  </sheetData>
  <printOptions gridLines="1"/>
  <pageMargins left="0.7" right="0.7" top="0.75" bottom="0.75" header="0.3" footer="0.3"/>
  <pageSetup orientation="landscape" horizontalDpi="300" verticalDpi="300" r:id="rId1"/>
  <headerFooter>
    <oddFooter>&amp;C&amp;P</oddFooter>
  </headerFooter>
  <rowBreaks count="1" manualBreakCount="1">
    <brk id="3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1"/>
  <sheetViews>
    <sheetView workbookViewId="0">
      <selection activeCell="C14" sqref="C14"/>
    </sheetView>
  </sheetViews>
  <sheetFormatPr defaultRowHeight="15" x14ac:dyDescent="0.25"/>
  <cols>
    <col min="2" max="2" width="11.85546875" customWidth="1"/>
    <col min="3" max="3" width="14" customWidth="1"/>
    <col min="4" max="5" width="15.42578125" customWidth="1"/>
    <col min="6" max="6" width="14.85546875" customWidth="1"/>
    <col min="7" max="7" width="14.140625" customWidth="1"/>
    <col min="9" max="9" width="16.140625" customWidth="1"/>
    <col min="10" max="10" width="14.7109375" style="10" customWidth="1"/>
    <col min="259" max="259" width="11.85546875" customWidth="1"/>
    <col min="260" max="260" width="14" customWidth="1"/>
    <col min="261" max="261" width="11.7109375" customWidth="1"/>
    <col min="262" max="262" width="12.5703125" customWidth="1"/>
    <col min="515" max="515" width="11.85546875" customWidth="1"/>
    <col min="516" max="516" width="14" customWidth="1"/>
    <col min="517" max="517" width="11.7109375" customWidth="1"/>
    <col min="518" max="518" width="12.5703125" customWidth="1"/>
    <col min="771" max="771" width="11.85546875" customWidth="1"/>
    <col min="772" max="772" width="14" customWidth="1"/>
    <col min="773" max="773" width="11.7109375" customWidth="1"/>
    <col min="774" max="774" width="12.5703125" customWidth="1"/>
    <col min="1027" max="1027" width="11.85546875" customWidth="1"/>
    <col min="1028" max="1028" width="14" customWidth="1"/>
    <col min="1029" max="1029" width="11.7109375" customWidth="1"/>
    <col min="1030" max="1030" width="12.5703125" customWidth="1"/>
    <col min="1283" max="1283" width="11.85546875" customWidth="1"/>
    <col min="1284" max="1284" width="14" customWidth="1"/>
    <col min="1285" max="1285" width="11.7109375" customWidth="1"/>
    <col min="1286" max="1286" width="12.5703125" customWidth="1"/>
    <col min="1539" max="1539" width="11.85546875" customWidth="1"/>
    <col min="1540" max="1540" width="14" customWidth="1"/>
    <col min="1541" max="1541" width="11.7109375" customWidth="1"/>
    <col min="1542" max="1542" width="12.5703125" customWidth="1"/>
    <col min="1795" max="1795" width="11.85546875" customWidth="1"/>
    <col min="1796" max="1796" width="14" customWidth="1"/>
    <col min="1797" max="1797" width="11.7109375" customWidth="1"/>
    <col min="1798" max="1798" width="12.5703125" customWidth="1"/>
    <col min="2051" max="2051" width="11.85546875" customWidth="1"/>
    <col min="2052" max="2052" width="14" customWidth="1"/>
    <col min="2053" max="2053" width="11.7109375" customWidth="1"/>
    <col min="2054" max="2054" width="12.5703125" customWidth="1"/>
    <col min="2307" max="2307" width="11.85546875" customWidth="1"/>
    <col min="2308" max="2308" width="14" customWidth="1"/>
    <col min="2309" max="2309" width="11.7109375" customWidth="1"/>
    <col min="2310" max="2310" width="12.5703125" customWidth="1"/>
    <col min="2563" max="2563" width="11.85546875" customWidth="1"/>
    <col min="2564" max="2564" width="14" customWidth="1"/>
    <col min="2565" max="2565" width="11.7109375" customWidth="1"/>
    <col min="2566" max="2566" width="12.5703125" customWidth="1"/>
    <col min="2819" max="2819" width="11.85546875" customWidth="1"/>
    <col min="2820" max="2820" width="14" customWidth="1"/>
    <col min="2821" max="2821" width="11.7109375" customWidth="1"/>
    <col min="2822" max="2822" width="12.5703125" customWidth="1"/>
    <col min="3075" max="3075" width="11.85546875" customWidth="1"/>
    <col min="3076" max="3076" width="14" customWidth="1"/>
    <col min="3077" max="3077" width="11.7109375" customWidth="1"/>
    <col min="3078" max="3078" width="12.5703125" customWidth="1"/>
    <col min="3331" max="3331" width="11.85546875" customWidth="1"/>
    <col min="3332" max="3332" width="14" customWidth="1"/>
    <col min="3333" max="3333" width="11.7109375" customWidth="1"/>
    <col min="3334" max="3334" width="12.5703125" customWidth="1"/>
    <col min="3587" max="3587" width="11.85546875" customWidth="1"/>
    <col min="3588" max="3588" width="14" customWidth="1"/>
    <col min="3589" max="3589" width="11.7109375" customWidth="1"/>
    <col min="3590" max="3590" width="12.5703125" customWidth="1"/>
    <col min="3843" max="3843" width="11.85546875" customWidth="1"/>
    <col min="3844" max="3844" width="14" customWidth="1"/>
    <col min="3845" max="3845" width="11.7109375" customWidth="1"/>
    <col min="3846" max="3846" width="12.5703125" customWidth="1"/>
    <col min="4099" max="4099" width="11.85546875" customWidth="1"/>
    <col min="4100" max="4100" width="14" customWidth="1"/>
    <col min="4101" max="4101" width="11.7109375" customWidth="1"/>
    <col min="4102" max="4102" width="12.5703125" customWidth="1"/>
    <col min="4355" max="4355" width="11.85546875" customWidth="1"/>
    <col min="4356" max="4356" width="14" customWidth="1"/>
    <col min="4357" max="4357" width="11.7109375" customWidth="1"/>
    <col min="4358" max="4358" width="12.5703125" customWidth="1"/>
    <col min="4611" max="4611" width="11.85546875" customWidth="1"/>
    <col min="4612" max="4612" width="14" customWidth="1"/>
    <col min="4613" max="4613" width="11.7109375" customWidth="1"/>
    <col min="4614" max="4614" width="12.5703125" customWidth="1"/>
    <col min="4867" max="4867" width="11.85546875" customWidth="1"/>
    <col min="4868" max="4868" width="14" customWidth="1"/>
    <col min="4869" max="4869" width="11.7109375" customWidth="1"/>
    <col min="4870" max="4870" width="12.5703125" customWidth="1"/>
    <col min="5123" max="5123" width="11.85546875" customWidth="1"/>
    <col min="5124" max="5124" width="14" customWidth="1"/>
    <col min="5125" max="5125" width="11.7109375" customWidth="1"/>
    <col min="5126" max="5126" width="12.5703125" customWidth="1"/>
    <col min="5379" max="5379" width="11.85546875" customWidth="1"/>
    <col min="5380" max="5380" width="14" customWidth="1"/>
    <col min="5381" max="5381" width="11.7109375" customWidth="1"/>
    <col min="5382" max="5382" width="12.5703125" customWidth="1"/>
    <col min="5635" max="5635" width="11.85546875" customWidth="1"/>
    <col min="5636" max="5636" width="14" customWidth="1"/>
    <col min="5637" max="5637" width="11.7109375" customWidth="1"/>
    <col min="5638" max="5638" width="12.5703125" customWidth="1"/>
    <col min="5891" max="5891" width="11.85546875" customWidth="1"/>
    <col min="5892" max="5892" width="14" customWidth="1"/>
    <col min="5893" max="5893" width="11.7109375" customWidth="1"/>
    <col min="5894" max="5894" width="12.5703125" customWidth="1"/>
    <col min="6147" max="6147" width="11.85546875" customWidth="1"/>
    <col min="6148" max="6148" width="14" customWidth="1"/>
    <col min="6149" max="6149" width="11.7109375" customWidth="1"/>
    <col min="6150" max="6150" width="12.5703125" customWidth="1"/>
    <col min="6403" max="6403" width="11.85546875" customWidth="1"/>
    <col min="6404" max="6404" width="14" customWidth="1"/>
    <col min="6405" max="6405" width="11.7109375" customWidth="1"/>
    <col min="6406" max="6406" width="12.5703125" customWidth="1"/>
    <col min="6659" max="6659" width="11.85546875" customWidth="1"/>
    <col min="6660" max="6660" width="14" customWidth="1"/>
    <col min="6661" max="6661" width="11.7109375" customWidth="1"/>
    <col min="6662" max="6662" width="12.5703125" customWidth="1"/>
    <col min="6915" max="6915" width="11.85546875" customWidth="1"/>
    <col min="6916" max="6916" width="14" customWidth="1"/>
    <col min="6917" max="6917" width="11.7109375" customWidth="1"/>
    <col min="6918" max="6918" width="12.5703125" customWidth="1"/>
    <col min="7171" max="7171" width="11.85546875" customWidth="1"/>
    <col min="7172" max="7172" width="14" customWidth="1"/>
    <col min="7173" max="7173" width="11.7109375" customWidth="1"/>
    <col min="7174" max="7174" width="12.5703125" customWidth="1"/>
    <col min="7427" max="7427" width="11.85546875" customWidth="1"/>
    <col min="7428" max="7428" width="14" customWidth="1"/>
    <col min="7429" max="7429" width="11.7109375" customWidth="1"/>
    <col min="7430" max="7430" width="12.5703125" customWidth="1"/>
    <col min="7683" max="7683" width="11.85546875" customWidth="1"/>
    <col min="7684" max="7684" width="14" customWidth="1"/>
    <col min="7685" max="7685" width="11.7109375" customWidth="1"/>
    <col min="7686" max="7686" width="12.5703125" customWidth="1"/>
    <col min="7939" max="7939" width="11.85546875" customWidth="1"/>
    <col min="7940" max="7940" width="14" customWidth="1"/>
    <col min="7941" max="7941" width="11.7109375" customWidth="1"/>
    <col min="7942" max="7942" width="12.5703125" customWidth="1"/>
    <col min="8195" max="8195" width="11.85546875" customWidth="1"/>
    <col min="8196" max="8196" width="14" customWidth="1"/>
    <col min="8197" max="8197" width="11.7109375" customWidth="1"/>
    <col min="8198" max="8198" width="12.5703125" customWidth="1"/>
    <col min="8451" max="8451" width="11.85546875" customWidth="1"/>
    <col min="8452" max="8452" width="14" customWidth="1"/>
    <col min="8453" max="8453" width="11.7109375" customWidth="1"/>
    <col min="8454" max="8454" width="12.5703125" customWidth="1"/>
    <col min="8707" max="8707" width="11.85546875" customWidth="1"/>
    <col min="8708" max="8708" width="14" customWidth="1"/>
    <col min="8709" max="8709" width="11.7109375" customWidth="1"/>
    <col min="8710" max="8710" width="12.5703125" customWidth="1"/>
    <col min="8963" max="8963" width="11.85546875" customWidth="1"/>
    <col min="8964" max="8964" width="14" customWidth="1"/>
    <col min="8965" max="8965" width="11.7109375" customWidth="1"/>
    <col min="8966" max="8966" width="12.5703125" customWidth="1"/>
    <col min="9219" max="9219" width="11.85546875" customWidth="1"/>
    <col min="9220" max="9220" width="14" customWidth="1"/>
    <col min="9221" max="9221" width="11.7109375" customWidth="1"/>
    <col min="9222" max="9222" width="12.5703125" customWidth="1"/>
    <col min="9475" max="9475" width="11.85546875" customWidth="1"/>
    <col min="9476" max="9476" width="14" customWidth="1"/>
    <col min="9477" max="9477" width="11.7109375" customWidth="1"/>
    <col min="9478" max="9478" width="12.5703125" customWidth="1"/>
    <col min="9731" max="9731" width="11.85546875" customWidth="1"/>
    <col min="9732" max="9732" width="14" customWidth="1"/>
    <col min="9733" max="9733" width="11.7109375" customWidth="1"/>
    <col min="9734" max="9734" width="12.5703125" customWidth="1"/>
    <col min="9987" max="9987" width="11.85546875" customWidth="1"/>
    <col min="9988" max="9988" width="14" customWidth="1"/>
    <col min="9989" max="9989" width="11.7109375" customWidth="1"/>
    <col min="9990" max="9990" width="12.5703125" customWidth="1"/>
    <col min="10243" max="10243" width="11.85546875" customWidth="1"/>
    <col min="10244" max="10244" width="14" customWidth="1"/>
    <col min="10245" max="10245" width="11.7109375" customWidth="1"/>
    <col min="10246" max="10246" width="12.5703125" customWidth="1"/>
    <col min="10499" max="10499" width="11.85546875" customWidth="1"/>
    <col min="10500" max="10500" width="14" customWidth="1"/>
    <col min="10501" max="10501" width="11.7109375" customWidth="1"/>
    <col min="10502" max="10502" width="12.5703125" customWidth="1"/>
    <col min="10755" max="10755" width="11.85546875" customWidth="1"/>
    <col min="10756" max="10756" width="14" customWidth="1"/>
    <col min="10757" max="10757" width="11.7109375" customWidth="1"/>
    <col min="10758" max="10758" width="12.5703125" customWidth="1"/>
    <col min="11011" max="11011" width="11.85546875" customWidth="1"/>
    <col min="11012" max="11012" width="14" customWidth="1"/>
    <col min="11013" max="11013" width="11.7109375" customWidth="1"/>
    <col min="11014" max="11014" width="12.5703125" customWidth="1"/>
    <col min="11267" max="11267" width="11.85546875" customWidth="1"/>
    <col min="11268" max="11268" width="14" customWidth="1"/>
    <col min="11269" max="11269" width="11.7109375" customWidth="1"/>
    <col min="11270" max="11270" width="12.5703125" customWidth="1"/>
    <col min="11523" max="11523" width="11.85546875" customWidth="1"/>
    <col min="11524" max="11524" width="14" customWidth="1"/>
    <col min="11525" max="11525" width="11.7109375" customWidth="1"/>
    <col min="11526" max="11526" width="12.5703125" customWidth="1"/>
    <col min="11779" max="11779" width="11.85546875" customWidth="1"/>
    <col min="11780" max="11780" width="14" customWidth="1"/>
    <col min="11781" max="11781" width="11.7109375" customWidth="1"/>
    <col min="11782" max="11782" width="12.5703125" customWidth="1"/>
    <col min="12035" max="12035" width="11.85546875" customWidth="1"/>
    <col min="12036" max="12036" width="14" customWidth="1"/>
    <col min="12037" max="12037" width="11.7109375" customWidth="1"/>
    <col min="12038" max="12038" width="12.5703125" customWidth="1"/>
    <col min="12291" max="12291" width="11.85546875" customWidth="1"/>
    <col min="12292" max="12292" width="14" customWidth="1"/>
    <col min="12293" max="12293" width="11.7109375" customWidth="1"/>
    <col min="12294" max="12294" width="12.5703125" customWidth="1"/>
    <col min="12547" max="12547" width="11.85546875" customWidth="1"/>
    <col min="12548" max="12548" width="14" customWidth="1"/>
    <col min="12549" max="12549" width="11.7109375" customWidth="1"/>
    <col min="12550" max="12550" width="12.5703125" customWidth="1"/>
    <col min="12803" max="12803" width="11.85546875" customWidth="1"/>
    <col min="12804" max="12804" width="14" customWidth="1"/>
    <col min="12805" max="12805" width="11.7109375" customWidth="1"/>
    <col min="12806" max="12806" width="12.5703125" customWidth="1"/>
    <col min="13059" max="13059" width="11.85546875" customWidth="1"/>
    <col min="13060" max="13060" width="14" customWidth="1"/>
    <col min="13061" max="13061" width="11.7109375" customWidth="1"/>
    <col min="13062" max="13062" width="12.5703125" customWidth="1"/>
    <col min="13315" max="13315" width="11.85546875" customWidth="1"/>
    <col min="13316" max="13316" width="14" customWidth="1"/>
    <col min="13317" max="13317" width="11.7109375" customWidth="1"/>
    <col min="13318" max="13318" width="12.5703125" customWidth="1"/>
    <col min="13571" max="13571" width="11.85546875" customWidth="1"/>
    <col min="13572" max="13572" width="14" customWidth="1"/>
    <col min="13573" max="13573" width="11.7109375" customWidth="1"/>
    <col min="13574" max="13574" width="12.5703125" customWidth="1"/>
    <col min="13827" max="13827" width="11.85546875" customWidth="1"/>
    <col min="13828" max="13828" width="14" customWidth="1"/>
    <col min="13829" max="13829" width="11.7109375" customWidth="1"/>
    <col min="13830" max="13830" width="12.5703125" customWidth="1"/>
    <col min="14083" max="14083" width="11.85546875" customWidth="1"/>
    <col min="14084" max="14084" width="14" customWidth="1"/>
    <col min="14085" max="14085" width="11.7109375" customWidth="1"/>
    <col min="14086" max="14086" width="12.5703125" customWidth="1"/>
    <col min="14339" max="14339" width="11.85546875" customWidth="1"/>
    <col min="14340" max="14340" width="14" customWidth="1"/>
    <col min="14341" max="14341" width="11.7109375" customWidth="1"/>
    <col min="14342" max="14342" width="12.5703125" customWidth="1"/>
    <col min="14595" max="14595" width="11.85546875" customWidth="1"/>
    <col min="14596" max="14596" width="14" customWidth="1"/>
    <col min="14597" max="14597" width="11.7109375" customWidth="1"/>
    <col min="14598" max="14598" width="12.5703125" customWidth="1"/>
    <col min="14851" max="14851" width="11.85546875" customWidth="1"/>
    <col min="14852" max="14852" width="14" customWidth="1"/>
    <col min="14853" max="14853" width="11.7109375" customWidth="1"/>
    <col min="14854" max="14854" width="12.5703125" customWidth="1"/>
    <col min="15107" max="15107" width="11.85546875" customWidth="1"/>
    <col min="15108" max="15108" width="14" customWidth="1"/>
    <col min="15109" max="15109" width="11.7109375" customWidth="1"/>
    <col min="15110" max="15110" width="12.5703125" customWidth="1"/>
    <col min="15363" max="15363" width="11.85546875" customWidth="1"/>
    <col min="15364" max="15364" width="14" customWidth="1"/>
    <col min="15365" max="15365" width="11.7109375" customWidth="1"/>
    <col min="15366" max="15366" width="12.5703125" customWidth="1"/>
    <col min="15619" max="15619" width="11.85546875" customWidth="1"/>
    <col min="15620" max="15620" width="14" customWidth="1"/>
    <col min="15621" max="15621" width="11.7109375" customWidth="1"/>
    <col min="15622" max="15622" width="12.5703125" customWidth="1"/>
    <col min="15875" max="15875" width="11.85546875" customWidth="1"/>
    <col min="15876" max="15876" width="14" customWidth="1"/>
    <col min="15877" max="15877" width="11.7109375" customWidth="1"/>
    <col min="15878" max="15878" width="12.5703125" customWidth="1"/>
    <col min="16131" max="16131" width="11.85546875" customWidth="1"/>
    <col min="16132" max="16132" width="14" customWidth="1"/>
    <col min="16133" max="16133" width="11.7109375" customWidth="1"/>
    <col min="16134" max="16134" width="12.5703125" customWidth="1"/>
  </cols>
  <sheetData>
    <row r="1" spans="1:10" s="29" customFormat="1" ht="15.75" x14ac:dyDescent="0.25">
      <c r="A1" s="30" t="s">
        <v>18</v>
      </c>
      <c r="J1" s="31"/>
    </row>
    <row r="2" spans="1:10" s="29" customFormat="1" ht="15.75" x14ac:dyDescent="0.25">
      <c r="A2" s="28" t="s">
        <v>20</v>
      </c>
      <c r="J2" s="31"/>
    </row>
    <row r="4" spans="1:10" x14ac:dyDescent="0.25">
      <c r="A4" s="19" t="s">
        <v>76</v>
      </c>
    </row>
    <row r="6" spans="1:10" x14ac:dyDescent="0.25">
      <c r="I6" s="14" t="s">
        <v>7</v>
      </c>
    </row>
    <row r="7" spans="1:10" x14ac:dyDescent="0.25">
      <c r="A7" t="s">
        <v>74</v>
      </c>
      <c r="I7" s="10"/>
    </row>
    <row r="8" spans="1:10" x14ac:dyDescent="0.25">
      <c r="A8" t="s">
        <v>72</v>
      </c>
      <c r="I8" s="10">
        <v>0.86</v>
      </c>
    </row>
    <row r="9" spans="1:10" x14ac:dyDescent="0.25">
      <c r="I9" s="10"/>
    </row>
    <row r="10" spans="1:10" x14ac:dyDescent="0.25">
      <c r="A10" t="s">
        <v>14</v>
      </c>
      <c r="I10" s="10">
        <v>0.7</v>
      </c>
    </row>
    <row r="11" spans="1:10" x14ac:dyDescent="0.25">
      <c r="A11" t="s">
        <v>73</v>
      </c>
      <c r="I11" s="10" t="s">
        <v>55</v>
      </c>
    </row>
    <row r="12" spans="1:10" x14ac:dyDescent="0.25">
      <c r="A12" t="s">
        <v>77</v>
      </c>
      <c r="I12" s="10"/>
    </row>
    <row r="13" spans="1:10" x14ac:dyDescent="0.25">
      <c r="B13" s="20" t="s">
        <v>9</v>
      </c>
      <c r="I13" s="10" t="s">
        <v>6</v>
      </c>
    </row>
    <row r="14" spans="1:10" x14ac:dyDescent="0.25">
      <c r="C14" s="9" t="s">
        <v>5</v>
      </c>
      <c r="I14" s="10"/>
    </row>
    <row r="15" spans="1:10" x14ac:dyDescent="0.25">
      <c r="A15" s="5" t="s">
        <v>0</v>
      </c>
      <c r="I15" s="10" t="s">
        <v>6</v>
      </c>
    </row>
    <row r="16" spans="1:10" x14ac:dyDescent="0.25">
      <c r="A16" t="s">
        <v>75</v>
      </c>
      <c r="I16" s="16">
        <v>0.98</v>
      </c>
    </row>
    <row r="18" spans="1:10" x14ac:dyDescent="0.25">
      <c r="A18" s="1" t="s">
        <v>1</v>
      </c>
      <c r="B18" s="1" t="s">
        <v>2</v>
      </c>
      <c r="C18" s="1" t="s">
        <v>3</v>
      </c>
      <c r="D18" s="7" t="s">
        <v>15</v>
      </c>
      <c r="E18" s="1" t="s">
        <v>16</v>
      </c>
      <c r="F18" s="7" t="s">
        <v>56</v>
      </c>
      <c r="G18" s="1" t="s">
        <v>16</v>
      </c>
      <c r="J18" s="11"/>
    </row>
    <row r="19" spans="1:10" x14ac:dyDescent="0.25">
      <c r="A19" s="17">
        <v>2014</v>
      </c>
      <c r="B19" s="3">
        <v>83.543613341022677</v>
      </c>
      <c r="C19" s="3">
        <v>86.069705238555798</v>
      </c>
      <c r="D19" s="6">
        <f>0.86*(0.7)-0.29*0.07645*$C19/100-$B19/100*0.98</f>
        <v>-0.23580949474193635</v>
      </c>
      <c r="E19" s="10" t="str">
        <f t="shared" ref="E19:E27" si="0">IF(D19&lt;0,"Y","N")</f>
        <v>Y</v>
      </c>
      <c r="F19" s="6">
        <f>0.86*(0.7)-0.71*0.07645*$C19/100-$B19/100*0.98</f>
        <v>-0.26344561639698416</v>
      </c>
      <c r="G19" s="10" t="str">
        <f t="shared" ref="G19:G27" si="1">IF(F19&lt;0,"Y","N")</f>
        <v>Y</v>
      </c>
      <c r="J19" s="12"/>
    </row>
    <row r="20" spans="1:10" x14ac:dyDescent="0.25">
      <c r="A20" s="17">
        <v>2015</v>
      </c>
      <c r="B20" s="3">
        <v>86.405460950671923</v>
      </c>
      <c r="C20" s="3">
        <v>88.866585281435775</v>
      </c>
      <c r="D20" s="6">
        <f t="shared" ref="D20:D27" si="2">0.86*(0.7)-0.29*0.07645*$C20/100-$B20/100*0.98</f>
        <v>-0.2644756836064055</v>
      </c>
      <c r="E20" s="10" t="str">
        <f t="shared" si="0"/>
        <v>Y</v>
      </c>
      <c r="F20" s="6">
        <f t="shared" ref="F20:F27" si="3">0.86*(0.7)-0.71*0.07645*$C20/100-$B20/100*0.98</f>
        <v>-0.29300985547442171</v>
      </c>
      <c r="G20" s="10" t="str">
        <f t="shared" si="1"/>
        <v>Y</v>
      </c>
      <c r="J20" s="13"/>
    </row>
    <row r="21" spans="1:10" x14ac:dyDescent="0.25">
      <c r="A21" s="17">
        <v>2016</v>
      </c>
      <c r="B21" s="3">
        <v>88.809412942777271</v>
      </c>
      <c r="C21" s="3">
        <v>91.21596451745495</v>
      </c>
      <c r="D21" s="6">
        <f t="shared" si="2"/>
        <v>-0.28855528225255955</v>
      </c>
      <c r="E21" s="10" t="str">
        <f t="shared" si="0"/>
        <v>Y</v>
      </c>
      <c r="F21" s="6">
        <f t="shared" si="3"/>
        <v>-0.31784381629946912</v>
      </c>
      <c r="G21" s="10" t="str">
        <f t="shared" si="1"/>
        <v>Y</v>
      </c>
      <c r="J21" s="13"/>
    </row>
    <row r="22" spans="1:10" x14ac:dyDescent="0.25">
      <c r="A22" s="17">
        <v>2017</v>
      </c>
      <c r="B22" s="3">
        <v>90.755469317338765</v>
      </c>
      <c r="C22" s="3">
        <v>93.005967744898129</v>
      </c>
      <c r="D22" s="6">
        <f t="shared" si="2"/>
        <v>-0.30802348738880247</v>
      </c>
      <c r="E22" s="10" t="str">
        <f t="shared" si="0"/>
        <v>Y</v>
      </c>
      <c r="F22" s="6">
        <f t="shared" si="3"/>
        <v>-0.33788677357201191</v>
      </c>
      <c r="G22" s="10" t="str">
        <f t="shared" si="1"/>
        <v>Y</v>
      </c>
      <c r="J22" s="13"/>
    </row>
    <row r="23" spans="1:10" x14ac:dyDescent="0.25">
      <c r="A23" s="17">
        <v>2018</v>
      </c>
      <c r="B23" s="3">
        <v>92.587051787514284</v>
      </c>
      <c r="C23" s="3">
        <v>94.572220568910907</v>
      </c>
      <c r="D23" s="6">
        <f t="shared" si="2"/>
        <v>-0.32632024167887042</v>
      </c>
      <c r="E23" s="10" t="str">
        <f t="shared" si="0"/>
        <v>Y</v>
      </c>
      <c r="F23" s="6">
        <f t="shared" si="3"/>
        <v>-0.35668643598134198</v>
      </c>
      <c r="G23" s="10" t="str">
        <f t="shared" si="1"/>
        <v>Y</v>
      </c>
      <c r="J23" s="13"/>
    </row>
    <row r="24" spans="1:10" x14ac:dyDescent="0.25">
      <c r="A24" s="17">
        <v>2019</v>
      </c>
      <c r="B24" s="3">
        <v>94.075212544531894</v>
      </c>
      <c r="C24" s="3">
        <v>95.802847787778092</v>
      </c>
      <c r="D24" s="6">
        <f t="shared" si="2"/>
        <v>-0.34117705330520187</v>
      </c>
      <c r="E24" s="10" t="str">
        <f t="shared" si="0"/>
        <v>Y</v>
      </c>
      <c r="F24" s="6">
        <f t="shared" si="3"/>
        <v>-0.3719383897013796</v>
      </c>
      <c r="G24" s="10" t="str">
        <f t="shared" si="1"/>
        <v>Y</v>
      </c>
      <c r="J24" s="13"/>
    </row>
    <row r="25" spans="1:10" x14ac:dyDescent="0.25">
      <c r="A25" s="17">
        <v>2020</v>
      </c>
      <c r="B25" s="3">
        <v>95.334425492777555</v>
      </c>
      <c r="C25" s="3">
        <v>96.809724603214875</v>
      </c>
      <c r="D25" s="6">
        <f t="shared" si="2"/>
        <v>-0.35374056982237578</v>
      </c>
      <c r="E25" s="10" t="str">
        <f t="shared" si="0"/>
        <v>Y</v>
      </c>
      <c r="F25" s="6">
        <f t="shared" si="3"/>
        <v>-0.38482520429522205</v>
      </c>
      <c r="G25" s="10" t="str">
        <f t="shared" si="1"/>
        <v>Y</v>
      </c>
      <c r="J25" s="13"/>
    </row>
    <row r="26" spans="1:10" x14ac:dyDescent="0.25">
      <c r="A26" s="17">
        <v>2021</v>
      </c>
      <c r="B26" s="3">
        <v>96.479164536637256</v>
      </c>
      <c r="C26" s="3">
        <v>97.704726216936464</v>
      </c>
      <c r="D26" s="6">
        <f t="shared" si="2"/>
        <v>-0.36515743878497098</v>
      </c>
      <c r="E26" s="10" t="str">
        <f t="shared" si="0"/>
        <v>Y</v>
      </c>
      <c r="F26" s="6">
        <f t="shared" si="3"/>
        <v>-0.39652944932596712</v>
      </c>
      <c r="G26" s="10" t="str">
        <f t="shared" si="1"/>
        <v>Y</v>
      </c>
      <c r="J26" s="13"/>
    </row>
    <row r="27" spans="1:10" x14ac:dyDescent="0.25">
      <c r="A27" s="17">
        <v>2022</v>
      </c>
      <c r="B27" s="3">
        <v>97.509429676110983</v>
      </c>
      <c r="C27" s="3">
        <v>98.487852628942861</v>
      </c>
      <c r="D27" s="6">
        <f t="shared" si="2"/>
        <v>-0.37542766019298746</v>
      </c>
      <c r="E27" s="10" t="str">
        <f t="shared" si="0"/>
        <v>Y</v>
      </c>
      <c r="F27" s="6">
        <f t="shared" si="3"/>
        <v>-0.40705112479361472</v>
      </c>
      <c r="G27" s="10" t="str">
        <f t="shared" si="1"/>
        <v>Y</v>
      </c>
    </row>
    <row r="29" spans="1:10" ht="13.9" customHeight="1" x14ac:dyDescent="0.25">
      <c r="A29" s="15" t="s">
        <v>8</v>
      </c>
      <c r="I29" s="10"/>
      <c r="J29"/>
    </row>
    <row r="30" spans="1:10" x14ac:dyDescent="0.25">
      <c r="A30" t="s">
        <v>24</v>
      </c>
      <c r="I30" s="10"/>
      <c r="J30"/>
    </row>
    <row r="31" spans="1:10" x14ac:dyDescent="0.25">
      <c r="A31" t="s">
        <v>10</v>
      </c>
      <c r="I31" s="10"/>
      <c r="J31"/>
    </row>
  </sheetData>
  <printOptions gridLines="1"/>
  <pageMargins left="0.7" right="0.7" top="0.75" bottom="0.75" header="0.3" footer="0.3"/>
  <pageSetup orientation="landscape" horizontalDpi="4294967293" verticalDpi="0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5"/>
  <sheetViews>
    <sheetView zoomScaleNormal="100" workbookViewId="0">
      <selection activeCell="C14" sqref="C14"/>
    </sheetView>
  </sheetViews>
  <sheetFormatPr defaultRowHeight="15" x14ac:dyDescent="0.25"/>
  <cols>
    <col min="1" max="1" width="9" customWidth="1"/>
    <col min="2" max="2" width="10" customWidth="1"/>
    <col min="3" max="3" width="11" customWidth="1"/>
    <col min="4" max="4" width="19.28515625" customWidth="1"/>
    <col min="5" max="5" width="12.28515625" style="23" customWidth="1"/>
    <col min="6" max="6" width="19.140625" customWidth="1"/>
    <col min="7" max="7" width="12.140625" style="23" customWidth="1"/>
    <col min="8" max="8" width="9.28515625" customWidth="1"/>
    <col min="9" max="9" width="14.7109375" style="10" customWidth="1"/>
    <col min="10" max="10" width="13.42578125" customWidth="1"/>
  </cols>
  <sheetData>
    <row r="1" spans="1:9" s="29" customFormat="1" ht="15.75" x14ac:dyDescent="0.25">
      <c r="A1" s="30" t="s">
        <v>17</v>
      </c>
      <c r="E1" s="31"/>
      <c r="G1" s="31"/>
      <c r="I1" s="31"/>
    </row>
    <row r="2" spans="1:9" s="29" customFormat="1" ht="15.75" x14ac:dyDescent="0.25">
      <c r="A2" s="28" t="s">
        <v>21</v>
      </c>
      <c r="E2" s="31"/>
      <c r="G2" s="31"/>
      <c r="I2" s="31"/>
    </row>
    <row r="3" spans="1:9" x14ac:dyDescent="0.25">
      <c r="A3" s="15"/>
    </row>
    <row r="4" spans="1:9" ht="16.5" x14ac:dyDescent="0.25">
      <c r="A4" s="18" t="s">
        <v>68</v>
      </c>
      <c r="E4" s="10"/>
      <c r="G4" s="10"/>
    </row>
    <row r="5" spans="1:9" ht="17.25" customHeight="1" x14ac:dyDescent="0.25">
      <c r="A5" s="18" t="s">
        <v>70</v>
      </c>
      <c r="E5" s="10"/>
      <c r="G5" s="10"/>
    </row>
    <row r="6" spans="1:9" ht="17.25" customHeight="1" x14ac:dyDescent="0.25">
      <c r="A6" s="18"/>
      <c r="E6" s="10"/>
      <c r="G6" s="10"/>
      <c r="I6" s="14" t="s">
        <v>7</v>
      </c>
    </row>
    <row r="7" spans="1:9" x14ac:dyDescent="0.25">
      <c r="A7" t="s">
        <v>69</v>
      </c>
      <c r="E7" s="10"/>
      <c r="G7" s="10"/>
    </row>
    <row r="8" spans="1:9" x14ac:dyDescent="0.25">
      <c r="A8" t="s">
        <v>72</v>
      </c>
      <c r="E8" s="10"/>
      <c r="G8" s="10"/>
      <c r="I8" s="10">
        <v>0.86</v>
      </c>
    </row>
    <row r="9" spans="1:9" x14ac:dyDescent="0.25">
      <c r="A9" s="5" t="s">
        <v>0</v>
      </c>
      <c r="E9" s="10"/>
      <c r="G9" s="10"/>
      <c r="I9" s="10" t="s">
        <v>6</v>
      </c>
    </row>
    <row r="10" spans="1:9" x14ac:dyDescent="0.25">
      <c r="A10" t="s">
        <v>14</v>
      </c>
      <c r="E10" s="10"/>
      <c r="G10" s="10"/>
      <c r="I10" s="10">
        <v>0.7</v>
      </c>
    </row>
    <row r="11" spans="1:9" x14ac:dyDescent="0.25">
      <c r="A11" t="s">
        <v>73</v>
      </c>
      <c r="E11" s="10"/>
      <c r="G11" s="10"/>
      <c r="I11" s="10" t="s">
        <v>55</v>
      </c>
    </row>
    <row r="12" spans="1:9" x14ac:dyDescent="0.25">
      <c r="A12" t="s">
        <v>78</v>
      </c>
      <c r="E12" s="10"/>
      <c r="G12" s="10"/>
    </row>
    <row r="13" spans="1:9" x14ac:dyDescent="0.25">
      <c r="B13" s="20" t="s">
        <v>9</v>
      </c>
      <c r="E13" s="10"/>
      <c r="G13" s="10"/>
      <c r="I13" s="10" t="s">
        <v>6</v>
      </c>
    </row>
    <row r="14" spans="1:9" x14ac:dyDescent="0.25">
      <c r="C14" s="9" t="s">
        <v>5</v>
      </c>
      <c r="E14" s="10"/>
      <c r="G14" s="10"/>
    </row>
    <row r="15" spans="1:9" s="2" customFormat="1" x14ac:dyDescent="0.25">
      <c r="A15" s="8" t="s">
        <v>4</v>
      </c>
      <c r="E15" s="11"/>
      <c r="G15" s="11"/>
      <c r="I15" s="16">
        <v>0.98</v>
      </c>
    </row>
    <row r="16" spans="1:9" s="2" customFormat="1" x14ac:dyDescent="0.25">
      <c r="A16" s="8"/>
      <c r="E16" s="16"/>
      <c r="G16" s="16"/>
      <c r="I16" s="16"/>
    </row>
    <row r="17" spans="1:10" s="2" customFormat="1" x14ac:dyDescent="0.25">
      <c r="E17" s="16"/>
      <c r="G17" s="16"/>
      <c r="I17" s="11"/>
    </row>
    <row r="18" spans="1:10" x14ac:dyDescent="0.25">
      <c r="A18" s="1" t="s">
        <v>1</v>
      </c>
      <c r="B18" s="1" t="s">
        <v>2</v>
      </c>
      <c r="C18" s="1" t="s">
        <v>3</v>
      </c>
      <c r="D18" s="7" t="s">
        <v>12</v>
      </c>
      <c r="E18" s="12" t="s">
        <v>71</v>
      </c>
      <c r="F18" s="1" t="s">
        <v>54</v>
      </c>
      <c r="G18" s="12" t="s">
        <v>71</v>
      </c>
      <c r="H18" s="1"/>
      <c r="I18" s="12"/>
      <c r="J18" s="7"/>
    </row>
    <row r="19" spans="1:10" x14ac:dyDescent="0.25">
      <c r="A19" s="26" t="s">
        <v>45</v>
      </c>
      <c r="B19" s="3">
        <v>82.7336657440854</v>
      </c>
      <c r="C19" s="3">
        <v>85.839264356487718</v>
      </c>
      <c r="D19" s="6">
        <f>0.86*((1-($B19/100))*0.7)-(0.29*(0.07645*($C19/100)))</f>
        <v>8.4912338116450742E-2</v>
      </c>
      <c r="E19" s="23" t="str">
        <f t="shared" ref="E19:E27" si="0">IF(D19&lt;=0.1,"Y","N")</f>
        <v>Y</v>
      </c>
      <c r="F19" s="6">
        <f>0.86*((1-($B19/100))*0.7)-(0.71*(0.07645*($C19/100)))</f>
        <v>5.7350208724226096E-2</v>
      </c>
      <c r="G19" s="23" t="str">
        <f t="shared" ref="G19:G27" si="1">IF(F19&lt;=0.1,"Y","N")</f>
        <v>Y</v>
      </c>
      <c r="H19" s="6"/>
      <c r="I19" s="13"/>
    </row>
    <row r="20" spans="1:10" x14ac:dyDescent="0.25">
      <c r="A20" s="26" t="s">
        <v>46</v>
      </c>
      <c r="B20" s="3">
        <v>85.730542313117752</v>
      </c>
      <c r="C20" s="3">
        <v>88.729559309366991</v>
      </c>
      <c r="D20" s="6">
        <f t="shared" ref="D20:D27" si="2">0.86*((1-($B20/100))*0.7)-(0.29*(0.07645*($C20/100)))</f>
        <v>6.6230348328347927E-2</v>
      </c>
      <c r="E20" s="23" t="str">
        <f t="shared" si="0"/>
        <v>Y</v>
      </c>
      <c r="F20" s="6">
        <f t="shared" ref="F20:F27" si="3">0.86*((1-($B20/100))*0.7)-(0.71*(0.07645*($C20/100)))</f>
        <v>3.7740174129703277E-2</v>
      </c>
      <c r="G20" s="23" t="str">
        <f t="shared" si="1"/>
        <v>Y</v>
      </c>
      <c r="H20" s="6"/>
      <c r="I20" s="13"/>
    </row>
    <row r="21" spans="1:10" x14ac:dyDescent="0.25">
      <c r="A21" s="26" t="s">
        <v>47</v>
      </c>
      <c r="B21" s="3">
        <v>88.247918631104923</v>
      </c>
      <c r="C21" s="3">
        <v>91.157407069785563</v>
      </c>
      <c r="D21" s="6">
        <f t="shared" si="2"/>
        <v>5.0537476906341527E-2</v>
      </c>
      <c r="E21" s="23" t="str">
        <f t="shared" si="0"/>
        <v>Y</v>
      </c>
      <c r="F21" s="6">
        <f t="shared" si="3"/>
        <v>2.126774507030408E-2</v>
      </c>
      <c r="G21" s="23" t="str">
        <f t="shared" si="1"/>
        <v>Y</v>
      </c>
      <c r="H21" s="6"/>
      <c r="I21" s="13"/>
    </row>
    <row r="22" spans="1:10" x14ac:dyDescent="0.25">
      <c r="A22" s="26" t="s">
        <v>48</v>
      </c>
      <c r="B22" s="3">
        <v>90.285794698046928</v>
      </c>
      <c r="C22" s="3">
        <v>93.007195839628295</v>
      </c>
      <c r="D22" s="6">
        <f t="shared" si="2"/>
        <v>3.7859355564132696E-2</v>
      </c>
      <c r="E22" s="23" t="str">
        <f t="shared" si="0"/>
        <v>Y</v>
      </c>
      <c r="F22" s="6">
        <f t="shared" si="3"/>
        <v>7.9956750519864506E-3</v>
      </c>
      <c r="G22" s="23" t="str">
        <f t="shared" si="1"/>
        <v>Y</v>
      </c>
      <c r="H22" s="6"/>
      <c r="I22" s="13"/>
    </row>
    <row r="23" spans="1:10" x14ac:dyDescent="0.25">
      <c r="A23" s="26" t="s">
        <v>49</v>
      </c>
      <c r="B23" s="3">
        <v>92.203795702227637</v>
      </c>
      <c r="C23" s="3">
        <v>94.625761013240677</v>
      </c>
      <c r="D23" s="6">
        <f t="shared" si="2"/>
        <v>2.5954145527149069E-2</v>
      </c>
      <c r="E23" s="23" t="str">
        <f t="shared" si="0"/>
        <v>Y</v>
      </c>
      <c r="F23" s="6">
        <f t="shared" si="3"/>
        <v>-4.4292400765923792E-3</v>
      </c>
      <c r="G23" s="23" t="str">
        <f t="shared" si="1"/>
        <v>Y</v>
      </c>
      <c r="H23" s="6"/>
      <c r="I23" s="13"/>
    </row>
    <row r="24" spans="1:10" x14ac:dyDescent="0.25">
      <c r="A24" s="26" t="s">
        <v>50</v>
      </c>
      <c r="B24" s="3">
        <v>93.762171518124447</v>
      </c>
      <c r="C24" s="3">
        <v>95.89749079250754</v>
      </c>
      <c r="D24" s="6">
        <f t="shared" si="2"/>
        <v>1.6290774264737934E-2</v>
      </c>
      <c r="E24" s="23" t="str">
        <f t="shared" si="0"/>
        <v>Y</v>
      </c>
      <c r="F24" s="6">
        <f t="shared" si="3"/>
        <v>-1.4500951053828315E-2</v>
      </c>
      <c r="G24" s="23" t="str">
        <f t="shared" si="1"/>
        <v>Y</v>
      </c>
      <c r="H24" s="6"/>
      <c r="I24" s="13"/>
    </row>
    <row r="25" spans="1:10" x14ac:dyDescent="0.25">
      <c r="A25" s="26" t="s">
        <v>51</v>
      </c>
      <c r="B25" s="3">
        <v>95.080797208498666</v>
      </c>
      <c r="C25" s="3">
        <v>96.937996975544081</v>
      </c>
      <c r="D25" s="6">
        <f t="shared" si="2"/>
        <v>8.1219621853750139E-3</v>
      </c>
      <c r="E25" s="23" t="str">
        <f t="shared" si="0"/>
        <v>Y</v>
      </c>
      <c r="F25" s="6">
        <f t="shared" si="3"/>
        <v>-2.3003859263502437E-2</v>
      </c>
      <c r="G25" s="23" t="str">
        <f t="shared" si="1"/>
        <v>Y</v>
      </c>
      <c r="H25" s="6"/>
      <c r="I25" s="13"/>
    </row>
    <row r="26" spans="1:10" x14ac:dyDescent="0.25">
      <c r="A26" s="26" t="s">
        <v>52</v>
      </c>
      <c r="B26" s="3">
        <v>96.279547836111618</v>
      </c>
      <c r="C26" s="3">
        <v>97.86289136046544</v>
      </c>
      <c r="D26" s="6">
        <f t="shared" si="2"/>
        <v>7.0042969753603829E-4</v>
      </c>
      <c r="E26" s="23" t="str">
        <f t="shared" si="0"/>
        <v>Y</v>
      </c>
      <c r="F26" s="6">
        <f t="shared" si="3"/>
        <v>-3.0722366089395811E-2</v>
      </c>
      <c r="G26" s="23" t="str">
        <f t="shared" si="1"/>
        <v>Y</v>
      </c>
    </row>
    <row r="27" spans="1:10" x14ac:dyDescent="0.25">
      <c r="A27" s="26" t="s">
        <v>53</v>
      </c>
      <c r="B27" s="3">
        <v>97.358423400963261</v>
      </c>
      <c r="C27" s="3">
        <v>98.672173947271631</v>
      </c>
      <c r="D27" s="6">
        <f t="shared" si="2"/>
        <v>-5.9738231987786633E-3</v>
      </c>
      <c r="E27" s="23" t="str">
        <f t="shared" si="0"/>
        <v>Y</v>
      </c>
      <c r="F27" s="6">
        <f t="shared" si="3"/>
        <v>-3.7656471531508112E-2</v>
      </c>
      <c r="G27" s="23" t="str">
        <f t="shared" si="1"/>
        <v>Y</v>
      </c>
    </row>
    <row r="28" spans="1:10" x14ac:dyDescent="0.25">
      <c r="A28" s="4"/>
      <c r="B28" s="3"/>
      <c r="C28" s="3"/>
      <c r="D28" s="6"/>
    </row>
    <row r="29" spans="1:10" ht="13.9" customHeight="1" x14ac:dyDescent="0.25">
      <c r="A29" s="15" t="s">
        <v>8</v>
      </c>
    </row>
    <row r="30" spans="1:10" x14ac:dyDescent="0.25">
      <c r="A30" t="s">
        <v>25</v>
      </c>
    </row>
    <row r="31" spans="1:10" x14ac:dyDescent="0.25">
      <c r="A31" t="s">
        <v>10</v>
      </c>
    </row>
    <row r="33" spans="1:9" s="15" customFormat="1" x14ac:dyDescent="0.25">
      <c r="A33" s="21" t="s">
        <v>38</v>
      </c>
      <c r="D33" s="21" t="s">
        <v>12</v>
      </c>
      <c r="E33" s="24" t="s">
        <v>42</v>
      </c>
      <c r="F33" s="21" t="s">
        <v>54</v>
      </c>
      <c r="G33" s="24" t="s">
        <v>41</v>
      </c>
      <c r="I33" s="24"/>
    </row>
    <row r="34" spans="1:9" x14ac:dyDescent="0.25">
      <c r="A34" t="s">
        <v>37</v>
      </c>
      <c r="D34" s="6">
        <f>D$26+((D$27-D$26)/12)*1</f>
        <v>1.4424195617647982E-4</v>
      </c>
      <c r="E34" s="23" t="s">
        <v>43</v>
      </c>
      <c r="F34" s="6">
        <f>F$22+((F$23-F$22)/12)*1</f>
        <v>6.9602654579382145E-3</v>
      </c>
    </row>
    <row r="35" spans="1:9" x14ac:dyDescent="0.25">
      <c r="A35" t="s">
        <v>39</v>
      </c>
      <c r="D35" s="6">
        <f>D$26+((D$27-D$26)/12)*2</f>
        <v>-4.1194578518307864E-4</v>
      </c>
      <c r="F35" s="6">
        <f>F$22+((F$23-F$22)/12)*2</f>
        <v>5.9248558638899784E-3</v>
      </c>
    </row>
    <row r="36" spans="1:9" x14ac:dyDescent="0.25">
      <c r="A36" t="s">
        <v>31</v>
      </c>
      <c r="D36" s="6">
        <f>D$26+((D$27-D$26)/12)*3</f>
        <v>-9.6813352654263711E-4</v>
      </c>
      <c r="F36" s="6">
        <f>F$22+((F$23-F$22)/12)*3</f>
        <v>4.8894462698417431E-3</v>
      </c>
    </row>
    <row r="37" spans="1:9" x14ac:dyDescent="0.25">
      <c r="A37" t="s">
        <v>32</v>
      </c>
      <c r="D37" s="6">
        <f>D$26+((D$27-D$26)/12)*4</f>
        <v>-1.5243212679021956E-3</v>
      </c>
      <c r="F37" s="6">
        <f>F$22+((F$23-F$22)/12)*4</f>
        <v>3.854036675793507E-3</v>
      </c>
    </row>
    <row r="38" spans="1:9" x14ac:dyDescent="0.25">
      <c r="A38" t="s">
        <v>33</v>
      </c>
      <c r="D38" s="6">
        <f>D$26+((D$27-D$26)/12)*5</f>
        <v>-2.080509009261754E-3</v>
      </c>
      <c r="F38" s="6">
        <f>F$22+((F$23-F$22)/12)*5</f>
        <v>2.8186270817452709E-3</v>
      </c>
    </row>
    <row r="39" spans="1:9" x14ac:dyDescent="0.25">
      <c r="A39" t="s">
        <v>27</v>
      </c>
      <c r="D39" s="6">
        <f>D$26+((D$27-D$26)/12)*6</f>
        <v>-2.6366967506213125E-3</v>
      </c>
      <c r="F39" s="6">
        <f>F$22+((F$23-F$22)/12)*6</f>
        <v>1.7832174876970357E-3</v>
      </c>
    </row>
    <row r="40" spans="1:9" x14ac:dyDescent="0.25">
      <c r="A40" t="s">
        <v>28</v>
      </c>
      <c r="D40" s="6">
        <f>D$26+((D$27-D$26)/12)*7</f>
        <v>-3.192884491980871E-3</v>
      </c>
      <c r="F40" s="6">
        <f>F$22+((F$23-F$22)/12)*7</f>
        <v>7.4780789364879956E-4</v>
      </c>
      <c r="G40" s="23" t="s">
        <v>43</v>
      </c>
    </row>
    <row r="41" spans="1:9" x14ac:dyDescent="0.25">
      <c r="A41" t="s">
        <v>29</v>
      </c>
      <c r="D41" s="6">
        <f>D$26+((D$27-D$26)/12)*8</f>
        <v>-3.7490722333404294E-3</v>
      </c>
      <c r="F41" s="6">
        <f>F$22+((F$23-F$22)/12)*8</f>
        <v>-2.8760170039943654E-4</v>
      </c>
    </row>
    <row r="42" spans="1:9" x14ac:dyDescent="0.25">
      <c r="A42" t="s">
        <v>34</v>
      </c>
      <c r="D42" s="6">
        <f>D$26+((D$27-D$26)/12)*9</f>
        <v>-4.3052599746999879E-3</v>
      </c>
      <c r="F42" s="6">
        <f>F$22+((F$23-F$22)/12)*9</f>
        <v>-1.3230112944476718E-3</v>
      </c>
    </row>
    <row r="43" spans="1:9" x14ac:dyDescent="0.25">
      <c r="A43" t="s">
        <v>30</v>
      </c>
      <c r="D43" s="6">
        <f>D$26+((D$27-D$26)/12)*10</f>
        <v>-4.8614477160595464E-3</v>
      </c>
      <c r="F43" s="6">
        <f>F$22+((F$23-F$22)/12)*10</f>
        <v>-2.3584208884959088E-3</v>
      </c>
    </row>
    <row r="44" spans="1:9" x14ac:dyDescent="0.25">
      <c r="A44" t="s">
        <v>35</v>
      </c>
      <c r="D44" s="6">
        <f>D$26+((D$27-D$26)/12)*11</f>
        <v>-5.4176354574191048E-3</v>
      </c>
      <c r="F44" s="6">
        <f>F$22+((F$23-F$22)/12)*11</f>
        <v>-3.393830482544144E-3</v>
      </c>
    </row>
    <row r="45" spans="1:9" x14ac:dyDescent="0.25">
      <c r="A45" t="s">
        <v>36</v>
      </c>
      <c r="D45" s="6">
        <f>D$26+((D$27-D$26)/12)*12</f>
        <v>-5.9738231987786633E-3</v>
      </c>
      <c r="F45" s="6">
        <f>F$22+((F$23-F$22)/12)*12</f>
        <v>-4.4292400765923792E-3</v>
      </c>
    </row>
  </sheetData>
  <printOptions gridLines="1"/>
  <pageMargins left="0.7" right="0.7" top="0.75" bottom="0.75" header="0.3" footer="0.3"/>
  <pageSetup orientation="landscape" horizontalDpi="300" verticalDpi="300" r:id="rId1"/>
  <headerFooter>
    <oddFooter>&amp;C&amp;P&amp;R]</oddFooter>
  </headerFooter>
  <rowBreaks count="1" manualBreakCount="1">
    <brk id="3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1"/>
  <sheetViews>
    <sheetView workbookViewId="0">
      <selection activeCell="C14" sqref="C14"/>
    </sheetView>
  </sheetViews>
  <sheetFormatPr defaultRowHeight="15" x14ac:dyDescent="0.25"/>
  <cols>
    <col min="2" max="2" width="11.85546875" customWidth="1"/>
    <col min="3" max="3" width="14" customWidth="1"/>
    <col min="4" max="5" width="15.42578125" customWidth="1"/>
    <col min="6" max="6" width="14.85546875" customWidth="1"/>
    <col min="7" max="7" width="14.140625" customWidth="1"/>
    <col min="9" max="9" width="16.140625" customWidth="1"/>
    <col min="10" max="10" width="14.7109375" style="10" customWidth="1"/>
    <col min="259" max="259" width="11.85546875" customWidth="1"/>
    <col min="260" max="260" width="14" customWidth="1"/>
    <col min="261" max="261" width="11.7109375" customWidth="1"/>
    <col min="262" max="262" width="12.5703125" customWidth="1"/>
    <col min="515" max="515" width="11.85546875" customWidth="1"/>
    <col min="516" max="516" width="14" customWidth="1"/>
    <col min="517" max="517" width="11.7109375" customWidth="1"/>
    <col min="518" max="518" width="12.5703125" customWidth="1"/>
    <col min="771" max="771" width="11.85546875" customWidth="1"/>
    <col min="772" max="772" width="14" customWidth="1"/>
    <col min="773" max="773" width="11.7109375" customWidth="1"/>
    <col min="774" max="774" width="12.5703125" customWidth="1"/>
    <col min="1027" max="1027" width="11.85546875" customWidth="1"/>
    <col min="1028" max="1028" width="14" customWidth="1"/>
    <col min="1029" max="1029" width="11.7109375" customWidth="1"/>
    <col min="1030" max="1030" width="12.5703125" customWidth="1"/>
    <col min="1283" max="1283" width="11.85546875" customWidth="1"/>
    <col min="1284" max="1284" width="14" customWidth="1"/>
    <col min="1285" max="1285" width="11.7109375" customWidth="1"/>
    <col min="1286" max="1286" width="12.5703125" customWidth="1"/>
    <col min="1539" max="1539" width="11.85546875" customWidth="1"/>
    <col min="1540" max="1540" width="14" customWidth="1"/>
    <col min="1541" max="1541" width="11.7109375" customWidth="1"/>
    <col min="1542" max="1542" width="12.5703125" customWidth="1"/>
    <col min="1795" max="1795" width="11.85546875" customWidth="1"/>
    <col min="1796" max="1796" width="14" customWidth="1"/>
    <col min="1797" max="1797" width="11.7109375" customWidth="1"/>
    <col min="1798" max="1798" width="12.5703125" customWidth="1"/>
    <col min="2051" max="2051" width="11.85546875" customWidth="1"/>
    <col min="2052" max="2052" width="14" customWidth="1"/>
    <col min="2053" max="2053" width="11.7109375" customWidth="1"/>
    <col min="2054" max="2054" width="12.5703125" customWidth="1"/>
    <col min="2307" max="2307" width="11.85546875" customWidth="1"/>
    <col min="2308" max="2308" width="14" customWidth="1"/>
    <col min="2309" max="2309" width="11.7109375" customWidth="1"/>
    <col min="2310" max="2310" width="12.5703125" customWidth="1"/>
    <col min="2563" max="2563" width="11.85546875" customWidth="1"/>
    <col min="2564" max="2564" width="14" customWidth="1"/>
    <col min="2565" max="2565" width="11.7109375" customWidth="1"/>
    <col min="2566" max="2566" width="12.5703125" customWidth="1"/>
    <col min="2819" max="2819" width="11.85546875" customWidth="1"/>
    <col min="2820" max="2820" width="14" customWidth="1"/>
    <col min="2821" max="2821" width="11.7109375" customWidth="1"/>
    <col min="2822" max="2822" width="12.5703125" customWidth="1"/>
    <col min="3075" max="3075" width="11.85546875" customWidth="1"/>
    <col min="3076" max="3076" width="14" customWidth="1"/>
    <col min="3077" max="3077" width="11.7109375" customWidth="1"/>
    <col min="3078" max="3078" width="12.5703125" customWidth="1"/>
    <col min="3331" max="3331" width="11.85546875" customWidth="1"/>
    <col min="3332" max="3332" width="14" customWidth="1"/>
    <col min="3333" max="3333" width="11.7109375" customWidth="1"/>
    <col min="3334" max="3334" width="12.5703125" customWidth="1"/>
    <col min="3587" max="3587" width="11.85546875" customWidth="1"/>
    <col min="3588" max="3588" width="14" customWidth="1"/>
    <col min="3589" max="3589" width="11.7109375" customWidth="1"/>
    <col min="3590" max="3590" width="12.5703125" customWidth="1"/>
    <col min="3843" max="3843" width="11.85546875" customWidth="1"/>
    <col min="3844" max="3844" width="14" customWidth="1"/>
    <col min="3845" max="3845" width="11.7109375" customWidth="1"/>
    <col min="3846" max="3846" width="12.5703125" customWidth="1"/>
    <col min="4099" max="4099" width="11.85546875" customWidth="1"/>
    <col min="4100" max="4100" width="14" customWidth="1"/>
    <col min="4101" max="4101" width="11.7109375" customWidth="1"/>
    <col min="4102" max="4102" width="12.5703125" customWidth="1"/>
    <col min="4355" max="4355" width="11.85546875" customWidth="1"/>
    <col min="4356" max="4356" width="14" customWidth="1"/>
    <col min="4357" max="4357" width="11.7109375" customWidth="1"/>
    <col min="4358" max="4358" width="12.5703125" customWidth="1"/>
    <col min="4611" max="4611" width="11.85546875" customWidth="1"/>
    <col min="4612" max="4612" width="14" customWidth="1"/>
    <col min="4613" max="4613" width="11.7109375" customWidth="1"/>
    <col min="4614" max="4614" width="12.5703125" customWidth="1"/>
    <col min="4867" max="4867" width="11.85546875" customWidth="1"/>
    <col min="4868" max="4868" width="14" customWidth="1"/>
    <col min="4869" max="4869" width="11.7109375" customWidth="1"/>
    <col min="4870" max="4870" width="12.5703125" customWidth="1"/>
    <col min="5123" max="5123" width="11.85546875" customWidth="1"/>
    <col min="5124" max="5124" width="14" customWidth="1"/>
    <col min="5125" max="5125" width="11.7109375" customWidth="1"/>
    <col min="5126" max="5126" width="12.5703125" customWidth="1"/>
    <col min="5379" max="5379" width="11.85546875" customWidth="1"/>
    <col min="5380" max="5380" width="14" customWidth="1"/>
    <col min="5381" max="5381" width="11.7109375" customWidth="1"/>
    <col min="5382" max="5382" width="12.5703125" customWidth="1"/>
    <col min="5635" max="5635" width="11.85546875" customWidth="1"/>
    <col min="5636" max="5636" width="14" customWidth="1"/>
    <col min="5637" max="5637" width="11.7109375" customWidth="1"/>
    <col min="5638" max="5638" width="12.5703125" customWidth="1"/>
    <col min="5891" max="5891" width="11.85546875" customWidth="1"/>
    <col min="5892" max="5892" width="14" customWidth="1"/>
    <col min="5893" max="5893" width="11.7109375" customWidth="1"/>
    <col min="5894" max="5894" width="12.5703125" customWidth="1"/>
    <col min="6147" max="6147" width="11.85546875" customWidth="1"/>
    <col min="6148" max="6148" width="14" customWidth="1"/>
    <col min="6149" max="6149" width="11.7109375" customWidth="1"/>
    <col min="6150" max="6150" width="12.5703125" customWidth="1"/>
    <col min="6403" max="6403" width="11.85546875" customWidth="1"/>
    <col min="6404" max="6404" width="14" customWidth="1"/>
    <col min="6405" max="6405" width="11.7109375" customWidth="1"/>
    <col min="6406" max="6406" width="12.5703125" customWidth="1"/>
    <col min="6659" max="6659" width="11.85546875" customWidth="1"/>
    <col min="6660" max="6660" width="14" customWidth="1"/>
    <col min="6661" max="6661" width="11.7109375" customWidth="1"/>
    <col min="6662" max="6662" width="12.5703125" customWidth="1"/>
    <col min="6915" max="6915" width="11.85546875" customWidth="1"/>
    <col min="6916" max="6916" width="14" customWidth="1"/>
    <col min="6917" max="6917" width="11.7109375" customWidth="1"/>
    <col min="6918" max="6918" width="12.5703125" customWidth="1"/>
    <col min="7171" max="7171" width="11.85546875" customWidth="1"/>
    <col min="7172" max="7172" width="14" customWidth="1"/>
    <col min="7173" max="7173" width="11.7109375" customWidth="1"/>
    <col min="7174" max="7174" width="12.5703125" customWidth="1"/>
    <col min="7427" max="7427" width="11.85546875" customWidth="1"/>
    <col min="7428" max="7428" width="14" customWidth="1"/>
    <col min="7429" max="7429" width="11.7109375" customWidth="1"/>
    <col min="7430" max="7430" width="12.5703125" customWidth="1"/>
    <col min="7683" max="7683" width="11.85546875" customWidth="1"/>
    <col min="7684" max="7684" width="14" customWidth="1"/>
    <col min="7685" max="7685" width="11.7109375" customWidth="1"/>
    <col min="7686" max="7686" width="12.5703125" customWidth="1"/>
    <col min="7939" max="7939" width="11.85546875" customWidth="1"/>
    <col min="7940" max="7940" width="14" customWidth="1"/>
    <col min="7941" max="7941" width="11.7109375" customWidth="1"/>
    <col min="7942" max="7942" width="12.5703125" customWidth="1"/>
    <col min="8195" max="8195" width="11.85546875" customWidth="1"/>
    <col min="8196" max="8196" width="14" customWidth="1"/>
    <col min="8197" max="8197" width="11.7109375" customWidth="1"/>
    <col min="8198" max="8198" width="12.5703125" customWidth="1"/>
    <col min="8451" max="8451" width="11.85546875" customWidth="1"/>
    <col min="8452" max="8452" width="14" customWidth="1"/>
    <col min="8453" max="8453" width="11.7109375" customWidth="1"/>
    <col min="8454" max="8454" width="12.5703125" customWidth="1"/>
    <col min="8707" max="8707" width="11.85546875" customWidth="1"/>
    <col min="8708" max="8708" width="14" customWidth="1"/>
    <col min="8709" max="8709" width="11.7109375" customWidth="1"/>
    <col min="8710" max="8710" width="12.5703125" customWidth="1"/>
    <col min="8963" max="8963" width="11.85546875" customWidth="1"/>
    <col min="8964" max="8964" width="14" customWidth="1"/>
    <col min="8965" max="8965" width="11.7109375" customWidth="1"/>
    <col min="8966" max="8966" width="12.5703125" customWidth="1"/>
    <col min="9219" max="9219" width="11.85546875" customWidth="1"/>
    <col min="9220" max="9220" width="14" customWidth="1"/>
    <col min="9221" max="9221" width="11.7109375" customWidth="1"/>
    <col min="9222" max="9222" width="12.5703125" customWidth="1"/>
    <col min="9475" max="9475" width="11.85546875" customWidth="1"/>
    <col min="9476" max="9476" width="14" customWidth="1"/>
    <col min="9477" max="9477" width="11.7109375" customWidth="1"/>
    <col min="9478" max="9478" width="12.5703125" customWidth="1"/>
    <col min="9731" max="9731" width="11.85546875" customWidth="1"/>
    <col min="9732" max="9732" width="14" customWidth="1"/>
    <col min="9733" max="9733" width="11.7109375" customWidth="1"/>
    <col min="9734" max="9734" width="12.5703125" customWidth="1"/>
    <col min="9987" max="9987" width="11.85546875" customWidth="1"/>
    <col min="9988" max="9988" width="14" customWidth="1"/>
    <col min="9989" max="9989" width="11.7109375" customWidth="1"/>
    <col min="9990" max="9990" width="12.5703125" customWidth="1"/>
    <col min="10243" max="10243" width="11.85546875" customWidth="1"/>
    <col min="10244" max="10244" width="14" customWidth="1"/>
    <col min="10245" max="10245" width="11.7109375" customWidth="1"/>
    <col min="10246" max="10246" width="12.5703125" customWidth="1"/>
    <col min="10499" max="10499" width="11.85546875" customWidth="1"/>
    <col min="10500" max="10500" width="14" customWidth="1"/>
    <col min="10501" max="10501" width="11.7109375" customWidth="1"/>
    <col min="10502" max="10502" width="12.5703125" customWidth="1"/>
    <col min="10755" max="10755" width="11.85546875" customWidth="1"/>
    <col min="10756" max="10756" width="14" customWidth="1"/>
    <col min="10757" max="10757" width="11.7109375" customWidth="1"/>
    <col min="10758" max="10758" width="12.5703125" customWidth="1"/>
    <col min="11011" max="11011" width="11.85546875" customWidth="1"/>
    <col min="11012" max="11012" width="14" customWidth="1"/>
    <col min="11013" max="11013" width="11.7109375" customWidth="1"/>
    <col min="11014" max="11014" width="12.5703125" customWidth="1"/>
    <col min="11267" max="11267" width="11.85546875" customWidth="1"/>
    <col min="11268" max="11268" width="14" customWidth="1"/>
    <col min="11269" max="11269" width="11.7109375" customWidth="1"/>
    <col min="11270" max="11270" width="12.5703125" customWidth="1"/>
    <col min="11523" max="11523" width="11.85546875" customWidth="1"/>
    <col min="11524" max="11524" width="14" customWidth="1"/>
    <col min="11525" max="11525" width="11.7109375" customWidth="1"/>
    <col min="11526" max="11526" width="12.5703125" customWidth="1"/>
    <col min="11779" max="11779" width="11.85546875" customWidth="1"/>
    <col min="11780" max="11780" width="14" customWidth="1"/>
    <col min="11781" max="11781" width="11.7109375" customWidth="1"/>
    <col min="11782" max="11782" width="12.5703125" customWidth="1"/>
    <col min="12035" max="12035" width="11.85546875" customWidth="1"/>
    <col min="12036" max="12036" width="14" customWidth="1"/>
    <col min="12037" max="12037" width="11.7109375" customWidth="1"/>
    <col min="12038" max="12038" width="12.5703125" customWidth="1"/>
    <col min="12291" max="12291" width="11.85546875" customWidth="1"/>
    <col min="12292" max="12292" width="14" customWidth="1"/>
    <col min="12293" max="12293" width="11.7109375" customWidth="1"/>
    <col min="12294" max="12294" width="12.5703125" customWidth="1"/>
    <col min="12547" max="12547" width="11.85546875" customWidth="1"/>
    <col min="12548" max="12548" width="14" customWidth="1"/>
    <col min="12549" max="12549" width="11.7109375" customWidth="1"/>
    <col min="12550" max="12550" width="12.5703125" customWidth="1"/>
    <col min="12803" max="12803" width="11.85546875" customWidth="1"/>
    <col min="12804" max="12804" width="14" customWidth="1"/>
    <col min="12805" max="12805" width="11.7109375" customWidth="1"/>
    <col min="12806" max="12806" width="12.5703125" customWidth="1"/>
    <col min="13059" max="13059" width="11.85546875" customWidth="1"/>
    <col min="13060" max="13060" width="14" customWidth="1"/>
    <col min="13061" max="13061" width="11.7109375" customWidth="1"/>
    <col min="13062" max="13062" width="12.5703125" customWidth="1"/>
    <col min="13315" max="13315" width="11.85546875" customWidth="1"/>
    <col min="13316" max="13316" width="14" customWidth="1"/>
    <col min="13317" max="13317" width="11.7109375" customWidth="1"/>
    <col min="13318" max="13318" width="12.5703125" customWidth="1"/>
    <col min="13571" max="13571" width="11.85546875" customWidth="1"/>
    <col min="13572" max="13572" width="14" customWidth="1"/>
    <col min="13573" max="13573" width="11.7109375" customWidth="1"/>
    <col min="13574" max="13574" width="12.5703125" customWidth="1"/>
    <col min="13827" max="13827" width="11.85546875" customWidth="1"/>
    <col min="13828" max="13828" width="14" customWidth="1"/>
    <col min="13829" max="13829" width="11.7109375" customWidth="1"/>
    <col min="13830" max="13830" width="12.5703125" customWidth="1"/>
    <col min="14083" max="14083" width="11.85546875" customWidth="1"/>
    <col min="14084" max="14084" width="14" customWidth="1"/>
    <col min="14085" max="14085" width="11.7109375" customWidth="1"/>
    <col min="14086" max="14086" width="12.5703125" customWidth="1"/>
    <col min="14339" max="14339" width="11.85546875" customWidth="1"/>
    <col min="14340" max="14340" width="14" customWidth="1"/>
    <col min="14341" max="14341" width="11.7109375" customWidth="1"/>
    <col min="14342" max="14342" width="12.5703125" customWidth="1"/>
    <col min="14595" max="14595" width="11.85546875" customWidth="1"/>
    <col min="14596" max="14596" width="14" customWidth="1"/>
    <col min="14597" max="14597" width="11.7109375" customWidth="1"/>
    <col min="14598" max="14598" width="12.5703125" customWidth="1"/>
    <col min="14851" max="14851" width="11.85546875" customWidth="1"/>
    <col min="14852" max="14852" width="14" customWidth="1"/>
    <col min="14853" max="14853" width="11.7109375" customWidth="1"/>
    <col min="14854" max="14854" width="12.5703125" customWidth="1"/>
    <col min="15107" max="15107" width="11.85546875" customWidth="1"/>
    <col min="15108" max="15108" width="14" customWidth="1"/>
    <col min="15109" max="15109" width="11.7109375" customWidth="1"/>
    <col min="15110" max="15110" width="12.5703125" customWidth="1"/>
    <col min="15363" max="15363" width="11.85546875" customWidth="1"/>
    <col min="15364" max="15364" width="14" customWidth="1"/>
    <col min="15365" max="15365" width="11.7109375" customWidth="1"/>
    <col min="15366" max="15366" width="12.5703125" customWidth="1"/>
    <col min="15619" max="15619" width="11.85546875" customWidth="1"/>
    <col min="15620" max="15620" width="14" customWidth="1"/>
    <col min="15621" max="15621" width="11.7109375" customWidth="1"/>
    <col min="15622" max="15622" width="12.5703125" customWidth="1"/>
    <col min="15875" max="15875" width="11.85546875" customWidth="1"/>
    <col min="15876" max="15876" width="14" customWidth="1"/>
    <col min="15877" max="15877" width="11.7109375" customWidth="1"/>
    <col min="15878" max="15878" width="12.5703125" customWidth="1"/>
    <col min="16131" max="16131" width="11.85546875" customWidth="1"/>
    <col min="16132" max="16132" width="14" customWidth="1"/>
    <col min="16133" max="16133" width="11.7109375" customWidth="1"/>
    <col min="16134" max="16134" width="12.5703125" customWidth="1"/>
  </cols>
  <sheetData>
    <row r="1" spans="1:10" s="29" customFormat="1" ht="15.75" x14ac:dyDescent="0.25">
      <c r="A1" s="30" t="s">
        <v>18</v>
      </c>
      <c r="J1" s="31"/>
    </row>
    <row r="2" spans="1:10" s="29" customFormat="1" ht="15.75" x14ac:dyDescent="0.25">
      <c r="A2" s="28" t="s">
        <v>21</v>
      </c>
      <c r="J2" s="31"/>
    </row>
    <row r="4" spans="1:10" x14ac:dyDescent="0.25">
      <c r="A4" s="19" t="s">
        <v>76</v>
      </c>
    </row>
    <row r="6" spans="1:10" x14ac:dyDescent="0.25">
      <c r="I6" s="14" t="s">
        <v>7</v>
      </c>
    </row>
    <row r="7" spans="1:10" x14ac:dyDescent="0.25">
      <c r="A7" t="s">
        <v>74</v>
      </c>
      <c r="I7" s="10"/>
    </row>
    <row r="8" spans="1:10" x14ac:dyDescent="0.25">
      <c r="A8" t="s">
        <v>72</v>
      </c>
      <c r="I8" s="10">
        <v>0.86</v>
      </c>
    </row>
    <row r="9" spans="1:10" x14ac:dyDescent="0.25">
      <c r="I9" s="10"/>
    </row>
    <row r="10" spans="1:10" x14ac:dyDescent="0.25">
      <c r="A10" t="s">
        <v>14</v>
      </c>
      <c r="I10" s="10">
        <v>0.7</v>
      </c>
    </row>
    <row r="11" spans="1:10" x14ac:dyDescent="0.25">
      <c r="A11" t="s">
        <v>73</v>
      </c>
      <c r="I11" s="10" t="s">
        <v>55</v>
      </c>
    </row>
    <row r="12" spans="1:10" x14ac:dyDescent="0.25">
      <c r="A12" t="s">
        <v>77</v>
      </c>
      <c r="I12" s="10"/>
    </row>
    <row r="13" spans="1:10" x14ac:dyDescent="0.25">
      <c r="B13" s="20" t="s">
        <v>9</v>
      </c>
      <c r="I13" s="10" t="s">
        <v>6</v>
      </c>
    </row>
    <row r="14" spans="1:10" x14ac:dyDescent="0.25">
      <c r="C14" s="9" t="s">
        <v>5</v>
      </c>
      <c r="I14" s="10"/>
    </row>
    <row r="15" spans="1:10" x14ac:dyDescent="0.25">
      <c r="A15" s="5" t="s">
        <v>0</v>
      </c>
      <c r="I15" s="10" t="s">
        <v>6</v>
      </c>
    </row>
    <row r="16" spans="1:10" x14ac:dyDescent="0.25">
      <c r="A16" t="s">
        <v>75</v>
      </c>
      <c r="I16" s="16">
        <v>0.98</v>
      </c>
    </row>
    <row r="18" spans="1:10" x14ac:dyDescent="0.25">
      <c r="A18" s="1" t="s">
        <v>1</v>
      </c>
      <c r="B18" s="1" t="s">
        <v>2</v>
      </c>
      <c r="C18" s="1" t="s">
        <v>3</v>
      </c>
      <c r="D18" s="7" t="s">
        <v>15</v>
      </c>
      <c r="E18" s="1" t="s">
        <v>16</v>
      </c>
      <c r="F18" s="7" t="s">
        <v>56</v>
      </c>
      <c r="G18" s="1" t="s">
        <v>16</v>
      </c>
      <c r="J18" s="11"/>
    </row>
    <row r="19" spans="1:10" x14ac:dyDescent="0.25">
      <c r="A19" s="17">
        <v>2014</v>
      </c>
      <c r="B19" s="3">
        <v>82.7336657440854</v>
      </c>
      <c r="C19" s="3">
        <v>85.839264356487718</v>
      </c>
      <c r="D19" s="6">
        <f>0.86*(0.7)-0.29*0.07645*$C19/100-$B19/100*0.98</f>
        <v>-0.22782091839619212</v>
      </c>
      <c r="E19" s="10" t="str">
        <f t="shared" ref="E19:E27" si="0">IF(D19&lt;0,"Y","N")</f>
        <v>Y</v>
      </c>
      <c r="F19" s="6">
        <f>0.86*(0.7)-0.71*0.07645*$C19/100-$B19/100*0.98</f>
        <v>-0.25538304778841681</v>
      </c>
      <c r="G19" s="10" t="str">
        <f t="shared" ref="G19:G27" si="1">IF(F19&lt;0,"Y","N")</f>
        <v>Y</v>
      </c>
      <c r="J19" s="12"/>
    </row>
    <row r="20" spans="1:10" x14ac:dyDescent="0.25">
      <c r="A20" s="17">
        <v>2015</v>
      </c>
      <c r="B20" s="3">
        <v>85.730542313117752</v>
      </c>
      <c r="C20" s="3">
        <v>88.729559309366991</v>
      </c>
      <c r="D20" s="6">
        <f t="shared" ref="D20:D27" si="2">0.86*(0.7)-0.29*0.07645*$C20/100-$B20/100*0.98</f>
        <v>-0.25783110161523726</v>
      </c>
      <c r="E20" s="10" t="str">
        <f t="shared" si="0"/>
        <v>Y</v>
      </c>
      <c r="F20" s="6">
        <f t="shared" ref="F20:F27" si="3">0.86*(0.7)-0.71*0.07645*$C20/100-$B20/100*0.98</f>
        <v>-0.28632127581388189</v>
      </c>
      <c r="G20" s="10" t="str">
        <f t="shared" si="1"/>
        <v>Y</v>
      </c>
      <c r="J20" s="13"/>
    </row>
    <row r="21" spans="1:10" x14ac:dyDescent="0.25">
      <c r="A21" s="17">
        <v>2016</v>
      </c>
      <c r="B21" s="3">
        <v>88.247918631104923</v>
      </c>
      <c r="C21" s="3">
        <v>91.157407069785563</v>
      </c>
      <c r="D21" s="6">
        <f t="shared" si="2"/>
        <v>-0.28303965551923504</v>
      </c>
      <c r="E21" s="10" t="str">
        <f t="shared" si="0"/>
        <v>Y</v>
      </c>
      <c r="F21" s="6">
        <f t="shared" si="3"/>
        <v>-0.31230938735527247</v>
      </c>
      <c r="G21" s="10" t="str">
        <f t="shared" si="1"/>
        <v>Y</v>
      </c>
      <c r="J21" s="13"/>
    </row>
    <row r="22" spans="1:10" x14ac:dyDescent="0.25">
      <c r="A22" s="17">
        <v>2017</v>
      </c>
      <c r="B22" s="3">
        <v>90.285794698046928</v>
      </c>
      <c r="C22" s="3">
        <v>93.007195839628295</v>
      </c>
      <c r="D22" s="6">
        <f t="shared" si="2"/>
        <v>-0.30342094839448475</v>
      </c>
      <c r="E22" s="10" t="str">
        <f t="shared" si="0"/>
        <v>Y</v>
      </c>
      <c r="F22" s="6">
        <f t="shared" si="3"/>
        <v>-0.33328462890663102</v>
      </c>
      <c r="G22" s="10" t="str">
        <f t="shared" si="1"/>
        <v>Y</v>
      </c>
      <c r="J22" s="13"/>
    </row>
    <row r="23" spans="1:10" x14ac:dyDescent="0.25">
      <c r="A23" s="17">
        <v>2018</v>
      </c>
      <c r="B23" s="3">
        <v>92.203795702227637</v>
      </c>
      <c r="C23" s="3">
        <v>94.625761013240677</v>
      </c>
      <c r="D23" s="6">
        <f t="shared" si="2"/>
        <v>-0.32257620222727146</v>
      </c>
      <c r="E23" s="10" t="str">
        <f t="shared" si="0"/>
        <v>Y</v>
      </c>
      <c r="F23" s="6">
        <f t="shared" si="3"/>
        <v>-0.35295958783101289</v>
      </c>
      <c r="G23" s="10" t="str">
        <f t="shared" si="1"/>
        <v>Y</v>
      </c>
      <c r="J23" s="13"/>
    </row>
    <row r="24" spans="1:10" x14ac:dyDescent="0.25">
      <c r="A24" s="17">
        <v>2019</v>
      </c>
      <c r="B24" s="3">
        <v>93.762171518124447</v>
      </c>
      <c r="C24" s="3">
        <v>95.89749079250754</v>
      </c>
      <c r="D24" s="6">
        <f t="shared" si="2"/>
        <v>-0.33813023407377241</v>
      </c>
      <c r="E24" s="10" t="str">
        <f t="shared" si="0"/>
        <v>Y</v>
      </c>
      <c r="F24" s="6">
        <f t="shared" si="3"/>
        <v>-0.36892195939233874</v>
      </c>
      <c r="G24" s="10" t="str">
        <f t="shared" si="1"/>
        <v>Y</v>
      </c>
      <c r="J24" s="13"/>
    </row>
    <row r="25" spans="1:10" x14ac:dyDescent="0.25">
      <c r="A25" s="17">
        <v>2020</v>
      </c>
      <c r="B25" s="3">
        <v>95.080797208498666</v>
      </c>
      <c r="C25" s="3">
        <v>96.937996975544081</v>
      </c>
      <c r="D25" s="6">
        <f t="shared" si="2"/>
        <v>-0.35128345126274996</v>
      </c>
      <c r="E25" s="10" t="str">
        <f t="shared" si="0"/>
        <v>Y</v>
      </c>
      <c r="F25" s="6">
        <f t="shared" si="3"/>
        <v>-0.38240927271162739</v>
      </c>
      <c r="G25" s="10" t="str">
        <f t="shared" si="1"/>
        <v>Y</v>
      </c>
      <c r="J25" s="13"/>
    </row>
    <row r="26" spans="1:10" x14ac:dyDescent="0.25">
      <c r="A26" s="17">
        <v>2021</v>
      </c>
      <c r="B26" s="3">
        <v>96.279547836111618</v>
      </c>
      <c r="C26" s="3">
        <v>97.86289136046544</v>
      </c>
      <c r="D26" s="6">
        <f t="shared" si="2"/>
        <v>-0.36323626112296592</v>
      </c>
      <c r="E26" s="10" t="str">
        <f t="shared" si="0"/>
        <v>Y</v>
      </c>
      <c r="F26" s="6">
        <f t="shared" si="3"/>
        <v>-0.39465905690989778</v>
      </c>
      <c r="G26" s="10" t="str">
        <f t="shared" si="1"/>
        <v>Y</v>
      </c>
      <c r="J26" s="13"/>
    </row>
    <row r="27" spans="1:10" x14ac:dyDescent="0.25">
      <c r="A27" s="17">
        <v>2022</v>
      </c>
      <c r="B27" s="3">
        <v>97.358423400963261</v>
      </c>
      <c r="C27" s="3">
        <v>98.672173947271631</v>
      </c>
      <c r="D27" s="6">
        <f t="shared" si="2"/>
        <v>-0.37398866365441974</v>
      </c>
      <c r="E27" s="10" t="str">
        <f t="shared" si="0"/>
        <v>Y</v>
      </c>
      <c r="F27" s="6">
        <f t="shared" si="3"/>
        <v>-0.40567131198714923</v>
      </c>
      <c r="G27" s="10" t="str">
        <f t="shared" si="1"/>
        <v>Y</v>
      </c>
    </row>
    <row r="29" spans="1:10" ht="13.9" customHeight="1" x14ac:dyDescent="0.25">
      <c r="A29" s="15" t="s">
        <v>8</v>
      </c>
      <c r="I29" s="10"/>
      <c r="J29"/>
    </row>
    <row r="30" spans="1:10" x14ac:dyDescent="0.25">
      <c r="A30" t="s">
        <v>25</v>
      </c>
      <c r="I30" s="10"/>
      <c r="J30"/>
    </row>
    <row r="31" spans="1:10" x14ac:dyDescent="0.25">
      <c r="A31" t="s">
        <v>10</v>
      </c>
      <c r="I31" s="10"/>
      <c r="J31"/>
    </row>
  </sheetData>
  <printOptions gridLines="1"/>
  <pageMargins left="0.7" right="0.7" top="0.75" bottom="0.75" header="0.3" footer="0.3"/>
  <pageSetup orientation="landscape" horizontalDpi="4294967293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Crossover Summary</vt:lpstr>
      <vt:lpstr>Essex Increment</vt:lpstr>
      <vt:lpstr>Essex Delta</vt:lpstr>
      <vt:lpstr>Middlesex Increment</vt:lpstr>
      <vt:lpstr>Middlesex Delta</vt:lpstr>
      <vt:lpstr>Camden Increment</vt:lpstr>
      <vt:lpstr>Camden Delta</vt:lpstr>
      <vt:lpstr>Ocean Increment</vt:lpstr>
      <vt:lpstr>Ocean Delta</vt:lpstr>
      <vt:lpstr>Salem Increment</vt:lpstr>
      <vt:lpstr>Salem Delta</vt:lpstr>
      <vt:lpstr>Essex Chart</vt:lpstr>
      <vt:lpstr>Middlesex Chart</vt:lpstr>
      <vt:lpstr>Camden Chart</vt:lpstr>
      <vt:lpstr>Ocean Chart</vt:lpstr>
      <vt:lpstr>Salem Chart</vt:lpstr>
      <vt:lpstr>'Camden Increment'!Print_Titles</vt:lpstr>
      <vt:lpstr>'Essex Increment'!Print_Titles</vt:lpstr>
      <vt:lpstr>'Middlesex Increment'!Print_Titles</vt:lpstr>
      <vt:lpstr>'Ocean Increment'!Print_Titles</vt:lpstr>
      <vt:lpstr>'Salem Increment'!Print_Titles</vt:lpstr>
    </vt:vector>
  </TitlesOfParts>
  <Company>NJDEP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jgorgol</dc:creator>
  <cp:lastModifiedBy>Hunter, Sydne</cp:lastModifiedBy>
  <cp:lastPrinted>2017-02-22T19:49:42Z</cp:lastPrinted>
  <dcterms:created xsi:type="dcterms:W3CDTF">2012-05-24T13:52:50Z</dcterms:created>
  <dcterms:modified xsi:type="dcterms:W3CDTF">2020-10-07T13:42:32Z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2ab48639-e4fc-4f0e-a458-fb1393d72697</vt:lpwstr>
  </property>
</Properties>
</file>