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EPBEPPlanningSection/Shared Documents/Ozone 75 ppb Attain Serious North NNSR/Ozone AD SIP 75 ppb Serious-70 ppb RACT-2017 Inventory/1 SIP Proposal/Appendices/Appendix 4-7 Nonroad 2017 Actual and 2020 Projection/"/>
    </mc:Choice>
  </mc:AlternateContent>
  <xr:revisionPtr revIDLastSave="20" documentId="13_ncr:1_{EF5EF279-5399-4B21-B04F-3BC17BC9DB44}" xr6:coauthVersionLast="45" xr6:coauthVersionMax="45" xr10:uidLastSave="{45156071-4FB8-42EC-9831-27A281F219F1}"/>
  <bookViews>
    <workbookView xWindow="-120" yWindow="-120" windowWidth="29040" windowHeight="15840" xr2:uid="{4B0063C0-7E83-44FE-9FF7-C5FB0238D4EA}"/>
  </bookViews>
  <sheets>
    <sheet name="Title" sheetId="10" r:id="rId1"/>
    <sheet name="LTO GSEAPUNAACTY" sheetId="13" r:id="rId2"/>
    <sheet name="2020 LTO GSE APU NAA CTY" sheetId="5" r:id="rId3"/>
    <sheet name="Growth factor" sheetId="11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3" l="1"/>
  <c r="D20" i="13"/>
  <c r="S31" i="13"/>
  <c r="R31" i="13"/>
  <c r="Q31" i="13"/>
  <c r="P31" i="13"/>
  <c r="O31" i="13"/>
  <c r="N31" i="13"/>
  <c r="M31" i="13"/>
  <c r="L31" i="13"/>
  <c r="S30" i="13"/>
  <c r="R30" i="13"/>
  <c r="Q30" i="13"/>
  <c r="P30" i="13"/>
  <c r="O30" i="13"/>
  <c r="N30" i="13"/>
  <c r="M30" i="13"/>
  <c r="L30" i="13"/>
  <c r="S29" i="13"/>
  <c r="R29" i="13"/>
  <c r="Q29" i="13"/>
  <c r="P29" i="13"/>
  <c r="O29" i="13"/>
  <c r="N29" i="13"/>
  <c r="M29" i="13"/>
  <c r="L29" i="13"/>
  <c r="S28" i="13"/>
  <c r="R28" i="13"/>
  <c r="Q28" i="13"/>
  <c r="P28" i="13"/>
  <c r="O28" i="13"/>
  <c r="N28" i="13"/>
  <c r="M28" i="13"/>
  <c r="L28" i="13"/>
  <c r="S27" i="13"/>
  <c r="R27" i="13"/>
  <c r="Q27" i="13"/>
  <c r="P27" i="13"/>
  <c r="O27" i="13"/>
  <c r="N27" i="13"/>
  <c r="M27" i="13"/>
  <c r="L27" i="13"/>
  <c r="S26" i="13"/>
  <c r="R26" i="13"/>
  <c r="Q26" i="13"/>
  <c r="P26" i="13"/>
  <c r="O26" i="13"/>
  <c r="N26" i="13"/>
  <c r="M26" i="13"/>
  <c r="L26" i="13"/>
  <c r="S25" i="13"/>
  <c r="R25" i="13"/>
  <c r="Q25" i="13"/>
  <c r="P25" i="13"/>
  <c r="O25" i="13"/>
  <c r="N25" i="13"/>
  <c r="M25" i="13"/>
  <c r="L25" i="13"/>
  <c r="S24" i="13"/>
  <c r="R24" i="13"/>
  <c r="Q24" i="13"/>
  <c r="P24" i="13"/>
  <c r="O24" i="13"/>
  <c r="N24" i="13"/>
  <c r="M24" i="13"/>
  <c r="L24" i="13"/>
  <c r="S23" i="13"/>
  <c r="R23" i="13"/>
  <c r="Q23" i="13"/>
  <c r="P23" i="13"/>
  <c r="O23" i="13"/>
  <c r="N23" i="13"/>
  <c r="M23" i="13"/>
  <c r="L23" i="13"/>
  <c r="S19" i="13"/>
  <c r="R19" i="13"/>
  <c r="Q19" i="13"/>
  <c r="P19" i="13"/>
  <c r="O19" i="13"/>
  <c r="N19" i="13"/>
  <c r="M19" i="13"/>
  <c r="S18" i="13"/>
  <c r="R18" i="13"/>
  <c r="Q18" i="13"/>
  <c r="P18" i="13"/>
  <c r="O18" i="13"/>
  <c r="N18" i="13"/>
  <c r="M18" i="13"/>
  <c r="S17" i="13"/>
  <c r="R17" i="13"/>
  <c r="Q17" i="13"/>
  <c r="P17" i="13"/>
  <c r="O17" i="13"/>
  <c r="N17" i="13"/>
  <c r="M17" i="13"/>
  <c r="S16" i="13"/>
  <c r="R16" i="13"/>
  <c r="Q16" i="13"/>
  <c r="P16" i="13"/>
  <c r="O16" i="13"/>
  <c r="N16" i="13"/>
  <c r="M16" i="13"/>
  <c r="S15" i="13"/>
  <c r="R15" i="13"/>
  <c r="Q15" i="13"/>
  <c r="P15" i="13"/>
  <c r="O15" i="13"/>
  <c r="N15" i="13"/>
  <c r="M15" i="13"/>
  <c r="S14" i="13"/>
  <c r="R14" i="13"/>
  <c r="Q14" i="13"/>
  <c r="P14" i="13"/>
  <c r="O14" i="13"/>
  <c r="N14" i="13"/>
  <c r="M14" i="13"/>
  <c r="S13" i="13"/>
  <c r="R13" i="13"/>
  <c r="Q13" i="13"/>
  <c r="P13" i="13"/>
  <c r="O13" i="13"/>
  <c r="N13" i="13"/>
  <c r="M13" i="13"/>
  <c r="S12" i="13"/>
  <c r="R12" i="13"/>
  <c r="Q12" i="13"/>
  <c r="P12" i="13"/>
  <c r="O12" i="13"/>
  <c r="N12" i="13"/>
  <c r="M12" i="13"/>
  <c r="S11" i="13"/>
  <c r="R11" i="13"/>
  <c r="Q11" i="13"/>
  <c r="P11" i="13"/>
  <c r="O11" i="13"/>
  <c r="N11" i="13"/>
  <c r="M11" i="13"/>
  <c r="S10" i="13"/>
  <c r="R10" i="13"/>
  <c r="Q10" i="13"/>
  <c r="P10" i="13"/>
  <c r="O10" i="13"/>
  <c r="N10" i="13"/>
  <c r="M10" i="13"/>
  <c r="S9" i="13"/>
  <c r="R9" i="13"/>
  <c r="Q9" i="13"/>
  <c r="P9" i="13"/>
  <c r="O9" i="13"/>
  <c r="N9" i="13"/>
  <c r="M9" i="13"/>
  <c r="S8" i="13"/>
  <c r="R8" i="13"/>
  <c r="Q8" i="13"/>
  <c r="P8" i="13"/>
  <c r="O8" i="13"/>
  <c r="N8" i="13"/>
  <c r="M8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U113" i="5"/>
  <c r="T113" i="5"/>
  <c r="S113" i="5"/>
  <c r="R113" i="5"/>
  <c r="Q113" i="5"/>
  <c r="P113" i="5"/>
  <c r="O113" i="5"/>
  <c r="K32" i="13"/>
  <c r="J32" i="13"/>
  <c r="I32" i="13"/>
  <c r="H32" i="13"/>
  <c r="G32" i="13"/>
  <c r="F32" i="13"/>
  <c r="E32" i="13"/>
  <c r="K20" i="13"/>
  <c r="J20" i="13"/>
  <c r="I20" i="13"/>
  <c r="H20" i="13"/>
  <c r="G20" i="13"/>
  <c r="F20" i="13"/>
  <c r="E20" i="13"/>
  <c r="R20" i="13" l="1"/>
  <c r="S20" i="13"/>
  <c r="O20" i="13"/>
  <c r="M20" i="13"/>
  <c r="Q20" i="13"/>
  <c r="N20" i="13"/>
  <c r="P20" i="13"/>
  <c r="S32" i="13"/>
  <c r="M32" i="13"/>
  <c r="N32" i="13"/>
  <c r="O32" i="13"/>
  <c r="L20" i="13"/>
  <c r="P32" i="13"/>
  <c r="L32" i="13"/>
  <c r="Q32" i="13"/>
  <c r="R32" i="13"/>
  <c r="F33" i="13"/>
  <c r="D33" i="13"/>
  <c r="G33" i="13"/>
  <c r="E33" i="13"/>
  <c r="H33" i="13"/>
  <c r="I33" i="13"/>
  <c r="J33" i="13"/>
  <c r="K33" i="13"/>
  <c r="N113" i="5"/>
  <c r="P33" i="13" l="1"/>
  <c r="S33" i="13"/>
  <c r="R33" i="13"/>
  <c r="N33" i="13"/>
  <c r="Q33" i="13"/>
  <c r="M33" i="13"/>
  <c r="O33" i="13"/>
  <c r="L33" i="13"/>
  <c r="AD97" i="5" l="1"/>
  <c r="AL97" i="5" s="1"/>
  <c r="AC97" i="5"/>
  <c r="AK97" i="5" s="1"/>
  <c r="AB97" i="5"/>
  <c r="AJ97" i="5" s="1"/>
  <c r="AA97" i="5"/>
  <c r="AI97" i="5" s="1"/>
  <c r="Z97" i="5"/>
  <c r="AH97" i="5" s="1"/>
  <c r="Y97" i="5"/>
  <c r="AG97" i="5" s="1"/>
  <c r="X97" i="5"/>
  <c r="AF97" i="5" s="1"/>
  <c r="AD89" i="5"/>
  <c r="AL89" i="5" s="1"/>
  <c r="AC89" i="5"/>
  <c r="AK89" i="5" s="1"/>
  <c r="AB89" i="5"/>
  <c r="AJ89" i="5" s="1"/>
  <c r="AA89" i="5"/>
  <c r="AI89" i="5" s="1"/>
  <c r="Z89" i="5"/>
  <c r="AH89" i="5" s="1"/>
  <c r="Y89" i="5"/>
  <c r="AG89" i="5" s="1"/>
  <c r="X89" i="5"/>
  <c r="AF89" i="5" s="1"/>
  <c r="AD81" i="5"/>
  <c r="AL81" i="5" s="1"/>
  <c r="AC81" i="5"/>
  <c r="AK81" i="5" s="1"/>
  <c r="AB81" i="5"/>
  <c r="AJ81" i="5" s="1"/>
  <c r="AA81" i="5"/>
  <c r="AI81" i="5" s="1"/>
  <c r="Z81" i="5"/>
  <c r="AH81" i="5" s="1"/>
  <c r="Y81" i="5"/>
  <c r="AG81" i="5" s="1"/>
  <c r="X81" i="5"/>
  <c r="AF81" i="5" s="1"/>
  <c r="AD72" i="5"/>
  <c r="AL72" i="5" s="1"/>
  <c r="AC72" i="5"/>
  <c r="AK72" i="5" s="1"/>
  <c r="AB72" i="5"/>
  <c r="AJ72" i="5" s="1"/>
  <c r="AA72" i="5"/>
  <c r="AI72" i="5" s="1"/>
  <c r="Z72" i="5"/>
  <c r="AH72" i="5" s="1"/>
  <c r="Y72" i="5"/>
  <c r="AG72" i="5" s="1"/>
  <c r="X72" i="5"/>
  <c r="AF72" i="5" s="1"/>
  <c r="AD55" i="5"/>
  <c r="AL55" i="5" s="1"/>
  <c r="AC55" i="5"/>
  <c r="AK55" i="5" s="1"/>
  <c r="AB55" i="5"/>
  <c r="AJ55" i="5" s="1"/>
  <c r="AA55" i="5"/>
  <c r="AI55" i="5" s="1"/>
  <c r="Z55" i="5"/>
  <c r="AH55" i="5" s="1"/>
  <c r="Y55" i="5"/>
  <c r="AG55" i="5" s="1"/>
  <c r="X55" i="5"/>
  <c r="AF55" i="5" s="1"/>
  <c r="AD43" i="5"/>
  <c r="AL43" i="5" s="1"/>
  <c r="AC43" i="5"/>
  <c r="AK43" i="5" s="1"/>
  <c r="AB43" i="5"/>
  <c r="AJ43" i="5" s="1"/>
  <c r="AA43" i="5"/>
  <c r="AI43" i="5" s="1"/>
  <c r="Z43" i="5"/>
  <c r="AH43" i="5" s="1"/>
  <c r="Y43" i="5"/>
  <c r="AG43" i="5" s="1"/>
  <c r="X43" i="5"/>
  <c r="AF43" i="5" s="1"/>
  <c r="AD37" i="5"/>
  <c r="AL37" i="5" s="1"/>
  <c r="AC37" i="5"/>
  <c r="AK37" i="5" s="1"/>
  <c r="AB37" i="5"/>
  <c r="AJ37" i="5" s="1"/>
  <c r="AA37" i="5"/>
  <c r="AI37" i="5" s="1"/>
  <c r="Z37" i="5"/>
  <c r="AH37" i="5" s="1"/>
  <c r="Y37" i="5"/>
  <c r="AG37" i="5" s="1"/>
  <c r="X37" i="5"/>
  <c r="AF37" i="5" s="1"/>
  <c r="AD32" i="5"/>
  <c r="AL32" i="5" s="1"/>
  <c r="AC32" i="5"/>
  <c r="AK32" i="5" s="1"/>
  <c r="AB32" i="5"/>
  <c r="AJ32" i="5" s="1"/>
  <c r="AA32" i="5"/>
  <c r="AI32" i="5" s="1"/>
  <c r="Z32" i="5"/>
  <c r="AH32" i="5" s="1"/>
  <c r="Y32" i="5"/>
  <c r="AG32" i="5" s="1"/>
  <c r="X32" i="5"/>
  <c r="AF32" i="5" s="1"/>
  <c r="AD24" i="5"/>
  <c r="AL24" i="5" s="1"/>
  <c r="AC24" i="5"/>
  <c r="AK24" i="5" s="1"/>
  <c r="AB24" i="5"/>
  <c r="AJ24" i="5" s="1"/>
  <c r="AA24" i="5"/>
  <c r="AI24" i="5" s="1"/>
  <c r="Z24" i="5"/>
  <c r="AH24" i="5" s="1"/>
  <c r="Y24" i="5"/>
  <c r="AG24" i="5" s="1"/>
  <c r="X24" i="5"/>
  <c r="AF24" i="5" s="1"/>
  <c r="AD16" i="5"/>
  <c r="AL16" i="5" s="1"/>
  <c r="AC16" i="5"/>
  <c r="AK16" i="5" s="1"/>
  <c r="AB16" i="5"/>
  <c r="AJ16" i="5" s="1"/>
  <c r="AA16" i="5"/>
  <c r="AI16" i="5" s="1"/>
  <c r="Z16" i="5"/>
  <c r="AH16" i="5" s="1"/>
  <c r="Y16" i="5"/>
  <c r="AG16" i="5" s="1"/>
  <c r="X16" i="5"/>
  <c r="AF16" i="5" s="1"/>
  <c r="AD105" i="5"/>
  <c r="AL105" i="5" s="1"/>
  <c r="AC105" i="5"/>
  <c r="AK105" i="5" s="1"/>
  <c r="AB105" i="5"/>
  <c r="AJ105" i="5" s="1"/>
  <c r="AA105" i="5"/>
  <c r="AI105" i="5" s="1"/>
  <c r="Z105" i="5"/>
  <c r="AH105" i="5" s="1"/>
  <c r="Y105" i="5"/>
  <c r="AG105" i="5" s="1"/>
  <c r="X105" i="5"/>
  <c r="AF105" i="5" s="1"/>
  <c r="AD96" i="5"/>
  <c r="AL96" i="5" s="1"/>
  <c r="AC96" i="5"/>
  <c r="AK96" i="5" s="1"/>
  <c r="AB96" i="5"/>
  <c r="AJ96" i="5" s="1"/>
  <c r="AA96" i="5"/>
  <c r="AI96" i="5" s="1"/>
  <c r="Z96" i="5"/>
  <c r="AH96" i="5" s="1"/>
  <c r="Y96" i="5"/>
  <c r="AG96" i="5" s="1"/>
  <c r="X96" i="5"/>
  <c r="AF96" i="5" s="1"/>
  <c r="AD88" i="5"/>
  <c r="AL88" i="5" s="1"/>
  <c r="AC88" i="5"/>
  <c r="AK88" i="5" s="1"/>
  <c r="AB88" i="5"/>
  <c r="AJ88" i="5" s="1"/>
  <c r="AA88" i="5"/>
  <c r="AI88" i="5" s="1"/>
  <c r="Z88" i="5"/>
  <c r="AH88" i="5" s="1"/>
  <c r="Y88" i="5"/>
  <c r="AG88" i="5" s="1"/>
  <c r="X88" i="5"/>
  <c r="AF88" i="5" s="1"/>
  <c r="AD80" i="5"/>
  <c r="AL80" i="5" s="1"/>
  <c r="AC80" i="5"/>
  <c r="AK80" i="5" s="1"/>
  <c r="AB80" i="5"/>
  <c r="AJ80" i="5" s="1"/>
  <c r="AA80" i="5"/>
  <c r="AI80" i="5" s="1"/>
  <c r="Z80" i="5"/>
  <c r="AH80" i="5" s="1"/>
  <c r="Y80" i="5"/>
  <c r="AG80" i="5" s="1"/>
  <c r="X80" i="5"/>
  <c r="AF80" i="5" s="1"/>
  <c r="AD71" i="5"/>
  <c r="AL71" i="5" s="1"/>
  <c r="AC71" i="5"/>
  <c r="AK71" i="5" s="1"/>
  <c r="AB71" i="5"/>
  <c r="AJ71" i="5" s="1"/>
  <c r="AA71" i="5"/>
  <c r="AI71" i="5" s="1"/>
  <c r="Z71" i="5"/>
  <c r="AH71" i="5" s="1"/>
  <c r="Y71" i="5"/>
  <c r="AG71" i="5" s="1"/>
  <c r="X71" i="5"/>
  <c r="AF71" i="5" s="1"/>
  <c r="AD63" i="5"/>
  <c r="AL63" i="5" s="1"/>
  <c r="AC63" i="5"/>
  <c r="AK63" i="5" s="1"/>
  <c r="AB63" i="5"/>
  <c r="AJ63" i="5" s="1"/>
  <c r="AA63" i="5"/>
  <c r="AI63" i="5" s="1"/>
  <c r="Z63" i="5"/>
  <c r="AH63" i="5" s="1"/>
  <c r="Y63" i="5"/>
  <c r="AG63" i="5" s="1"/>
  <c r="X63" i="5"/>
  <c r="AF63" i="5" s="1"/>
  <c r="AD54" i="5"/>
  <c r="AL54" i="5" s="1"/>
  <c r="AC54" i="5"/>
  <c r="AK54" i="5" s="1"/>
  <c r="AB54" i="5"/>
  <c r="AJ54" i="5" s="1"/>
  <c r="AA54" i="5"/>
  <c r="AI54" i="5" s="1"/>
  <c r="Z54" i="5"/>
  <c r="AH54" i="5" s="1"/>
  <c r="Y54" i="5"/>
  <c r="AG54" i="5" s="1"/>
  <c r="X54" i="5"/>
  <c r="AF54" i="5" s="1"/>
  <c r="AD31" i="5"/>
  <c r="AL31" i="5" s="1"/>
  <c r="AC31" i="5"/>
  <c r="AK31" i="5" s="1"/>
  <c r="AB31" i="5"/>
  <c r="AJ31" i="5" s="1"/>
  <c r="AA31" i="5"/>
  <c r="AI31" i="5" s="1"/>
  <c r="Z31" i="5"/>
  <c r="AH31" i="5" s="1"/>
  <c r="Y31" i="5"/>
  <c r="AG31" i="5" s="1"/>
  <c r="X31" i="5"/>
  <c r="AF31" i="5" s="1"/>
  <c r="AD23" i="5"/>
  <c r="AL23" i="5" s="1"/>
  <c r="AC23" i="5"/>
  <c r="AK23" i="5" s="1"/>
  <c r="AB23" i="5"/>
  <c r="AJ23" i="5" s="1"/>
  <c r="AA23" i="5"/>
  <c r="AI23" i="5" s="1"/>
  <c r="Z23" i="5"/>
  <c r="AH23" i="5" s="1"/>
  <c r="Y23" i="5"/>
  <c r="AG23" i="5" s="1"/>
  <c r="X23" i="5"/>
  <c r="AF23" i="5" s="1"/>
  <c r="AD15" i="5"/>
  <c r="AL15" i="5" s="1"/>
  <c r="AC15" i="5"/>
  <c r="AK15" i="5" s="1"/>
  <c r="AB15" i="5"/>
  <c r="AJ15" i="5" s="1"/>
  <c r="AA15" i="5"/>
  <c r="AI15" i="5" s="1"/>
  <c r="Z15" i="5"/>
  <c r="AH15" i="5" s="1"/>
  <c r="Y15" i="5"/>
  <c r="AG15" i="5" s="1"/>
  <c r="X15" i="5"/>
  <c r="AF15" i="5" s="1"/>
  <c r="AD104" i="5"/>
  <c r="AL104" i="5" s="1"/>
  <c r="AC104" i="5"/>
  <c r="AK104" i="5" s="1"/>
  <c r="AB104" i="5"/>
  <c r="AJ104" i="5" s="1"/>
  <c r="AA104" i="5"/>
  <c r="AI104" i="5" s="1"/>
  <c r="Z104" i="5"/>
  <c r="AH104" i="5" s="1"/>
  <c r="Y104" i="5"/>
  <c r="AG104" i="5" s="1"/>
  <c r="X104" i="5"/>
  <c r="AF104" i="5" s="1"/>
  <c r="AD87" i="5"/>
  <c r="AL87" i="5" s="1"/>
  <c r="AC87" i="5"/>
  <c r="AK87" i="5" s="1"/>
  <c r="AB87" i="5"/>
  <c r="AJ87" i="5" s="1"/>
  <c r="AA87" i="5"/>
  <c r="AI87" i="5" s="1"/>
  <c r="Z87" i="5"/>
  <c r="AH87" i="5" s="1"/>
  <c r="Y87" i="5"/>
  <c r="AG87" i="5" s="1"/>
  <c r="X87" i="5"/>
  <c r="AF87" i="5" s="1"/>
  <c r="AD79" i="5"/>
  <c r="AL79" i="5" s="1"/>
  <c r="AC79" i="5"/>
  <c r="AK79" i="5" s="1"/>
  <c r="AB79" i="5"/>
  <c r="AJ79" i="5" s="1"/>
  <c r="AA79" i="5"/>
  <c r="AI79" i="5" s="1"/>
  <c r="Z79" i="5"/>
  <c r="AH79" i="5" s="1"/>
  <c r="Y79" i="5"/>
  <c r="AG79" i="5" s="1"/>
  <c r="X79" i="5"/>
  <c r="AF79" i="5" s="1"/>
  <c r="AD70" i="5"/>
  <c r="AL70" i="5" s="1"/>
  <c r="AC70" i="5"/>
  <c r="AK70" i="5" s="1"/>
  <c r="AB70" i="5"/>
  <c r="AJ70" i="5" s="1"/>
  <c r="AA70" i="5"/>
  <c r="AI70" i="5" s="1"/>
  <c r="Z70" i="5"/>
  <c r="AH70" i="5" s="1"/>
  <c r="Y70" i="5"/>
  <c r="AG70" i="5" s="1"/>
  <c r="X70" i="5"/>
  <c r="AF70" i="5" s="1"/>
  <c r="AD62" i="5"/>
  <c r="AL62" i="5" s="1"/>
  <c r="AC62" i="5"/>
  <c r="AK62" i="5" s="1"/>
  <c r="AB62" i="5"/>
  <c r="AJ62" i="5" s="1"/>
  <c r="AA62" i="5"/>
  <c r="AI62" i="5" s="1"/>
  <c r="Z62" i="5"/>
  <c r="AH62" i="5" s="1"/>
  <c r="Y62" i="5"/>
  <c r="AG62" i="5" s="1"/>
  <c r="X62" i="5"/>
  <c r="AF62" i="5" s="1"/>
  <c r="AD53" i="5"/>
  <c r="AL53" i="5" s="1"/>
  <c r="AC53" i="5"/>
  <c r="AK53" i="5" s="1"/>
  <c r="AB53" i="5"/>
  <c r="AJ53" i="5" s="1"/>
  <c r="AA53" i="5"/>
  <c r="AI53" i="5" s="1"/>
  <c r="Z53" i="5"/>
  <c r="AH53" i="5" s="1"/>
  <c r="Y53" i="5"/>
  <c r="AG53" i="5" s="1"/>
  <c r="X53" i="5"/>
  <c r="AF53" i="5" s="1"/>
  <c r="AD22" i="5"/>
  <c r="AL22" i="5" s="1"/>
  <c r="AC22" i="5"/>
  <c r="AK22" i="5" s="1"/>
  <c r="AB22" i="5"/>
  <c r="AJ22" i="5" s="1"/>
  <c r="AA22" i="5"/>
  <c r="AI22" i="5" s="1"/>
  <c r="Z22" i="5"/>
  <c r="AH22" i="5" s="1"/>
  <c r="Y22" i="5"/>
  <c r="AG22" i="5" s="1"/>
  <c r="X22" i="5"/>
  <c r="AF22" i="5" s="1"/>
  <c r="AD14" i="5"/>
  <c r="AL14" i="5" s="1"/>
  <c r="AC14" i="5"/>
  <c r="AK14" i="5" s="1"/>
  <c r="AB14" i="5"/>
  <c r="AJ14" i="5" s="1"/>
  <c r="AA14" i="5"/>
  <c r="AI14" i="5" s="1"/>
  <c r="Z14" i="5"/>
  <c r="AH14" i="5" s="1"/>
  <c r="Y14" i="5"/>
  <c r="AG14" i="5" s="1"/>
  <c r="X14" i="5"/>
  <c r="AF14" i="5" s="1"/>
  <c r="AD112" i="5"/>
  <c r="AL112" i="5" s="1"/>
  <c r="AC112" i="5"/>
  <c r="AK112" i="5" s="1"/>
  <c r="AB112" i="5"/>
  <c r="AJ112" i="5" s="1"/>
  <c r="AA112" i="5"/>
  <c r="AI112" i="5" s="1"/>
  <c r="Z112" i="5"/>
  <c r="AH112" i="5" s="1"/>
  <c r="Y112" i="5"/>
  <c r="AG112" i="5" s="1"/>
  <c r="X112" i="5"/>
  <c r="AF112" i="5" s="1"/>
  <c r="AD110" i="5"/>
  <c r="AL110" i="5" s="1"/>
  <c r="AC110" i="5"/>
  <c r="AK110" i="5" s="1"/>
  <c r="AB110" i="5"/>
  <c r="AJ110" i="5" s="1"/>
  <c r="AA110" i="5"/>
  <c r="AI110" i="5" s="1"/>
  <c r="Z110" i="5"/>
  <c r="AH110" i="5" s="1"/>
  <c r="Y110" i="5"/>
  <c r="AG110" i="5" s="1"/>
  <c r="X110" i="5"/>
  <c r="AF110" i="5" s="1"/>
  <c r="AD107" i="5"/>
  <c r="AL107" i="5" s="1"/>
  <c r="AC107" i="5"/>
  <c r="AK107" i="5" s="1"/>
  <c r="AB107" i="5"/>
  <c r="AJ107" i="5" s="1"/>
  <c r="AA107" i="5"/>
  <c r="AI107" i="5" s="1"/>
  <c r="Z107" i="5"/>
  <c r="AH107" i="5" s="1"/>
  <c r="Y107" i="5"/>
  <c r="AG107" i="5" s="1"/>
  <c r="X107" i="5"/>
  <c r="AF107" i="5" s="1"/>
  <c r="AD103" i="5"/>
  <c r="AL103" i="5" s="1"/>
  <c r="AC103" i="5"/>
  <c r="AK103" i="5" s="1"/>
  <c r="AB103" i="5"/>
  <c r="AJ103" i="5" s="1"/>
  <c r="AA103" i="5"/>
  <c r="AI103" i="5" s="1"/>
  <c r="Z103" i="5"/>
  <c r="AH103" i="5" s="1"/>
  <c r="Y103" i="5"/>
  <c r="AG103" i="5" s="1"/>
  <c r="X103" i="5"/>
  <c r="AF103" i="5" s="1"/>
  <c r="AD101" i="5"/>
  <c r="AL101" i="5" s="1"/>
  <c r="AC101" i="5"/>
  <c r="AK101" i="5" s="1"/>
  <c r="AB101" i="5"/>
  <c r="AJ101" i="5" s="1"/>
  <c r="AA101" i="5"/>
  <c r="AI101" i="5" s="1"/>
  <c r="Z101" i="5"/>
  <c r="AH101" i="5" s="1"/>
  <c r="Y101" i="5"/>
  <c r="AG101" i="5" s="1"/>
  <c r="X101" i="5"/>
  <c r="AF101" i="5" s="1"/>
  <c r="AD99" i="5"/>
  <c r="AL99" i="5" s="1"/>
  <c r="AC99" i="5"/>
  <c r="AK99" i="5" s="1"/>
  <c r="AB99" i="5"/>
  <c r="AJ99" i="5" s="1"/>
  <c r="AA99" i="5"/>
  <c r="AI99" i="5" s="1"/>
  <c r="Z99" i="5"/>
  <c r="AH99" i="5" s="1"/>
  <c r="Y99" i="5"/>
  <c r="AG99" i="5" s="1"/>
  <c r="X99" i="5"/>
  <c r="AF99" i="5" s="1"/>
  <c r="AD95" i="5"/>
  <c r="AL95" i="5" s="1"/>
  <c r="AC95" i="5"/>
  <c r="AK95" i="5" s="1"/>
  <c r="AB95" i="5"/>
  <c r="AJ95" i="5" s="1"/>
  <c r="AA95" i="5"/>
  <c r="AI95" i="5" s="1"/>
  <c r="Z95" i="5"/>
  <c r="AH95" i="5" s="1"/>
  <c r="Y95" i="5"/>
  <c r="AG95" i="5" s="1"/>
  <c r="X95" i="5"/>
  <c r="AF95" i="5" s="1"/>
  <c r="AD86" i="5"/>
  <c r="AL86" i="5" s="1"/>
  <c r="AC86" i="5"/>
  <c r="AK86" i="5" s="1"/>
  <c r="AB86" i="5"/>
  <c r="AJ86" i="5" s="1"/>
  <c r="AA86" i="5"/>
  <c r="AI86" i="5" s="1"/>
  <c r="Z86" i="5"/>
  <c r="AH86" i="5" s="1"/>
  <c r="Y86" i="5"/>
  <c r="AG86" i="5" s="1"/>
  <c r="X86" i="5"/>
  <c r="AF86" i="5" s="1"/>
  <c r="AD78" i="5"/>
  <c r="AL78" i="5" s="1"/>
  <c r="AC78" i="5"/>
  <c r="AK78" i="5" s="1"/>
  <c r="AB78" i="5"/>
  <c r="AJ78" i="5" s="1"/>
  <c r="AA78" i="5"/>
  <c r="AI78" i="5" s="1"/>
  <c r="Z78" i="5"/>
  <c r="AH78" i="5" s="1"/>
  <c r="Y78" i="5"/>
  <c r="AG78" i="5" s="1"/>
  <c r="X78" i="5"/>
  <c r="AF78" i="5" s="1"/>
  <c r="AD74" i="5"/>
  <c r="AL74" i="5" s="1"/>
  <c r="AC74" i="5"/>
  <c r="AK74" i="5" s="1"/>
  <c r="AB74" i="5"/>
  <c r="AJ74" i="5" s="1"/>
  <c r="AA74" i="5"/>
  <c r="AI74" i="5" s="1"/>
  <c r="Z74" i="5"/>
  <c r="AH74" i="5" s="1"/>
  <c r="Y74" i="5"/>
  <c r="AG74" i="5" s="1"/>
  <c r="X74" i="5"/>
  <c r="AF74" i="5" s="1"/>
  <c r="AD69" i="5"/>
  <c r="AL69" i="5" s="1"/>
  <c r="AC69" i="5"/>
  <c r="AK69" i="5" s="1"/>
  <c r="AB69" i="5"/>
  <c r="AJ69" i="5" s="1"/>
  <c r="AA69" i="5"/>
  <c r="AI69" i="5" s="1"/>
  <c r="Z69" i="5"/>
  <c r="AH69" i="5" s="1"/>
  <c r="Y69" i="5"/>
  <c r="AG69" i="5" s="1"/>
  <c r="X69" i="5"/>
  <c r="AF69" i="5" s="1"/>
  <c r="AD61" i="5"/>
  <c r="AL61" i="5" s="1"/>
  <c r="AC61" i="5"/>
  <c r="AK61" i="5" s="1"/>
  <c r="AB61" i="5"/>
  <c r="AJ61" i="5" s="1"/>
  <c r="AA61" i="5"/>
  <c r="AI61" i="5" s="1"/>
  <c r="Z61" i="5"/>
  <c r="AH61" i="5" s="1"/>
  <c r="Y61" i="5"/>
  <c r="AG61" i="5" s="1"/>
  <c r="X61" i="5"/>
  <c r="AF61" i="5" s="1"/>
  <c r="AD59" i="5"/>
  <c r="AL59" i="5" s="1"/>
  <c r="AC59" i="5"/>
  <c r="AK59" i="5" s="1"/>
  <c r="AB59" i="5"/>
  <c r="AJ59" i="5" s="1"/>
  <c r="AA59" i="5"/>
  <c r="AI59" i="5" s="1"/>
  <c r="Z59" i="5"/>
  <c r="AH59" i="5" s="1"/>
  <c r="Y59" i="5"/>
  <c r="AG59" i="5" s="1"/>
  <c r="X59" i="5"/>
  <c r="AF59" i="5" s="1"/>
  <c r="AD57" i="5"/>
  <c r="AL57" i="5" s="1"/>
  <c r="AC57" i="5"/>
  <c r="AK57" i="5" s="1"/>
  <c r="AB57" i="5"/>
  <c r="AJ57" i="5" s="1"/>
  <c r="AA57" i="5"/>
  <c r="AI57" i="5" s="1"/>
  <c r="Z57" i="5"/>
  <c r="AH57" i="5" s="1"/>
  <c r="Y57" i="5"/>
  <c r="AG57" i="5" s="1"/>
  <c r="X57" i="5"/>
  <c r="AF57" i="5" s="1"/>
  <c r="AD52" i="5"/>
  <c r="AL52" i="5" s="1"/>
  <c r="AC52" i="5"/>
  <c r="AK52" i="5" s="1"/>
  <c r="AB52" i="5"/>
  <c r="AJ52" i="5" s="1"/>
  <c r="AA52" i="5"/>
  <c r="AI52" i="5" s="1"/>
  <c r="Z52" i="5"/>
  <c r="AH52" i="5" s="1"/>
  <c r="Y52" i="5"/>
  <c r="AG52" i="5" s="1"/>
  <c r="X52" i="5"/>
  <c r="AF52" i="5" s="1"/>
  <c r="AD46" i="5"/>
  <c r="AL46" i="5" s="1"/>
  <c r="AC46" i="5"/>
  <c r="AK46" i="5" s="1"/>
  <c r="AB46" i="5"/>
  <c r="AJ46" i="5" s="1"/>
  <c r="AA46" i="5"/>
  <c r="AI46" i="5" s="1"/>
  <c r="Z46" i="5"/>
  <c r="AH46" i="5" s="1"/>
  <c r="Y46" i="5"/>
  <c r="AG46" i="5" s="1"/>
  <c r="X46" i="5"/>
  <c r="AF46" i="5" s="1"/>
  <c r="AD42" i="5"/>
  <c r="AL42" i="5" s="1"/>
  <c r="AC42" i="5"/>
  <c r="AK42" i="5" s="1"/>
  <c r="AB42" i="5"/>
  <c r="AJ42" i="5" s="1"/>
  <c r="AA42" i="5"/>
  <c r="AI42" i="5" s="1"/>
  <c r="Z42" i="5"/>
  <c r="AH42" i="5" s="1"/>
  <c r="Y42" i="5"/>
  <c r="AG42" i="5" s="1"/>
  <c r="X42" i="5"/>
  <c r="AF42" i="5" s="1"/>
  <c r="AD36" i="5"/>
  <c r="AL36" i="5" s="1"/>
  <c r="AC36" i="5"/>
  <c r="AK36" i="5" s="1"/>
  <c r="AB36" i="5"/>
  <c r="AJ36" i="5" s="1"/>
  <c r="AA36" i="5"/>
  <c r="AI36" i="5" s="1"/>
  <c r="Z36" i="5"/>
  <c r="AH36" i="5" s="1"/>
  <c r="Y36" i="5"/>
  <c r="AG36" i="5" s="1"/>
  <c r="X36" i="5"/>
  <c r="AF36" i="5" s="1"/>
  <c r="AD30" i="5"/>
  <c r="AL30" i="5" s="1"/>
  <c r="AC30" i="5"/>
  <c r="AK30" i="5" s="1"/>
  <c r="AB30" i="5"/>
  <c r="AJ30" i="5" s="1"/>
  <c r="AA30" i="5"/>
  <c r="AI30" i="5" s="1"/>
  <c r="Z30" i="5"/>
  <c r="AH30" i="5" s="1"/>
  <c r="Y30" i="5"/>
  <c r="AG30" i="5" s="1"/>
  <c r="X30" i="5"/>
  <c r="AF30" i="5" s="1"/>
  <c r="AD21" i="5"/>
  <c r="AL21" i="5" s="1"/>
  <c r="AC21" i="5"/>
  <c r="AK21" i="5" s="1"/>
  <c r="AB21" i="5"/>
  <c r="AJ21" i="5" s="1"/>
  <c r="AA21" i="5"/>
  <c r="AI21" i="5" s="1"/>
  <c r="Z21" i="5"/>
  <c r="AH21" i="5" s="1"/>
  <c r="Y21" i="5"/>
  <c r="AG21" i="5" s="1"/>
  <c r="X21" i="5"/>
  <c r="AF21" i="5" s="1"/>
  <c r="AD13" i="5"/>
  <c r="AL13" i="5" s="1"/>
  <c r="AC13" i="5"/>
  <c r="AK13" i="5" s="1"/>
  <c r="AB13" i="5"/>
  <c r="AJ13" i="5" s="1"/>
  <c r="AA13" i="5"/>
  <c r="AI13" i="5" s="1"/>
  <c r="Z13" i="5"/>
  <c r="AH13" i="5" s="1"/>
  <c r="Y13" i="5"/>
  <c r="AG13" i="5" s="1"/>
  <c r="X13" i="5"/>
  <c r="AF13" i="5" s="1"/>
  <c r="AD111" i="5"/>
  <c r="AL111" i="5" s="1"/>
  <c r="AC111" i="5"/>
  <c r="AK111" i="5" s="1"/>
  <c r="AB111" i="5"/>
  <c r="AJ111" i="5" s="1"/>
  <c r="AA111" i="5"/>
  <c r="AI111" i="5" s="1"/>
  <c r="Z111" i="5"/>
  <c r="AH111" i="5" s="1"/>
  <c r="Y111" i="5"/>
  <c r="AG111" i="5" s="1"/>
  <c r="X111" i="5"/>
  <c r="AF111" i="5" s="1"/>
  <c r="AD109" i="5"/>
  <c r="AL109" i="5" s="1"/>
  <c r="AC109" i="5"/>
  <c r="AK109" i="5" s="1"/>
  <c r="AB109" i="5"/>
  <c r="AJ109" i="5" s="1"/>
  <c r="AA109" i="5"/>
  <c r="AI109" i="5" s="1"/>
  <c r="Z109" i="5"/>
  <c r="AH109" i="5" s="1"/>
  <c r="Y109" i="5"/>
  <c r="AG109" i="5" s="1"/>
  <c r="X109" i="5"/>
  <c r="AF109" i="5" s="1"/>
  <c r="AD106" i="5"/>
  <c r="AL106" i="5" s="1"/>
  <c r="AC106" i="5"/>
  <c r="AK106" i="5" s="1"/>
  <c r="AB106" i="5"/>
  <c r="AJ106" i="5" s="1"/>
  <c r="AA106" i="5"/>
  <c r="AI106" i="5" s="1"/>
  <c r="Z106" i="5"/>
  <c r="AH106" i="5" s="1"/>
  <c r="Y106" i="5"/>
  <c r="AG106" i="5" s="1"/>
  <c r="X106" i="5"/>
  <c r="AF106" i="5" s="1"/>
  <c r="AD102" i="5"/>
  <c r="AL102" i="5" s="1"/>
  <c r="AC102" i="5"/>
  <c r="AK102" i="5" s="1"/>
  <c r="AB102" i="5"/>
  <c r="AJ102" i="5" s="1"/>
  <c r="AA102" i="5"/>
  <c r="AI102" i="5" s="1"/>
  <c r="Z102" i="5"/>
  <c r="AH102" i="5" s="1"/>
  <c r="Y102" i="5"/>
  <c r="AG102" i="5" s="1"/>
  <c r="X102" i="5"/>
  <c r="AF102" i="5" s="1"/>
  <c r="AD100" i="5"/>
  <c r="AL100" i="5" s="1"/>
  <c r="AC100" i="5"/>
  <c r="AK100" i="5" s="1"/>
  <c r="AB100" i="5"/>
  <c r="AJ100" i="5" s="1"/>
  <c r="AA100" i="5"/>
  <c r="AI100" i="5" s="1"/>
  <c r="Z100" i="5"/>
  <c r="AH100" i="5" s="1"/>
  <c r="Y100" i="5"/>
  <c r="AG100" i="5" s="1"/>
  <c r="X100" i="5"/>
  <c r="AF100" i="5" s="1"/>
  <c r="AD98" i="5"/>
  <c r="AL98" i="5" s="1"/>
  <c r="AC98" i="5"/>
  <c r="AK98" i="5" s="1"/>
  <c r="AB98" i="5"/>
  <c r="AJ98" i="5" s="1"/>
  <c r="AA98" i="5"/>
  <c r="AI98" i="5" s="1"/>
  <c r="Z98" i="5"/>
  <c r="AH98" i="5" s="1"/>
  <c r="Y98" i="5"/>
  <c r="AG98" i="5" s="1"/>
  <c r="X98" i="5"/>
  <c r="AF98" i="5" s="1"/>
  <c r="AD94" i="5"/>
  <c r="AL94" i="5" s="1"/>
  <c r="AC94" i="5"/>
  <c r="AK94" i="5" s="1"/>
  <c r="AB94" i="5"/>
  <c r="AJ94" i="5" s="1"/>
  <c r="AA94" i="5"/>
  <c r="AI94" i="5" s="1"/>
  <c r="Z94" i="5"/>
  <c r="AH94" i="5" s="1"/>
  <c r="Y94" i="5"/>
  <c r="AG94" i="5" s="1"/>
  <c r="X94" i="5"/>
  <c r="AF94" i="5" s="1"/>
  <c r="AD85" i="5"/>
  <c r="AL85" i="5" s="1"/>
  <c r="AC85" i="5"/>
  <c r="AK85" i="5" s="1"/>
  <c r="AB85" i="5"/>
  <c r="AJ85" i="5" s="1"/>
  <c r="AA85" i="5"/>
  <c r="AI85" i="5" s="1"/>
  <c r="Z85" i="5"/>
  <c r="AH85" i="5" s="1"/>
  <c r="Y85" i="5"/>
  <c r="AG85" i="5" s="1"/>
  <c r="X85" i="5"/>
  <c r="AF85" i="5" s="1"/>
  <c r="AD77" i="5"/>
  <c r="AL77" i="5" s="1"/>
  <c r="AC77" i="5"/>
  <c r="AK77" i="5" s="1"/>
  <c r="AB77" i="5"/>
  <c r="AJ77" i="5" s="1"/>
  <c r="AA77" i="5"/>
  <c r="AI77" i="5" s="1"/>
  <c r="Z77" i="5"/>
  <c r="AH77" i="5" s="1"/>
  <c r="Y77" i="5"/>
  <c r="AG77" i="5" s="1"/>
  <c r="X77" i="5"/>
  <c r="AF77" i="5" s="1"/>
  <c r="AD73" i="5"/>
  <c r="AL73" i="5" s="1"/>
  <c r="AC73" i="5"/>
  <c r="AK73" i="5" s="1"/>
  <c r="AB73" i="5"/>
  <c r="AJ73" i="5" s="1"/>
  <c r="AA73" i="5"/>
  <c r="AI73" i="5" s="1"/>
  <c r="Z73" i="5"/>
  <c r="AH73" i="5" s="1"/>
  <c r="Y73" i="5"/>
  <c r="AG73" i="5" s="1"/>
  <c r="X73" i="5"/>
  <c r="AF73" i="5" s="1"/>
  <c r="AD68" i="5"/>
  <c r="AL68" i="5" s="1"/>
  <c r="AC68" i="5"/>
  <c r="AK68" i="5" s="1"/>
  <c r="AB68" i="5"/>
  <c r="AJ68" i="5" s="1"/>
  <c r="AA68" i="5"/>
  <c r="AI68" i="5" s="1"/>
  <c r="Z68" i="5"/>
  <c r="AH68" i="5" s="1"/>
  <c r="Y68" i="5"/>
  <c r="AG68" i="5" s="1"/>
  <c r="X68" i="5"/>
  <c r="AF68" i="5" s="1"/>
  <c r="AD60" i="5"/>
  <c r="AL60" i="5" s="1"/>
  <c r="AC60" i="5"/>
  <c r="AK60" i="5" s="1"/>
  <c r="AB60" i="5"/>
  <c r="AJ60" i="5" s="1"/>
  <c r="AA60" i="5"/>
  <c r="AI60" i="5" s="1"/>
  <c r="Z60" i="5"/>
  <c r="AH60" i="5" s="1"/>
  <c r="Y60" i="5"/>
  <c r="AG60" i="5" s="1"/>
  <c r="X60" i="5"/>
  <c r="AF60" i="5" s="1"/>
  <c r="AD58" i="5"/>
  <c r="AL58" i="5" s="1"/>
  <c r="AC58" i="5"/>
  <c r="AK58" i="5" s="1"/>
  <c r="AB58" i="5"/>
  <c r="AJ58" i="5" s="1"/>
  <c r="AA58" i="5"/>
  <c r="AI58" i="5" s="1"/>
  <c r="Z58" i="5"/>
  <c r="AH58" i="5" s="1"/>
  <c r="Y58" i="5"/>
  <c r="AG58" i="5" s="1"/>
  <c r="X58" i="5"/>
  <c r="AF58" i="5" s="1"/>
  <c r="AD56" i="5"/>
  <c r="AL56" i="5" s="1"/>
  <c r="AC56" i="5"/>
  <c r="AK56" i="5" s="1"/>
  <c r="AB56" i="5"/>
  <c r="AJ56" i="5" s="1"/>
  <c r="AA56" i="5"/>
  <c r="AI56" i="5" s="1"/>
  <c r="Z56" i="5"/>
  <c r="AH56" i="5" s="1"/>
  <c r="Y56" i="5"/>
  <c r="AG56" i="5" s="1"/>
  <c r="X56" i="5"/>
  <c r="AF56" i="5" s="1"/>
  <c r="AD51" i="5"/>
  <c r="AL51" i="5" s="1"/>
  <c r="AC51" i="5"/>
  <c r="AK51" i="5" s="1"/>
  <c r="AB51" i="5"/>
  <c r="AJ51" i="5" s="1"/>
  <c r="AA51" i="5"/>
  <c r="AI51" i="5" s="1"/>
  <c r="Z51" i="5"/>
  <c r="AH51" i="5" s="1"/>
  <c r="Y51" i="5"/>
  <c r="AG51" i="5" s="1"/>
  <c r="X51" i="5"/>
  <c r="AF51" i="5" s="1"/>
  <c r="AD45" i="5"/>
  <c r="AL45" i="5" s="1"/>
  <c r="AC45" i="5"/>
  <c r="AK45" i="5" s="1"/>
  <c r="AB45" i="5"/>
  <c r="AJ45" i="5" s="1"/>
  <c r="AA45" i="5"/>
  <c r="AI45" i="5" s="1"/>
  <c r="Z45" i="5"/>
  <c r="AH45" i="5" s="1"/>
  <c r="Y45" i="5"/>
  <c r="AG45" i="5" s="1"/>
  <c r="X45" i="5"/>
  <c r="AF45" i="5" s="1"/>
  <c r="AD41" i="5"/>
  <c r="AL41" i="5" s="1"/>
  <c r="AC41" i="5"/>
  <c r="AK41" i="5" s="1"/>
  <c r="AB41" i="5"/>
  <c r="AJ41" i="5" s="1"/>
  <c r="AA41" i="5"/>
  <c r="AI41" i="5" s="1"/>
  <c r="Z41" i="5"/>
  <c r="AH41" i="5" s="1"/>
  <c r="Y41" i="5"/>
  <c r="AG41" i="5" s="1"/>
  <c r="X41" i="5"/>
  <c r="AF41" i="5" s="1"/>
  <c r="AD35" i="5"/>
  <c r="AL35" i="5" s="1"/>
  <c r="AC35" i="5"/>
  <c r="AK35" i="5" s="1"/>
  <c r="AB35" i="5"/>
  <c r="AJ35" i="5" s="1"/>
  <c r="AA35" i="5"/>
  <c r="AI35" i="5" s="1"/>
  <c r="Z35" i="5"/>
  <c r="AH35" i="5" s="1"/>
  <c r="Y35" i="5"/>
  <c r="AG35" i="5" s="1"/>
  <c r="X35" i="5"/>
  <c r="AF35" i="5" s="1"/>
  <c r="AD29" i="5"/>
  <c r="AL29" i="5" s="1"/>
  <c r="AC29" i="5"/>
  <c r="AK29" i="5" s="1"/>
  <c r="AB29" i="5"/>
  <c r="AJ29" i="5" s="1"/>
  <c r="AA29" i="5"/>
  <c r="AI29" i="5" s="1"/>
  <c r="Z29" i="5"/>
  <c r="AH29" i="5" s="1"/>
  <c r="Y29" i="5"/>
  <c r="AG29" i="5" s="1"/>
  <c r="X29" i="5"/>
  <c r="AF29" i="5" s="1"/>
  <c r="AD20" i="5"/>
  <c r="AL20" i="5" s="1"/>
  <c r="AC20" i="5"/>
  <c r="AK20" i="5" s="1"/>
  <c r="AB20" i="5"/>
  <c r="AJ20" i="5" s="1"/>
  <c r="AA20" i="5"/>
  <c r="AI20" i="5" s="1"/>
  <c r="Z20" i="5"/>
  <c r="AH20" i="5" s="1"/>
  <c r="Y20" i="5"/>
  <c r="AG20" i="5" s="1"/>
  <c r="X20" i="5"/>
  <c r="AF20" i="5" s="1"/>
  <c r="AD12" i="5"/>
  <c r="AL12" i="5" s="1"/>
  <c r="AC12" i="5"/>
  <c r="AK12" i="5" s="1"/>
  <c r="AB12" i="5"/>
  <c r="AJ12" i="5" s="1"/>
  <c r="AA12" i="5"/>
  <c r="AI12" i="5" s="1"/>
  <c r="Z12" i="5"/>
  <c r="AH12" i="5" s="1"/>
  <c r="Y12" i="5"/>
  <c r="AG12" i="5" s="1"/>
  <c r="X12" i="5"/>
  <c r="AF12" i="5" s="1"/>
  <c r="AD93" i="5"/>
  <c r="AL93" i="5" s="1"/>
  <c r="AC93" i="5"/>
  <c r="AK93" i="5" s="1"/>
  <c r="AB93" i="5"/>
  <c r="AJ93" i="5" s="1"/>
  <c r="AA93" i="5"/>
  <c r="AI93" i="5" s="1"/>
  <c r="Z93" i="5"/>
  <c r="AH93" i="5" s="1"/>
  <c r="Y93" i="5"/>
  <c r="AG93" i="5" s="1"/>
  <c r="X93" i="5"/>
  <c r="AF93" i="5" s="1"/>
  <c r="AD67" i="5"/>
  <c r="AL67" i="5" s="1"/>
  <c r="AC67" i="5"/>
  <c r="AK67" i="5" s="1"/>
  <c r="AB67" i="5"/>
  <c r="AJ67" i="5" s="1"/>
  <c r="AA67" i="5"/>
  <c r="AI67" i="5" s="1"/>
  <c r="Z67" i="5"/>
  <c r="AH67" i="5" s="1"/>
  <c r="Y67" i="5"/>
  <c r="AG67" i="5" s="1"/>
  <c r="X67" i="5"/>
  <c r="AF67" i="5" s="1"/>
  <c r="AD50" i="5"/>
  <c r="AL50" i="5" s="1"/>
  <c r="AC50" i="5"/>
  <c r="AK50" i="5" s="1"/>
  <c r="AB50" i="5"/>
  <c r="AJ50" i="5" s="1"/>
  <c r="AA50" i="5"/>
  <c r="AI50" i="5" s="1"/>
  <c r="Z50" i="5"/>
  <c r="AH50" i="5" s="1"/>
  <c r="Y50" i="5"/>
  <c r="AG50" i="5" s="1"/>
  <c r="X50" i="5"/>
  <c r="AF50" i="5" s="1"/>
  <c r="AD28" i="5"/>
  <c r="AL28" i="5" s="1"/>
  <c r="AC28" i="5"/>
  <c r="AK28" i="5" s="1"/>
  <c r="AB28" i="5"/>
  <c r="AJ28" i="5" s="1"/>
  <c r="AA28" i="5"/>
  <c r="AI28" i="5" s="1"/>
  <c r="Z28" i="5"/>
  <c r="AH28" i="5" s="1"/>
  <c r="Y28" i="5"/>
  <c r="AG28" i="5" s="1"/>
  <c r="X28" i="5"/>
  <c r="AF28" i="5" s="1"/>
  <c r="AD11" i="5"/>
  <c r="AL11" i="5" s="1"/>
  <c r="AC11" i="5"/>
  <c r="AK11" i="5" s="1"/>
  <c r="AB11" i="5"/>
  <c r="AJ11" i="5" s="1"/>
  <c r="AA11" i="5"/>
  <c r="AI11" i="5" s="1"/>
  <c r="Z11" i="5"/>
  <c r="AH11" i="5" s="1"/>
  <c r="Y11" i="5"/>
  <c r="AG11" i="5" s="1"/>
  <c r="X11" i="5"/>
  <c r="AF11" i="5" s="1"/>
  <c r="AD108" i="5"/>
  <c r="AL108" i="5" s="1"/>
  <c r="AC108" i="5"/>
  <c r="AK108" i="5" s="1"/>
  <c r="AB108" i="5"/>
  <c r="AJ108" i="5" s="1"/>
  <c r="AA108" i="5"/>
  <c r="AI108" i="5" s="1"/>
  <c r="Z108" i="5"/>
  <c r="AH108" i="5" s="1"/>
  <c r="Y108" i="5"/>
  <c r="AG108" i="5" s="1"/>
  <c r="X108" i="5"/>
  <c r="AF108" i="5" s="1"/>
  <c r="AD92" i="5"/>
  <c r="AL92" i="5" s="1"/>
  <c r="AC92" i="5"/>
  <c r="AK92" i="5" s="1"/>
  <c r="AB92" i="5"/>
  <c r="AJ92" i="5" s="1"/>
  <c r="AA92" i="5"/>
  <c r="AI92" i="5" s="1"/>
  <c r="Z92" i="5"/>
  <c r="AH92" i="5" s="1"/>
  <c r="Y92" i="5"/>
  <c r="AG92" i="5" s="1"/>
  <c r="X92" i="5"/>
  <c r="AF92" i="5" s="1"/>
  <c r="AD84" i="5"/>
  <c r="AL84" i="5" s="1"/>
  <c r="AC84" i="5"/>
  <c r="AK84" i="5" s="1"/>
  <c r="AB84" i="5"/>
  <c r="AJ84" i="5" s="1"/>
  <c r="AA84" i="5"/>
  <c r="AI84" i="5" s="1"/>
  <c r="Z84" i="5"/>
  <c r="AH84" i="5" s="1"/>
  <c r="Y84" i="5"/>
  <c r="AG84" i="5" s="1"/>
  <c r="X84" i="5"/>
  <c r="AF84" i="5" s="1"/>
  <c r="AD66" i="5"/>
  <c r="AL66" i="5" s="1"/>
  <c r="AC66" i="5"/>
  <c r="AK66" i="5" s="1"/>
  <c r="AB66" i="5"/>
  <c r="AJ66" i="5" s="1"/>
  <c r="AA66" i="5"/>
  <c r="AI66" i="5" s="1"/>
  <c r="Z66" i="5"/>
  <c r="AH66" i="5" s="1"/>
  <c r="Y66" i="5"/>
  <c r="AG66" i="5" s="1"/>
  <c r="X66" i="5"/>
  <c r="AF66" i="5" s="1"/>
  <c r="AD49" i="5"/>
  <c r="AL49" i="5" s="1"/>
  <c r="AC49" i="5"/>
  <c r="AK49" i="5" s="1"/>
  <c r="AB49" i="5"/>
  <c r="AJ49" i="5" s="1"/>
  <c r="AA49" i="5"/>
  <c r="AI49" i="5" s="1"/>
  <c r="Z49" i="5"/>
  <c r="AH49" i="5" s="1"/>
  <c r="Y49" i="5"/>
  <c r="AG49" i="5" s="1"/>
  <c r="X49" i="5"/>
  <c r="AF49" i="5" s="1"/>
  <c r="AD44" i="5"/>
  <c r="AL44" i="5" s="1"/>
  <c r="AC44" i="5"/>
  <c r="AK44" i="5" s="1"/>
  <c r="AB44" i="5"/>
  <c r="AJ44" i="5" s="1"/>
  <c r="AA44" i="5"/>
  <c r="AI44" i="5" s="1"/>
  <c r="Z44" i="5"/>
  <c r="AH44" i="5" s="1"/>
  <c r="Y44" i="5"/>
  <c r="AG44" i="5" s="1"/>
  <c r="X44" i="5"/>
  <c r="AF44" i="5" s="1"/>
  <c r="AD40" i="5"/>
  <c r="AL40" i="5" s="1"/>
  <c r="AC40" i="5"/>
  <c r="AK40" i="5" s="1"/>
  <c r="AB40" i="5"/>
  <c r="AJ40" i="5" s="1"/>
  <c r="AA40" i="5"/>
  <c r="AI40" i="5" s="1"/>
  <c r="Z40" i="5"/>
  <c r="AH40" i="5" s="1"/>
  <c r="Y40" i="5"/>
  <c r="AG40" i="5" s="1"/>
  <c r="X40" i="5"/>
  <c r="AF40" i="5" s="1"/>
  <c r="AD27" i="5"/>
  <c r="AL27" i="5" s="1"/>
  <c r="AC27" i="5"/>
  <c r="AK27" i="5" s="1"/>
  <c r="AB27" i="5"/>
  <c r="AJ27" i="5" s="1"/>
  <c r="AA27" i="5"/>
  <c r="AI27" i="5" s="1"/>
  <c r="Z27" i="5"/>
  <c r="AH27" i="5" s="1"/>
  <c r="Y27" i="5"/>
  <c r="AG27" i="5" s="1"/>
  <c r="X27" i="5"/>
  <c r="AF27" i="5" s="1"/>
  <c r="AD19" i="5"/>
  <c r="AC19" i="5"/>
  <c r="AK19" i="5" s="1"/>
  <c r="AB19" i="5"/>
  <c r="AJ19" i="5" s="1"/>
  <c r="AA19" i="5"/>
  <c r="AI19" i="5" s="1"/>
  <c r="Z19" i="5"/>
  <c r="AH19" i="5" s="1"/>
  <c r="Y19" i="5"/>
  <c r="AG19" i="5" s="1"/>
  <c r="X19" i="5"/>
  <c r="AF19" i="5" s="1"/>
  <c r="AD10" i="5"/>
  <c r="AL10" i="5" s="1"/>
  <c r="AC10" i="5"/>
  <c r="AK10" i="5" s="1"/>
  <c r="AB10" i="5"/>
  <c r="AJ10" i="5" s="1"/>
  <c r="AA10" i="5"/>
  <c r="AI10" i="5" s="1"/>
  <c r="Z10" i="5"/>
  <c r="AH10" i="5" s="1"/>
  <c r="Y10" i="5"/>
  <c r="AG10" i="5" s="1"/>
  <c r="X10" i="5"/>
  <c r="AF10" i="5" s="1"/>
  <c r="AD91" i="5"/>
  <c r="AL91" i="5" s="1"/>
  <c r="AC91" i="5"/>
  <c r="AK91" i="5" s="1"/>
  <c r="AB91" i="5"/>
  <c r="AJ91" i="5" s="1"/>
  <c r="AA91" i="5"/>
  <c r="AI91" i="5" s="1"/>
  <c r="Z91" i="5"/>
  <c r="AH91" i="5" s="1"/>
  <c r="Y91" i="5"/>
  <c r="AG91" i="5" s="1"/>
  <c r="X91" i="5"/>
  <c r="AF91" i="5" s="1"/>
  <c r="AD83" i="5"/>
  <c r="AL83" i="5" s="1"/>
  <c r="AC83" i="5"/>
  <c r="AK83" i="5" s="1"/>
  <c r="AB83" i="5"/>
  <c r="AJ83" i="5" s="1"/>
  <c r="AA83" i="5"/>
  <c r="AI83" i="5" s="1"/>
  <c r="Z83" i="5"/>
  <c r="AH83" i="5" s="1"/>
  <c r="Y83" i="5"/>
  <c r="AG83" i="5" s="1"/>
  <c r="X83" i="5"/>
  <c r="AF83" i="5" s="1"/>
  <c r="AD76" i="5"/>
  <c r="AL76" i="5" s="1"/>
  <c r="AC76" i="5"/>
  <c r="AK76" i="5" s="1"/>
  <c r="AB76" i="5"/>
  <c r="AJ76" i="5" s="1"/>
  <c r="AA76" i="5"/>
  <c r="AI76" i="5" s="1"/>
  <c r="Z76" i="5"/>
  <c r="AH76" i="5" s="1"/>
  <c r="Y76" i="5"/>
  <c r="AG76" i="5" s="1"/>
  <c r="X76" i="5"/>
  <c r="AF76" i="5" s="1"/>
  <c r="AD65" i="5"/>
  <c r="AL65" i="5" s="1"/>
  <c r="AC65" i="5"/>
  <c r="AK65" i="5" s="1"/>
  <c r="AB65" i="5"/>
  <c r="AJ65" i="5" s="1"/>
  <c r="AA65" i="5"/>
  <c r="AI65" i="5" s="1"/>
  <c r="Z65" i="5"/>
  <c r="AH65" i="5" s="1"/>
  <c r="Y65" i="5"/>
  <c r="AG65" i="5" s="1"/>
  <c r="X65" i="5"/>
  <c r="AF65" i="5" s="1"/>
  <c r="AD48" i="5"/>
  <c r="AL48" i="5" s="1"/>
  <c r="AC48" i="5"/>
  <c r="AK48" i="5" s="1"/>
  <c r="AB48" i="5"/>
  <c r="AJ48" i="5" s="1"/>
  <c r="AA48" i="5"/>
  <c r="AI48" i="5" s="1"/>
  <c r="Z48" i="5"/>
  <c r="AH48" i="5" s="1"/>
  <c r="Y48" i="5"/>
  <c r="AG48" i="5" s="1"/>
  <c r="X48" i="5"/>
  <c r="AF48" i="5" s="1"/>
  <c r="AD39" i="5"/>
  <c r="AL39" i="5" s="1"/>
  <c r="AC39" i="5"/>
  <c r="AK39" i="5" s="1"/>
  <c r="AB39" i="5"/>
  <c r="AJ39" i="5" s="1"/>
  <c r="AA39" i="5"/>
  <c r="AI39" i="5" s="1"/>
  <c r="Z39" i="5"/>
  <c r="AH39" i="5" s="1"/>
  <c r="Y39" i="5"/>
  <c r="AG39" i="5" s="1"/>
  <c r="X39" i="5"/>
  <c r="AF39" i="5" s="1"/>
  <c r="AD34" i="5"/>
  <c r="AL34" i="5" s="1"/>
  <c r="AC34" i="5"/>
  <c r="AK34" i="5" s="1"/>
  <c r="AB34" i="5"/>
  <c r="AJ34" i="5" s="1"/>
  <c r="AA34" i="5"/>
  <c r="AI34" i="5" s="1"/>
  <c r="Z34" i="5"/>
  <c r="AH34" i="5" s="1"/>
  <c r="Y34" i="5"/>
  <c r="AG34" i="5" s="1"/>
  <c r="X34" i="5"/>
  <c r="AF34" i="5" s="1"/>
  <c r="AD26" i="5"/>
  <c r="AL26" i="5" s="1"/>
  <c r="AC26" i="5"/>
  <c r="AK26" i="5" s="1"/>
  <c r="AB26" i="5"/>
  <c r="AJ26" i="5" s="1"/>
  <c r="AA26" i="5"/>
  <c r="AI26" i="5" s="1"/>
  <c r="Z26" i="5"/>
  <c r="AH26" i="5" s="1"/>
  <c r="Y26" i="5"/>
  <c r="AG26" i="5" s="1"/>
  <c r="X26" i="5"/>
  <c r="AF26" i="5" s="1"/>
  <c r="AD18" i="5"/>
  <c r="AL18" i="5" s="1"/>
  <c r="AC18" i="5"/>
  <c r="AK18" i="5" s="1"/>
  <c r="AB18" i="5"/>
  <c r="AJ18" i="5" s="1"/>
  <c r="AA18" i="5"/>
  <c r="AI18" i="5" s="1"/>
  <c r="Z18" i="5"/>
  <c r="AH18" i="5" s="1"/>
  <c r="Y18" i="5"/>
  <c r="AG18" i="5" s="1"/>
  <c r="X18" i="5"/>
  <c r="AF18" i="5" s="1"/>
  <c r="AD9" i="5"/>
  <c r="AL9" i="5" s="1"/>
  <c r="AC9" i="5"/>
  <c r="AK9" i="5" s="1"/>
  <c r="AB9" i="5"/>
  <c r="AJ9" i="5" s="1"/>
  <c r="AA9" i="5"/>
  <c r="AI9" i="5" s="1"/>
  <c r="Z9" i="5"/>
  <c r="AH9" i="5" s="1"/>
  <c r="Y9" i="5"/>
  <c r="AG9" i="5" s="1"/>
  <c r="X9" i="5"/>
  <c r="AF9" i="5" s="1"/>
  <c r="AD90" i="5"/>
  <c r="AL90" i="5" s="1"/>
  <c r="AC90" i="5"/>
  <c r="AK90" i="5" s="1"/>
  <c r="AB90" i="5"/>
  <c r="AJ90" i="5" s="1"/>
  <c r="AA90" i="5"/>
  <c r="AI90" i="5" s="1"/>
  <c r="Z90" i="5"/>
  <c r="AH90" i="5" s="1"/>
  <c r="Y90" i="5"/>
  <c r="AG90" i="5" s="1"/>
  <c r="X90" i="5"/>
  <c r="AF90" i="5" s="1"/>
  <c r="AD82" i="5"/>
  <c r="AL82" i="5" s="1"/>
  <c r="AC82" i="5"/>
  <c r="AK82" i="5" s="1"/>
  <c r="AB82" i="5"/>
  <c r="AJ82" i="5" s="1"/>
  <c r="AA82" i="5"/>
  <c r="AI82" i="5" s="1"/>
  <c r="Z82" i="5"/>
  <c r="AH82" i="5" s="1"/>
  <c r="Y82" i="5"/>
  <c r="AG82" i="5" s="1"/>
  <c r="X82" i="5"/>
  <c r="AF82" i="5" s="1"/>
  <c r="AD75" i="5"/>
  <c r="AL75" i="5" s="1"/>
  <c r="AC75" i="5"/>
  <c r="AK75" i="5" s="1"/>
  <c r="AB75" i="5"/>
  <c r="AJ75" i="5" s="1"/>
  <c r="AA75" i="5"/>
  <c r="AI75" i="5" s="1"/>
  <c r="Z75" i="5"/>
  <c r="AH75" i="5" s="1"/>
  <c r="Y75" i="5"/>
  <c r="AG75" i="5" s="1"/>
  <c r="X75" i="5"/>
  <c r="AF75" i="5" s="1"/>
  <c r="AD64" i="5"/>
  <c r="AL64" i="5" s="1"/>
  <c r="AC64" i="5"/>
  <c r="AK64" i="5" s="1"/>
  <c r="AB64" i="5"/>
  <c r="AJ64" i="5" s="1"/>
  <c r="AA64" i="5"/>
  <c r="AI64" i="5" s="1"/>
  <c r="Z64" i="5"/>
  <c r="AH64" i="5" s="1"/>
  <c r="Y64" i="5"/>
  <c r="AG64" i="5" s="1"/>
  <c r="X64" i="5"/>
  <c r="AF64" i="5" s="1"/>
  <c r="AD47" i="5"/>
  <c r="AL47" i="5" s="1"/>
  <c r="AC47" i="5"/>
  <c r="AK47" i="5" s="1"/>
  <c r="AB47" i="5"/>
  <c r="AJ47" i="5" s="1"/>
  <c r="AA47" i="5"/>
  <c r="AI47" i="5" s="1"/>
  <c r="Z47" i="5"/>
  <c r="AH47" i="5" s="1"/>
  <c r="Y47" i="5"/>
  <c r="AG47" i="5" s="1"/>
  <c r="X47" i="5"/>
  <c r="AF47" i="5" s="1"/>
  <c r="AD38" i="5"/>
  <c r="AL38" i="5" s="1"/>
  <c r="AC38" i="5"/>
  <c r="AK38" i="5" s="1"/>
  <c r="AB38" i="5"/>
  <c r="AJ38" i="5" s="1"/>
  <c r="AA38" i="5"/>
  <c r="AI38" i="5" s="1"/>
  <c r="Z38" i="5"/>
  <c r="AH38" i="5" s="1"/>
  <c r="Y38" i="5"/>
  <c r="AG38" i="5" s="1"/>
  <c r="X38" i="5"/>
  <c r="AF38" i="5" s="1"/>
  <c r="AD33" i="5"/>
  <c r="AL33" i="5" s="1"/>
  <c r="AC33" i="5"/>
  <c r="AK33" i="5" s="1"/>
  <c r="AB33" i="5"/>
  <c r="AJ33" i="5" s="1"/>
  <c r="AA33" i="5"/>
  <c r="AI33" i="5" s="1"/>
  <c r="Z33" i="5"/>
  <c r="AH33" i="5" s="1"/>
  <c r="Y33" i="5"/>
  <c r="AG33" i="5" s="1"/>
  <c r="X33" i="5"/>
  <c r="AF33" i="5" s="1"/>
  <c r="AD25" i="5"/>
  <c r="AL25" i="5" s="1"/>
  <c r="AC25" i="5"/>
  <c r="AK25" i="5" s="1"/>
  <c r="AB25" i="5"/>
  <c r="AJ25" i="5" s="1"/>
  <c r="AA25" i="5"/>
  <c r="AI25" i="5" s="1"/>
  <c r="Z25" i="5"/>
  <c r="AH25" i="5" s="1"/>
  <c r="Y25" i="5"/>
  <c r="AG25" i="5" s="1"/>
  <c r="X25" i="5"/>
  <c r="AF25" i="5" s="1"/>
  <c r="AD17" i="5"/>
  <c r="AC17" i="5"/>
  <c r="AB17" i="5"/>
  <c r="AA17" i="5"/>
  <c r="Z17" i="5"/>
  <c r="Y17" i="5"/>
  <c r="X17" i="5"/>
  <c r="AD8" i="5"/>
  <c r="AC8" i="5"/>
  <c r="AB8" i="5"/>
  <c r="AJ8" i="5" s="1"/>
  <c r="AA8" i="5"/>
  <c r="Z8" i="5"/>
  <c r="Y8" i="5"/>
  <c r="X8" i="5"/>
  <c r="W97" i="5"/>
  <c r="AE97" i="5" s="1"/>
  <c r="W89" i="5"/>
  <c r="AE89" i="5" s="1"/>
  <c r="W81" i="5"/>
  <c r="AE81" i="5" s="1"/>
  <c r="W72" i="5"/>
  <c r="AE72" i="5" s="1"/>
  <c r="W55" i="5"/>
  <c r="AE55" i="5" s="1"/>
  <c r="W43" i="5"/>
  <c r="AE43" i="5" s="1"/>
  <c r="W37" i="5"/>
  <c r="AE37" i="5" s="1"/>
  <c r="W32" i="5"/>
  <c r="AE32" i="5" s="1"/>
  <c r="W24" i="5"/>
  <c r="AE24" i="5" s="1"/>
  <c r="W16" i="5"/>
  <c r="AE16" i="5" s="1"/>
  <c r="W105" i="5"/>
  <c r="AE105" i="5" s="1"/>
  <c r="W96" i="5"/>
  <c r="AE96" i="5" s="1"/>
  <c r="W88" i="5"/>
  <c r="AE88" i="5" s="1"/>
  <c r="W80" i="5"/>
  <c r="AE80" i="5" s="1"/>
  <c r="W71" i="5"/>
  <c r="AE71" i="5" s="1"/>
  <c r="W63" i="5"/>
  <c r="AE63" i="5" s="1"/>
  <c r="W54" i="5"/>
  <c r="AE54" i="5" s="1"/>
  <c r="W31" i="5"/>
  <c r="AE31" i="5" s="1"/>
  <c r="W23" i="5"/>
  <c r="AE23" i="5" s="1"/>
  <c r="W15" i="5"/>
  <c r="AE15" i="5" s="1"/>
  <c r="W104" i="5"/>
  <c r="AE104" i="5" s="1"/>
  <c r="W87" i="5"/>
  <c r="AE87" i="5" s="1"/>
  <c r="W79" i="5"/>
  <c r="AE79" i="5" s="1"/>
  <c r="W70" i="5"/>
  <c r="AE70" i="5" s="1"/>
  <c r="W62" i="5"/>
  <c r="AE62" i="5" s="1"/>
  <c r="W53" i="5"/>
  <c r="AE53" i="5" s="1"/>
  <c r="W22" i="5"/>
  <c r="AE22" i="5" s="1"/>
  <c r="W14" i="5"/>
  <c r="AE14" i="5" s="1"/>
  <c r="W112" i="5"/>
  <c r="AE112" i="5" s="1"/>
  <c r="W110" i="5"/>
  <c r="AE110" i="5" s="1"/>
  <c r="W107" i="5"/>
  <c r="AE107" i="5" s="1"/>
  <c r="W103" i="5"/>
  <c r="AE103" i="5" s="1"/>
  <c r="W101" i="5"/>
  <c r="AE101" i="5" s="1"/>
  <c r="W99" i="5"/>
  <c r="AE99" i="5" s="1"/>
  <c r="W95" i="5"/>
  <c r="AE95" i="5" s="1"/>
  <c r="W86" i="5"/>
  <c r="AE86" i="5" s="1"/>
  <c r="W78" i="5"/>
  <c r="AE78" i="5" s="1"/>
  <c r="W74" i="5"/>
  <c r="AE74" i="5" s="1"/>
  <c r="W69" i="5"/>
  <c r="AE69" i="5" s="1"/>
  <c r="W61" i="5"/>
  <c r="AE61" i="5" s="1"/>
  <c r="W59" i="5"/>
  <c r="AE59" i="5" s="1"/>
  <c r="W57" i="5"/>
  <c r="AE57" i="5" s="1"/>
  <c r="W52" i="5"/>
  <c r="AE52" i="5" s="1"/>
  <c r="W46" i="5"/>
  <c r="AE46" i="5" s="1"/>
  <c r="W42" i="5"/>
  <c r="AE42" i="5" s="1"/>
  <c r="W36" i="5"/>
  <c r="AE36" i="5" s="1"/>
  <c r="W30" i="5"/>
  <c r="AE30" i="5" s="1"/>
  <c r="W21" i="5"/>
  <c r="AE21" i="5" s="1"/>
  <c r="W13" i="5"/>
  <c r="AE13" i="5" s="1"/>
  <c r="W111" i="5"/>
  <c r="AE111" i="5" s="1"/>
  <c r="W109" i="5"/>
  <c r="AE109" i="5" s="1"/>
  <c r="W106" i="5"/>
  <c r="AE106" i="5" s="1"/>
  <c r="W102" i="5"/>
  <c r="AE102" i="5" s="1"/>
  <c r="W100" i="5"/>
  <c r="AE100" i="5" s="1"/>
  <c r="W98" i="5"/>
  <c r="AE98" i="5" s="1"/>
  <c r="W94" i="5"/>
  <c r="AE94" i="5" s="1"/>
  <c r="W85" i="5"/>
  <c r="AE85" i="5" s="1"/>
  <c r="W77" i="5"/>
  <c r="AE77" i="5" s="1"/>
  <c r="W73" i="5"/>
  <c r="AE73" i="5" s="1"/>
  <c r="W68" i="5"/>
  <c r="AE68" i="5" s="1"/>
  <c r="W60" i="5"/>
  <c r="AE60" i="5" s="1"/>
  <c r="W58" i="5"/>
  <c r="AE58" i="5" s="1"/>
  <c r="W56" i="5"/>
  <c r="AE56" i="5" s="1"/>
  <c r="W51" i="5"/>
  <c r="AE51" i="5" s="1"/>
  <c r="W45" i="5"/>
  <c r="AE45" i="5" s="1"/>
  <c r="W41" i="5"/>
  <c r="AE41" i="5" s="1"/>
  <c r="W35" i="5"/>
  <c r="AE35" i="5" s="1"/>
  <c r="W29" i="5"/>
  <c r="AE29" i="5" s="1"/>
  <c r="W20" i="5"/>
  <c r="AE20" i="5" s="1"/>
  <c r="W12" i="5"/>
  <c r="AE12" i="5" s="1"/>
  <c r="W93" i="5"/>
  <c r="AE93" i="5" s="1"/>
  <c r="W67" i="5"/>
  <c r="AE67" i="5" s="1"/>
  <c r="W50" i="5"/>
  <c r="AE50" i="5" s="1"/>
  <c r="W28" i="5"/>
  <c r="AE28" i="5" s="1"/>
  <c r="W11" i="5"/>
  <c r="AE11" i="5" s="1"/>
  <c r="W108" i="5"/>
  <c r="AE108" i="5" s="1"/>
  <c r="W92" i="5"/>
  <c r="AE92" i="5" s="1"/>
  <c r="W84" i="5"/>
  <c r="AE84" i="5" s="1"/>
  <c r="W66" i="5"/>
  <c r="AE66" i="5" s="1"/>
  <c r="W49" i="5"/>
  <c r="AE49" i="5" s="1"/>
  <c r="W44" i="5"/>
  <c r="AE44" i="5" s="1"/>
  <c r="W40" i="5"/>
  <c r="AE40" i="5" s="1"/>
  <c r="W27" i="5"/>
  <c r="AE27" i="5" s="1"/>
  <c r="W19" i="5"/>
  <c r="AE19" i="5" s="1"/>
  <c r="W10" i="5"/>
  <c r="AE10" i="5" s="1"/>
  <c r="W91" i="5"/>
  <c r="AE91" i="5" s="1"/>
  <c r="W83" i="5"/>
  <c r="AE83" i="5" s="1"/>
  <c r="W76" i="5"/>
  <c r="AE76" i="5" s="1"/>
  <c r="W65" i="5"/>
  <c r="AE65" i="5" s="1"/>
  <c r="W48" i="5"/>
  <c r="AE48" i="5" s="1"/>
  <c r="W39" i="5"/>
  <c r="AE39" i="5" s="1"/>
  <c r="W34" i="5"/>
  <c r="AE34" i="5" s="1"/>
  <c r="W26" i="5"/>
  <c r="AE26" i="5" s="1"/>
  <c r="W18" i="5"/>
  <c r="AE18" i="5" s="1"/>
  <c r="W9" i="5"/>
  <c r="AE9" i="5" s="1"/>
  <c r="W90" i="5"/>
  <c r="AE90" i="5" s="1"/>
  <c r="W82" i="5"/>
  <c r="AE82" i="5" s="1"/>
  <c r="W75" i="5"/>
  <c r="AE75" i="5" s="1"/>
  <c r="W64" i="5"/>
  <c r="AE64" i="5" s="1"/>
  <c r="W47" i="5"/>
  <c r="AE47" i="5" s="1"/>
  <c r="W38" i="5"/>
  <c r="AE38" i="5" s="1"/>
  <c r="W33" i="5"/>
  <c r="AE33" i="5" s="1"/>
  <c r="W25" i="5"/>
  <c r="AE25" i="5" s="1"/>
  <c r="W17" i="5"/>
  <c r="W8" i="5"/>
  <c r="AJ17" i="5" l="1"/>
  <c r="I7" i="13"/>
  <c r="I22" i="13"/>
  <c r="AE8" i="5"/>
  <c r="W113" i="5"/>
  <c r="D34" i="13" s="1"/>
  <c r="E22" i="13"/>
  <c r="E7" i="13"/>
  <c r="AK17" i="5"/>
  <c r="J22" i="13"/>
  <c r="J7" i="13"/>
  <c r="D22" i="13"/>
  <c r="D7" i="13"/>
  <c r="F22" i="13"/>
  <c r="F7" i="13"/>
  <c r="G7" i="13"/>
  <c r="G22" i="13"/>
  <c r="K22" i="13"/>
  <c r="K7" i="13"/>
  <c r="H22" i="13"/>
  <c r="H7" i="13"/>
  <c r="AL19" i="5"/>
  <c r="AC113" i="5"/>
  <c r="J34" i="13" s="1"/>
  <c r="AD113" i="5"/>
  <c r="K34" i="13" s="1"/>
  <c r="AK8" i="5"/>
  <c r="AF17" i="5"/>
  <c r="AL8" i="5"/>
  <c r="AE17" i="5"/>
  <c r="X113" i="5"/>
  <c r="E34" i="13" s="1"/>
  <c r="AF8" i="5"/>
  <c r="AG17" i="5"/>
  <c r="AL17" i="5"/>
  <c r="Y113" i="5"/>
  <c r="F34" i="13" s="1"/>
  <c r="Z113" i="5"/>
  <c r="G34" i="13" s="1"/>
  <c r="AG8" i="5"/>
  <c r="AA113" i="5"/>
  <c r="H34" i="13" s="1"/>
  <c r="AH8" i="5"/>
  <c r="AH17" i="5"/>
  <c r="AB113" i="5"/>
  <c r="I34" i="13" s="1"/>
  <c r="AI8" i="5"/>
  <c r="AI17" i="5"/>
  <c r="AA22" i="11"/>
  <c r="V22" i="11"/>
  <c r="AA6" i="11"/>
  <c r="V6" i="11"/>
  <c r="AI33" i="11"/>
  <c r="AH33" i="11"/>
  <c r="AE33" i="11"/>
  <c r="AH32" i="11"/>
  <c r="AE32" i="11"/>
  <c r="AQ31" i="11"/>
  <c r="AC31" i="11"/>
  <c r="AB31" i="11"/>
  <c r="AL30" i="11" s="1"/>
  <c r="AA31" i="11"/>
  <c r="AK29" i="11" s="1"/>
  <c r="Z31" i="11"/>
  <c r="AQ30" i="11"/>
  <c r="AO30" i="11"/>
  <c r="AH30" i="11"/>
  <c r="AE30" i="11"/>
  <c r="AQ29" i="11"/>
  <c r="AH29" i="11"/>
  <c r="AG29" i="11"/>
  <c r="AE29" i="11"/>
  <c r="AQ28" i="11"/>
  <c r="AO28" i="11"/>
  <c r="AH28" i="11"/>
  <c r="AE28" i="11"/>
  <c r="AH27" i="11"/>
  <c r="AE27" i="11"/>
  <c r="AD26" i="11"/>
  <c r="AC26" i="11"/>
  <c r="AB26" i="11"/>
  <c r="AL24" i="11" s="1"/>
  <c r="AA26" i="11"/>
  <c r="Z26" i="11"/>
  <c r="AL25" i="11"/>
  <c r="AH25" i="11"/>
  <c r="AE25" i="11"/>
  <c r="AH24" i="11"/>
  <c r="AE24" i="11"/>
  <c r="AC23" i="11"/>
  <c r="AM22" i="11" s="1"/>
  <c r="AB23" i="11"/>
  <c r="AL22" i="11" s="1"/>
  <c r="AA23" i="11"/>
  <c r="Z23" i="11"/>
  <c r="AJ22" i="11" s="1"/>
  <c r="AI22" i="11"/>
  <c r="AH22" i="11"/>
  <c r="AE22" i="11"/>
  <c r="AQ21" i="11"/>
  <c r="AO21" i="11"/>
  <c r="AN21" i="11"/>
  <c r="AH21" i="11"/>
  <c r="AE21" i="11"/>
  <c r="AH20" i="11"/>
  <c r="AG20" i="11"/>
  <c r="AE20" i="11"/>
  <c r="AC19" i="11"/>
  <c r="AM17" i="11" s="1"/>
  <c r="AM19" i="11" s="1"/>
  <c r="AB19" i="11"/>
  <c r="AL17" i="11" s="1"/>
  <c r="AA19" i="11"/>
  <c r="AJ18" i="11" s="1"/>
  <c r="Z19" i="11"/>
  <c r="AJ17" i="11" s="1"/>
  <c r="AQ18" i="11"/>
  <c r="AO18" i="11"/>
  <c r="AL18" i="11"/>
  <c r="AH18" i="11"/>
  <c r="AE18" i="11"/>
  <c r="AI17" i="11"/>
  <c r="AH17" i="11"/>
  <c r="AG17" i="11"/>
  <c r="AF17" i="11"/>
  <c r="AE17" i="11"/>
  <c r="AH16" i="11"/>
  <c r="AE16" i="11"/>
  <c r="AC15" i="11"/>
  <c r="AM14" i="11" s="1"/>
  <c r="AB15" i="11"/>
  <c r="AL13" i="11" s="1"/>
  <c r="AA15" i="11"/>
  <c r="AK13" i="11" s="1"/>
  <c r="Z15" i="11"/>
  <c r="AJ13" i="11" s="1"/>
  <c r="AI14" i="11"/>
  <c r="AH14" i="11"/>
  <c r="AG14" i="11"/>
  <c r="AF14" i="11"/>
  <c r="AE14" i="11"/>
  <c r="AI13" i="11"/>
  <c r="AH13" i="11"/>
  <c r="AG13" i="11"/>
  <c r="AF13" i="11"/>
  <c r="AE13" i="11"/>
  <c r="AI12" i="11"/>
  <c r="AH12" i="11"/>
  <c r="AE12" i="11"/>
  <c r="AD11" i="11"/>
  <c r="AC11" i="11"/>
  <c r="AM9" i="11" s="1"/>
  <c r="AB11" i="11"/>
  <c r="AL10" i="11" s="1"/>
  <c r="AA11" i="11"/>
  <c r="Z11" i="11"/>
  <c r="AM10" i="11"/>
  <c r="AH10" i="11"/>
  <c r="AE10" i="11"/>
  <c r="AH9" i="11"/>
  <c r="AE9" i="11"/>
  <c r="AI8" i="11"/>
  <c r="AH8" i="11"/>
  <c r="AE8" i="11"/>
  <c r="AH7" i="11"/>
  <c r="AE7" i="11"/>
  <c r="AI6" i="11"/>
  <c r="AQ6" i="11" s="1"/>
  <c r="AH6" i="11"/>
  <c r="AP6" i="11" s="1"/>
  <c r="AN6" i="11"/>
  <c r="AE6" i="11"/>
  <c r="AC5" i="11"/>
  <c r="AM3" i="11" s="1"/>
  <c r="AB5" i="11"/>
  <c r="AL4" i="11" s="1"/>
  <c r="AA5" i="11"/>
  <c r="AK3" i="11" s="1"/>
  <c r="Z5" i="11"/>
  <c r="AJ3" i="11" s="1"/>
  <c r="AM4" i="11"/>
  <c r="AQ4" i="11" s="1"/>
  <c r="AK4" i="11"/>
  <c r="AJ4" i="11"/>
  <c r="AH4" i="11"/>
  <c r="AE4" i="11"/>
  <c r="AL3" i="11"/>
  <c r="AI3" i="11"/>
  <c r="AH3" i="11"/>
  <c r="AG3" i="11"/>
  <c r="AF3" i="11"/>
  <c r="AE3" i="11"/>
  <c r="AG6" i="11" l="1"/>
  <c r="AO6" i="11" s="1"/>
  <c r="AG22" i="11"/>
  <c r="AP4" i="11"/>
  <c r="AO10" i="11"/>
  <c r="AP30" i="11"/>
  <c r="AK17" i="11"/>
  <c r="AK19" i="11" s="1"/>
  <c r="AK22" i="11"/>
  <c r="AP24" i="11"/>
  <c r="AL26" i="11"/>
  <c r="AP18" i="11"/>
  <c r="AP22" i="11"/>
  <c r="AK14" i="11"/>
  <c r="AO14" i="11" s="1"/>
  <c r="AL19" i="11"/>
  <c r="AL21" i="11"/>
  <c r="AP21" i="11" s="1"/>
  <c r="AP23" i="11" s="1"/>
  <c r="AN3" i="11"/>
  <c r="AN5" i="11" s="1"/>
  <c r="AM13" i="11"/>
  <c r="AM15" i="11" s="1"/>
  <c r="AL14" i="11"/>
  <c r="AL15" i="11" s="1"/>
  <c r="AL9" i="11"/>
  <c r="AO9" i="11" s="1"/>
  <c r="AQ14" i="11"/>
  <c r="AP3" i="11"/>
  <c r="AP5" i="11" s="1"/>
  <c r="AJ14" i="11"/>
  <c r="AN14" i="11" s="1"/>
  <c r="AQ22" i="11"/>
  <c r="AQ23" i="11" s="1"/>
  <c r="AQ3" i="11"/>
  <c r="AQ5" i="11" s="1"/>
  <c r="AO3" i="11"/>
  <c r="AO5" i="11" s="1"/>
  <c r="AN17" i="11"/>
  <c r="AP25" i="11"/>
  <c r="AJ19" i="11"/>
  <c r="AN18" i="11"/>
  <c r="AN13" i="11"/>
  <c r="AJ15" i="11"/>
  <c r="AK31" i="11"/>
  <c r="AO29" i="11"/>
  <c r="AO31" i="11" s="1"/>
  <c r="AL8" i="11"/>
  <c r="AO13" i="11"/>
  <c r="AP13" i="11"/>
  <c r="AP17" i="11"/>
  <c r="AQ13" i="11"/>
  <c r="AQ17" i="11"/>
  <c r="AQ19" i="11" s="1"/>
  <c r="AL28" i="11"/>
  <c r="AL29" i="11"/>
  <c r="AP29" i="11" s="1"/>
  <c r="AQ15" i="11" l="1"/>
  <c r="AO22" i="11"/>
  <c r="AO23" i="11" s="1"/>
  <c r="AK15" i="11"/>
  <c r="AO17" i="11"/>
  <c r="AO19" i="11" s="1"/>
  <c r="AP26" i="11"/>
  <c r="AP14" i="11"/>
  <c r="AP15" i="11" s="1"/>
  <c r="AP19" i="11"/>
  <c r="AN15" i="11"/>
  <c r="AN19" i="11"/>
  <c r="AO15" i="11"/>
  <c r="AL23" i="11"/>
  <c r="AL31" i="11"/>
  <c r="AP28" i="11"/>
  <c r="AP31" i="11" s="1"/>
  <c r="AL11" i="11"/>
  <c r="AO8" i="11"/>
  <c r="AO11" i="11" s="1"/>
  <c r="M11" i="10"/>
</calcChain>
</file>

<file path=xl/sharedStrings.xml><?xml version="1.0" encoding="utf-8"?>
<sst xmlns="http://schemas.openxmlformats.org/spreadsheetml/2006/main" count="1368" uniqueCount="237">
  <si>
    <t>The State of New Jersey</t>
  </si>
  <si>
    <t>Department of Environmental Protection</t>
  </si>
  <si>
    <t>2020 Projection Year Inventory</t>
  </si>
  <si>
    <t>2017 Nonroad Sources Emission Inventory Calculations</t>
  </si>
  <si>
    <t>Aircraft Inventory</t>
  </si>
  <si>
    <t>Volatile Organic Compouds (VOC), Nitrogen Oxide (NOx) and Carbon Monoxide (CO)</t>
  </si>
  <si>
    <t>Annual and Average Summer Weekday  Emissions</t>
  </si>
  <si>
    <t>Controlled 2020</t>
  </si>
  <si>
    <t>TABLE 1</t>
  </si>
  <si>
    <t>2017 BASE AND 2020 PROJECTED EMISSION INVENTORIES</t>
  </si>
  <si>
    <t>CONTROLLED 2020</t>
  </si>
  <si>
    <t>AIRCRAFT LANDING &amp; TAKEOFF (LTO), GROUND SUPPORT EQUIPMENT (GSE) AND AUXILIARY POWER UNIT (APU)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</si>
  <si>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</si>
  <si>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</si>
  <si>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</si>
  <si>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STCNTYFIPS</t>
  </si>
  <si>
    <t>2020_CO_TPY</t>
  </si>
  <si>
    <t>2020_CO2_TPY</t>
  </si>
  <si>
    <t>2020_NOX_TPY</t>
  </si>
  <si>
    <t>2020_PM10-PRI_TPY</t>
  </si>
  <si>
    <t>2020_PM25-PRI_TPY</t>
  </si>
  <si>
    <t>2020_SO2_TPY</t>
  </si>
  <si>
    <t>2020_VOC_TPY</t>
  </si>
  <si>
    <t>2020_Methane_TPY</t>
  </si>
  <si>
    <t>CO_TPD</t>
  </si>
  <si>
    <t>CO2_TPD</t>
  </si>
  <si>
    <t>NOX_TPD</t>
  </si>
  <si>
    <t>PM10-PRI_TPD</t>
  </si>
  <si>
    <t>PM25-PRI_TPD</t>
  </si>
  <si>
    <t>SO2_TPD</t>
  </si>
  <si>
    <t>VOC_TPD</t>
  </si>
  <si>
    <t>Methane_TPD</t>
  </si>
  <si>
    <t/>
  </si>
  <si>
    <t>NNJ-NY-Conn</t>
  </si>
  <si>
    <t>Bergen</t>
  </si>
  <si>
    <t>Essex</t>
  </si>
  <si>
    <t>Hudson</t>
  </si>
  <si>
    <t>Hunterdon</t>
  </si>
  <si>
    <t xml:space="preserve">Middlesex </t>
  </si>
  <si>
    <t>Monmouth</t>
  </si>
  <si>
    <t>Morris</t>
  </si>
  <si>
    <t>Passaic</t>
  </si>
  <si>
    <t>Somerset</t>
  </si>
  <si>
    <t>Sussex</t>
  </si>
  <si>
    <t>Union</t>
  </si>
  <si>
    <t>Warren</t>
  </si>
  <si>
    <t>TOT NNJ-NY-Conn O3 AQCR Pop &amp; Emissions</t>
  </si>
  <si>
    <t>CO_TPY</t>
  </si>
  <si>
    <t>CO2_TPY</t>
  </si>
  <si>
    <t>NOX_TPY</t>
  </si>
  <si>
    <t>PM10-PRI_TPY</t>
  </si>
  <si>
    <t>PM25-PRI_TPY</t>
  </si>
  <si>
    <t>SO2_TPY</t>
  </si>
  <si>
    <t>VOC_TPY</t>
  </si>
  <si>
    <t>Methane_TPY</t>
  </si>
  <si>
    <t>SNJ-Phil</t>
  </si>
  <si>
    <t>ATLANTIC</t>
  </si>
  <si>
    <t>BURLINGTON</t>
  </si>
  <si>
    <t>CAMDEN</t>
  </si>
  <si>
    <t>CAPE MAY</t>
  </si>
  <si>
    <t>CUMBERLAND</t>
  </si>
  <si>
    <t>GLOUCESTER</t>
  </si>
  <si>
    <t>MERCER</t>
  </si>
  <si>
    <t>OCEAN</t>
  </si>
  <si>
    <t>SALEM</t>
  </si>
  <si>
    <t>TOTAL SNJ-PHIL O3 AQCR Pop $ Emissions</t>
  </si>
  <si>
    <t>TOTAL NJ EMISSIONS</t>
  </si>
  <si>
    <t>TABLE 2</t>
  </si>
  <si>
    <t>CONTROLLED 2017 AND 2020</t>
  </si>
  <si>
    <t>2017-20</t>
  </si>
  <si>
    <t>2020 ANNUAL</t>
  </si>
  <si>
    <t>2020 DAILY</t>
  </si>
  <si>
    <t>county</t>
  </si>
  <si>
    <t>data category</t>
  </si>
  <si>
    <t>scc</t>
  </si>
  <si>
    <t>SCC DESCRP</t>
  </si>
  <si>
    <t>SCC DESCRP2</t>
  </si>
  <si>
    <t>2017_CO_TPY</t>
  </si>
  <si>
    <t>2017_CO2_TPY</t>
  </si>
  <si>
    <t>gwthfacTAOR</t>
  </si>
  <si>
    <t>2020_CO_TPD</t>
  </si>
  <si>
    <t>2020_CO2_TPD</t>
  </si>
  <si>
    <t>2020_NOX_TPD</t>
  </si>
  <si>
    <t>2020_PM10-PRI_TPD</t>
  </si>
  <si>
    <t>2020_PM25-PRI_TPD</t>
  </si>
  <si>
    <t>2020_SO2_TPD</t>
  </si>
  <si>
    <t>2020_VOC_TPD</t>
  </si>
  <si>
    <t>2020_Methane_TPD</t>
  </si>
  <si>
    <t>Atlantic</t>
  </si>
  <si>
    <t>P</t>
  </si>
  <si>
    <t>Off-highway Vehicle Gasoline, 4-Stroke</t>
  </si>
  <si>
    <t>Airport Ground Support Equipment</t>
  </si>
  <si>
    <t>TON</t>
  </si>
  <si>
    <t>2017EPA_Airports</t>
  </si>
  <si>
    <t>Off-highway Vehicle Diesel</t>
  </si>
  <si>
    <t>Military Aircraft</t>
  </si>
  <si>
    <t>Commercial Aircraft</t>
  </si>
  <si>
    <t>Total: All Types</t>
  </si>
  <si>
    <t>General Aviation</t>
  </si>
  <si>
    <t>Piston</t>
  </si>
  <si>
    <t>Turbine</t>
  </si>
  <si>
    <t>Air Taxi</t>
  </si>
  <si>
    <t>Aircraft Auxiliary Power Units</t>
  </si>
  <si>
    <t>Burlington</t>
  </si>
  <si>
    <t>Camden</t>
  </si>
  <si>
    <t>Cape May</t>
  </si>
  <si>
    <t>Cumberland</t>
  </si>
  <si>
    <t>Gloucester</t>
  </si>
  <si>
    <t>Mercer</t>
  </si>
  <si>
    <t>Middlesex</t>
  </si>
  <si>
    <t>Ocean</t>
  </si>
  <si>
    <t>Salem</t>
  </si>
  <si>
    <t>TOTAL</t>
  </si>
  <si>
    <r>
      <t>TABLE 3: GROWTH FACTOR DEVELOPMENT FROM TERMINAL AREA FORECAST (TAF) FROM 2017-2020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</si>
  <si>
    <t>fip</t>
  </si>
  <si>
    <t>TOWN</t>
  </si>
  <si>
    <t>AIRPORT</t>
  </si>
  <si>
    <t>SYMBOL</t>
  </si>
  <si>
    <t>Year</t>
  </si>
  <si>
    <t>Carrier</t>
  </si>
  <si>
    <t>Commuter</t>
  </si>
  <si>
    <t>Total</t>
  </si>
  <si>
    <t>Air Carrier</t>
  </si>
  <si>
    <t>Air Taxi &amp; Commuter</t>
  </si>
  <si>
    <t>GA</t>
  </si>
  <si>
    <t>Military</t>
  </si>
  <si>
    <t>Civil</t>
  </si>
  <si>
    <t>Total Ops</t>
  </si>
  <si>
    <t>Total Tracon Ops</t>
  </si>
  <si>
    <t>Based Aircraft</t>
  </si>
  <si>
    <t>Air Taxi  &amp; Container</t>
  </si>
  <si>
    <t>Check</t>
  </si>
  <si>
    <t>AC %</t>
  </si>
  <si>
    <t>AT %</t>
  </si>
  <si>
    <t>GA %</t>
  </si>
  <si>
    <t>Mil %</t>
  </si>
  <si>
    <t>AC_GWTH</t>
  </si>
  <si>
    <t>AT_GWTH</t>
  </si>
  <si>
    <t>GA_GWTH</t>
  </si>
  <si>
    <t>MIL_GWTH</t>
  </si>
  <si>
    <t>atlantic</t>
  </si>
  <si>
    <t>ATLANTIC CITY</t>
  </si>
  <si>
    <t>ATLANTIC CITY INTL</t>
  </si>
  <si>
    <t>ACY</t>
  </si>
  <si>
    <t>HAMMONTON</t>
  </si>
  <si>
    <t>HAMMONTON MUNI</t>
  </si>
  <si>
    <t>N81</t>
  </si>
  <si>
    <r>
      <t>bergen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</si>
  <si>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TETERBORO</t>
  </si>
  <si>
    <t>TEB</t>
  </si>
  <si>
    <t>bergen</t>
  </si>
  <si>
    <t>burlington</t>
  </si>
  <si>
    <t>MOUNT HOLLY</t>
  </si>
  <si>
    <t>SOUTH JERSEY RGNL</t>
  </si>
  <si>
    <t>VAY</t>
  </si>
  <si>
    <t>capemay</t>
  </si>
  <si>
    <t>WILDWOOD</t>
  </si>
  <si>
    <t>CAPE MAY COUNTY</t>
  </si>
  <si>
    <t>WWD</t>
  </si>
  <si>
    <t>cape may</t>
  </si>
  <si>
    <t>OCEAN CITY</t>
  </si>
  <si>
    <t>OCEAN CITY MUNI</t>
  </si>
  <si>
    <t>26N</t>
  </si>
  <si>
    <t>WOODBINE</t>
  </si>
  <si>
    <t>WOODBINE MUNI</t>
  </si>
  <si>
    <t>OBI</t>
  </si>
  <si>
    <t>cumberland</t>
  </si>
  <si>
    <t>MILLVILLE</t>
  </si>
  <si>
    <t>MILLVILLE MUNI</t>
  </si>
  <si>
    <t>MIV</t>
  </si>
  <si>
    <t>essex</t>
  </si>
  <si>
    <t>CALDWELL</t>
  </si>
  <si>
    <t>ESSEX COUNTY</t>
  </si>
  <si>
    <t>CDW</t>
  </si>
  <si>
    <t>NEWARK</t>
  </si>
  <si>
    <t>NEWARK LIBERTY INTL</t>
  </si>
  <si>
    <t>EWR</t>
  </si>
  <si>
    <t>hunterdon</t>
  </si>
  <si>
    <t>READINGTON</t>
  </si>
  <si>
    <t>SOLBERG-HUNTERDON</t>
  </si>
  <si>
    <t>N51</t>
  </si>
  <si>
    <t>mercer</t>
  </si>
  <si>
    <t>TRENTON</t>
  </si>
  <si>
    <t>TRENTON MERCER</t>
  </si>
  <si>
    <t>TTN</t>
  </si>
  <si>
    <t>ROBBINSVILLE</t>
  </si>
  <si>
    <t>TRENTON-ROBBINSVILLE</t>
  </si>
  <si>
    <t>N87</t>
  </si>
  <si>
    <t>monmouth</t>
  </si>
  <si>
    <t>BELMAR/FARMINGDALE</t>
  </si>
  <si>
    <t>MONMOUTH EXECUTIVE</t>
  </si>
  <si>
    <t>BLM</t>
  </si>
  <si>
    <t>morris</t>
  </si>
  <si>
    <t>LINCOLN PARK</t>
  </si>
  <si>
    <t>N07</t>
  </si>
  <si>
    <r>
      <t>morris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</si>
  <si>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MORRISTOWN</t>
  </si>
  <si>
    <t>MORRISTOWN MUNI</t>
  </si>
  <si>
    <t>MMU</t>
  </si>
  <si>
    <t>ocean</t>
  </si>
  <si>
    <t>LAKEWOOD</t>
  </si>
  <si>
    <t>N12</t>
  </si>
  <si>
    <t>TOMS RIVER</t>
  </si>
  <si>
    <t>MJX</t>
  </si>
  <si>
    <t>passaic</t>
  </si>
  <si>
    <t>WEST MILFORD</t>
  </si>
  <si>
    <t>GREENWOOD LAKE</t>
  </si>
  <si>
    <t>4N1</t>
  </si>
  <si>
    <t>somerset</t>
  </si>
  <si>
    <t>MANVILLE</t>
  </si>
  <si>
    <t>CENTRAL JERSEY RGNL</t>
  </si>
  <si>
    <t>47N</t>
  </si>
  <si>
    <t>PRINCETON/ROCKY HILL</t>
  </si>
  <si>
    <t>PRINCETON</t>
  </si>
  <si>
    <t>39N</t>
  </si>
  <si>
    <t>SOMERVILLE</t>
  </si>
  <si>
    <t>SOMERSET</t>
  </si>
  <si>
    <t>SMQ</t>
  </si>
  <si>
    <t>sussex</t>
  </si>
  <si>
    <t>SUSSEX</t>
  </si>
  <si>
    <t>FWN</t>
  </si>
  <si>
    <t>union</t>
  </si>
  <si>
    <t>LINDEN</t>
  </si>
  <si>
    <t>LDJ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</si>
  <si>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taf.faa.gov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</si>
  <si>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Commercial aircraft for these counties not included in USEPA NEI Inventory so add this count to air taxis for projection purposes.</t>
    </r>
  </si>
  <si>
    <t>TABLE 4: AIRCRAFT GROWTH FACTORS BY COUNTY FROM 2017 TO 2020</t>
  </si>
  <si>
    <t>fips</t>
  </si>
  <si>
    <t>cty</t>
  </si>
  <si>
    <t>camden</t>
  </si>
  <si>
    <t>gloucester</t>
  </si>
  <si>
    <t>middlesex</t>
  </si>
  <si>
    <t>warren</t>
  </si>
  <si>
    <t>scc_descrp1</t>
  </si>
  <si>
    <t>scc_descrp2</t>
  </si>
  <si>
    <t>LPG</t>
  </si>
  <si>
    <t>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</si>
</sst>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"/>
    <numFmt numFmtId="165" formatCode="mmmm\ d\,\ yyyy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6" fillId="0" borderId="2" xfId="0" applyFont="1" applyBorder="1" applyAlignment="1">
      <alignment wrapText="1"/>
    </xf>
    <xf numFmtId="0" fontId="0" fillId="0" borderId="2" xfId="0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quotePrefix="1" applyBorder="1"/>
    <xf numFmtId="0" fontId="0" fillId="0" borderId="8" xfId="0" applyBorder="1"/>
    <xf numFmtId="0" fontId="0" fillId="0" borderId="7" xfId="0" applyBorder="1"/>
    <xf numFmtId="0" fontId="0" fillId="0" borderId="10" xfId="0" quotePrefix="1" applyBorder="1"/>
    <xf numFmtId="0" fontId="0" fillId="0" borderId="11" xfId="0" applyBorder="1"/>
    <xf numFmtId="0" fontId="7" fillId="0" borderId="11" xfId="0" applyFont="1" applyBorder="1"/>
    <xf numFmtId="0" fontId="0" fillId="0" borderId="10" xfId="0" applyBorder="1"/>
    <xf numFmtId="0" fontId="0" fillId="0" borderId="12" xfId="0" applyBorder="1"/>
    <xf numFmtId="0" fontId="7" fillId="0" borderId="10" xfId="0" quotePrefix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7" fillId="0" borderId="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11" xfId="0" applyFont="1" applyBorder="1" applyAlignment="1">
      <alignment wrapText="1"/>
    </xf>
    <xf numFmtId="0" fontId="7" fillId="0" borderId="22" xfId="0" applyFont="1" applyBorder="1"/>
    <xf numFmtId="0" fontId="7" fillId="0" borderId="15" xfId="0" applyFont="1" applyBorder="1"/>
    <xf numFmtId="0" fontId="0" fillId="0" borderId="0" xfId="0" applyFill="1" applyBorder="1"/>
    <xf numFmtId="0" fontId="0" fillId="0" borderId="9" xfId="0" applyBorder="1"/>
    <xf numFmtId="0" fontId="0" fillId="0" borderId="19" xfId="0" applyBorder="1"/>
    <xf numFmtId="0" fontId="7" fillId="0" borderId="21" xfId="0" applyFont="1" applyBorder="1"/>
    <xf numFmtId="0" fontId="7" fillId="0" borderId="9" xfId="0" applyFont="1" applyBorder="1"/>
    <xf numFmtId="0" fontId="7" fillId="0" borderId="27" xfId="0" applyFont="1" applyBorder="1"/>
    <xf numFmtId="2" fontId="0" fillId="0" borderId="11" xfId="0" applyNumberFormat="1" applyBorder="1"/>
    <xf numFmtId="2" fontId="0" fillId="0" borderId="15" xfId="0" applyNumberFormat="1" applyBorder="1"/>
    <xf numFmtId="2" fontId="0" fillId="0" borderId="23" xfId="0" applyNumberFormat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1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8" fillId="0" borderId="0" xfId="0" applyFont="1" applyFill="1" applyAlignment="1"/>
    <xf numFmtId="0" fontId="0" fillId="0" borderId="0" xfId="0" applyFont="1"/>
    <xf numFmtId="0" fontId="1" fillId="0" borderId="0" xfId="0" applyFont="1"/>
    <xf numFmtId="0" fontId="1" fillId="0" borderId="0" xfId="0" applyFont="1" applyBorder="1" applyAlignment="1"/>
    <xf numFmtId="0" fontId="0" fillId="0" borderId="30" xfId="0" applyBorder="1"/>
    <xf numFmtId="0" fontId="0" fillId="0" borderId="31" xfId="0" applyBorder="1"/>
    <xf numFmtId="0" fontId="1" fillId="0" borderId="10" xfId="0" applyFont="1" applyBorder="1"/>
    <xf numFmtId="0" fontId="1" fillId="0" borderId="11" xfId="0" applyFont="1" applyBorder="1"/>
    <xf numFmtId="0" fontId="0" fillId="0" borderId="4" xfId="0" applyBorder="1"/>
    <xf numFmtId="0" fontId="1" fillId="0" borderId="18" xfId="0" applyFont="1" applyBorder="1"/>
    <xf numFmtId="0" fontId="1" fillId="0" borderId="2" xfId="0" applyFont="1" applyBorder="1"/>
    <xf numFmtId="0" fontId="1" fillId="0" borderId="19" xfId="0" applyFont="1" applyBorder="1"/>
    <xf numFmtId="0" fontId="0" fillId="0" borderId="3" xfId="0" applyBorder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1" fillId="0" borderId="7" xfId="0" applyFont="1" applyBorder="1"/>
    <xf numFmtId="0" fontId="1" fillId="0" borderId="8" xfId="0" applyFont="1" applyBorder="1"/>
    <xf numFmtId="0" fontId="1" fillId="0" borderId="21" xfId="0" applyFont="1" applyBorder="1"/>
    <xf numFmtId="0" fontId="0" fillId="0" borderId="36" xfId="0" applyBorder="1"/>
    <xf numFmtId="0" fontId="1" fillId="0" borderId="3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7" xfId="0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0" fillId="0" borderId="38" xfId="0" applyBorder="1"/>
    <xf numFmtId="0" fontId="0" fillId="0" borderId="27" xfId="0" applyBorder="1"/>
    <xf numFmtId="164" fontId="1" fillId="0" borderId="18" xfId="0" applyNumberFormat="1" applyFont="1" applyBorder="1"/>
    <xf numFmtId="164" fontId="1" fillId="0" borderId="2" xfId="0" applyNumberFormat="1" applyFont="1" applyBorder="1"/>
    <xf numFmtId="0" fontId="1" fillId="0" borderId="9" xfId="0" applyFont="1" applyBorder="1"/>
    <xf numFmtId="0" fontId="0" fillId="0" borderId="23" xfId="0" applyBorder="1"/>
    <xf numFmtId="0" fontId="0" fillId="0" borderId="39" xfId="0" applyBorder="1"/>
    <xf numFmtId="0" fontId="0" fillId="0" borderId="28" xfId="0" applyBorder="1"/>
    <xf numFmtId="0" fontId="1" fillId="0" borderId="28" xfId="0" applyFont="1" applyBorder="1"/>
    <xf numFmtId="164" fontId="1" fillId="0" borderId="28" xfId="0" applyNumberFormat="1" applyFont="1" applyBorder="1"/>
    <xf numFmtId="0" fontId="1" fillId="0" borderId="40" xfId="0" applyFont="1" applyBorder="1"/>
    <xf numFmtId="0" fontId="1" fillId="0" borderId="22" xfId="0" applyFont="1" applyBorder="1"/>
    <xf numFmtId="0" fontId="0" fillId="0" borderId="37" xfId="0" applyBorder="1"/>
    <xf numFmtId="0" fontId="1" fillId="0" borderId="4" xfId="0" applyFont="1" applyBorder="1"/>
    <xf numFmtId="0" fontId="1" fillId="0" borderId="5" xfId="0" applyFont="1" applyBorder="1"/>
    <xf numFmtId="0" fontId="1" fillId="0" borderId="12" xfId="0" applyFont="1" applyBorder="1"/>
    <xf numFmtId="0" fontId="0" fillId="0" borderId="40" xfId="0" applyBorder="1"/>
    <xf numFmtId="0" fontId="1" fillId="0" borderId="0" xfId="0" applyFont="1" applyFill="1" applyBorder="1"/>
    <xf numFmtId="0" fontId="1" fillId="0" borderId="32" xfId="0" applyFont="1" applyBorder="1"/>
    <xf numFmtId="0" fontId="0" fillId="0" borderId="32" xfId="0" applyBorder="1"/>
    <xf numFmtId="0" fontId="0" fillId="0" borderId="0" xfId="0" applyFont="1" applyFill="1" applyBorder="1"/>
    <xf numFmtId="0" fontId="1" fillId="0" borderId="23" xfId="0" applyFont="1" applyBorder="1"/>
    <xf numFmtId="0" fontId="1" fillId="0" borderId="38" xfId="0" applyFont="1" applyBorder="1"/>
    <xf numFmtId="0" fontId="1" fillId="0" borderId="37" xfId="0" applyFont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164" fontId="1" fillId="0" borderId="27" xfId="0" applyNumberFormat="1" applyFont="1" applyBorder="1"/>
    <xf numFmtId="164" fontId="1" fillId="0" borderId="19" xfId="0" applyNumberFormat="1" applyFont="1" applyBorder="1"/>
    <xf numFmtId="164" fontId="1" fillId="0" borderId="29" xfId="0" applyNumberFormat="1" applyFont="1" applyBorder="1"/>
    <xf numFmtId="0" fontId="1" fillId="0" borderId="45" xfId="0" applyFont="1" applyBorder="1"/>
    <xf numFmtId="0" fontId="1" fillId="0" borderId="6" xfId="0" applyFont="1" applyBorder="1"/>
    <xf numFmtId="0" fontId="0" fillId="0" borderId="46" xfId="0" applyBorder="1"/>
    <xf numFmtId="0" fontId="5" fillId="0" borderId="18" xfId="0" applyFont="1" applyBorder="1"/>
    <xf numFmtId="0" fontId="0" fillId="0" borderId="24" xfId="0" applyFill="1" applyBorder="1"/>
    <xf numFmtId="0" fontId="0" fillId="0" borderId="47" xfId="0" applyBorder="1"/>
    <xf numFmtId="0" fontId="0" fillId="0" borderId="48" xfId="0" applyBorder="1"/>
    <xf numFmtId="0" fontId="0" fillId="0" borderId="25" xfId="0" applyFill="1" applyBorder="1"/>
    <xf numFmtId="0" fontId="0" fillId="0" borderId="1" xfId="0" applyFill="1" applyBorder="1"/>
    <xf numFmtId="0" fontId="1" fillId="0" borderId="0" xfId="0" applyFont="1" applyBorder="1"/>
    <xf numFmtId="166" fontId="0" fillId="0" borderId="0" xfId="0" applyNumberFormat="1" applyFill="1" applyBorder="1"/>
    <xf numFmtId="0" fontId="0" fillId="0" borderId="25" xfId="0" applyBorder="1"/>
    <xf numFmtId="0" fontId="0" fillId="0" borderId="43" xfId="0" applyBorder="1"/>
    <xf numFmtId="0" fontId="0" fillId="0" borderId="49" xfId="0" applyBorder="1"/>
    <xf numFmtId="0" fontId="0" fillId="0" borderId="41" xfId="0" applyBorder="1"/>
    <xf numFmtId="164" fontId="0" fillId="0" borderId="0" xfId="0" applyNumberFormat="1"/>
    <xf numFmtId="164" fontId="1" fillId="0" borderId="9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28" xfId="0" applyNumberFormat="1" applyBorder="1"/>
    <xf numFmtId="164" fontId="0" fillId="0" borderId="37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4" xfId="0" applyNumberFormat="1" applyBorder="1"/>
    <xf numFmtId="164" fontId="0" fillId="0" borderId="2" xfId="0" applyNumberFormat="1" applyBorder="1"/>
    <xf numFmtId="164" fontId="0" fillId="0" borderId="26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28" xfId="0" applyNumberFormat="1" applyBorder="1"/>
    <xf numFmtId="2" fontId="0" fillId="0" borderId="0" xfId="0" applyNumberFormat="1"/>
    <xf numFmtId="2" fontId="0" fillId="0" borderId="24" xfId="0" applyNumberFormat="1" applyBorder="1"/>
    <xf numFmtId="2" fontId="0" fillId="0" borderId="26" xfId="0" applyNumberFormat="1" applyBorder="1"/>
    <xf numFmtId="2" fontId="0" fillId="0" borderId="2" xfId="0" applyNumberFormat="1" applyBorder="1"/>
    <xf numFmtId="2" fontId="0" fillId="0" borderId="0" xfId="0" applyNumberFormat="1" applyFill="1" applyBorder="1"/>
    <xf numFmtId="2" fontId="0" fillId="0" borderId="22" xfId="0" applyNumberFormat="1" applyBorder="1"/>
    <xf numFmtId="164" fontId="0" fillId="0" borderId="22" xfId="0" applyNumberFormat="1" applyBorder="1"/>
    <xf numFmtId="164" fontId="1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40" xfId="0" applyNumberFormat="1" applyBorder="1"/>
    <xf numFmtId="164" fontId="0" fillId="0" borderId="50" xfId="0" applyNumberFormat="1" applyBorder="1"/>
    <xf numFmtId="164" fontId="0" fillId="0" borderId="31" xfId="0" applyNumberFormat="1" applyBorder="1" applyAlignment="1">
      <alignment wrapText="1"/>
    </xf>
    <xf numFmtId="164" fontId="0" fillId="0" borderId="36" xfId="0" applyNumberFormat="1" applyBorder="1"/>
    <xf numFmtId="164" fontId="0" fillId="0" borderId="12" xfId="0" applyNumberFormat="1" applyBorder="1" applyAlignment="1">
      <alignment wrapText="1"/>
    </xf>
    <xf numFmtId="164" fontId="0" fillId="0" borderId="8" xfId="0" quotePrefix="1" applyNumberFormat="1" applyBorder="1"/>
    <xf numFmtId="0" fontId="2" fillId="0" borderId="0" xfId="0" applyFont="1"/>
    <xf numFmtId="0" fontId="0" fillId="0" borderId="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18" xfId="0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18" xfId="0" quotePrefix="1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9CE4B66-3DBA-4C02-81EC-71A563036DF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amp;2020\AIRCRAFT_taf_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>
        <row r="5">
          <cell r="C5" t="str">
            <v>ACY</v>
          </cell>
        </row>
        <row r="6">
          <cell r="C6" t="str">
            <v>WWD</v>
          </cell>
        </row>
        <row r="7">
          <cell r="C7" t="str">
            <v>47N</v>
          </cell>
        </row>
        <row r="8">
          <cell r="C8" t="str">
            <v>CDW</v>
          </cell>
        </row>
        <row r="9">
          <cell r="C9" t="str">
            <v>4N1</v>
          </cell>
        </row>
        <row r="10">
          <cell r="C10" t="str">
            <v>N81</v>
          </cell>
        </row>
        <row r="11">
          <cell r="C11" t="str">
            <v>N12</v>
          </cell>
        </row>
        <row r="12">
          <cell r="C12" t="str">
            <v>N07</v>
          </cell>
        </row>
        <row r="13">
          <cell r="C13" t="str">
            <v>LDJ</v>
          </cell>
        </row>
        <row r="14">
          <cell r="C14" t="str">
            <v>MIV</v>
          </cell>
        </row>
        <row r="15">
          <cell r="C15" t="str">
            <v>BLM</v>
          </cell>
        </row>
        <row r="16">
          <cell r="C16" t="str">
            <v>MMU</v>
          </cell>
        </row>
        <row r="17">
          <cell r="C17" t="str">
            <v>EWR</v>
          </cell>
        </row>
        <row r="18">
          <cell r="C18" t="str">
            <v>26N</v>
          </cell>
        </row>
        <row r="19">
          <cell r="C19" t="str">
            <v>MJX</v>
          </cell>
        </row>
        <row r="20">
          <cell r="C20" t="str">
            <v>39N</v>
          </cell>
        </row>
        <row r="21">
          <cell r="C21" t="str">
            <v>N51</v>
          </cell>
        </row>
        <row r="22">
          <cell r="C22" t="str">
            <v>SMQ</v>
          </cell>
        </row>
        <row r="23">
          <cell r="C23" t="str">
            <v>VAY</v>
          </cell>
        </row>
        <row r="24">
          <cell r="C24" t="str">
            <v>FWN</v>
          </cell>
        </row>
        <row r="25">
          <cell r="C25" t="str">
            <v>TEB</v>
          </cell>
        </row>
        <row r="26">
          <cell r="C26" t="str">
            <v>TTN</v>
          </cell>
        </row>
        <row r="27">
          <cell r="C27" t="str">
            <v>N87</v>
          </cell>
        </row>
        <row r="28">
          <cell r="C28" t="str">
            <v>OBI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FA73-7F3E-4A3F-B6DA-684B0B355D10}">
  <dimension ref="A1:M14"/>
  <sheetViews>
    <sheetView tabSelected="1" workbookViewId="0">
      <selection activeCell="C15" sqref="C15"/>
    </sheetView>
  </sheetViews>
  <sheetFormatPr defaultRowHeight="15" x14ac:dyDescent="0.25"/>
  <cols>
    <col min="1" max="1" width="75.42578125" customWidth="1"/>
    <col min="3" max="3" width="34" customWidth="1"/>
  </cols>
  <sheetData>
    <row r="1" spans="1:13" x14ac:dyDescent="0.25">
      <c r="A1" s="40" t="s">
        <v>0</v>
      </c>
      <c r="C1" s="40"/>
      <c r="D1" s="40"/>
    </row>
    <row r="2" spans="1:13" x14ac:dyDescent="0.25">
      <c r="A2" s="160" t="s">
        <v>1</v>
      </c>
      <c r="C2" s="160"/>
      <c r="D2" s="160"/>
    </row>
    <row r="3" spans="1:13" x14ac:dyDescent="0.25">
      <c r="A3" s="160" t="s">
        <v>2</v>
      </c>
      <c r="C3" s="160"/>
      <c r="D3" s="160"/>
    </row>
    <row r="4" spans="1:13" x14ac:dyDescent="0.25">
      <c r="A4" s="160" t="s">
        <v>3</v>
      </c>
      <c r="C4" s="160"/>
      <c r="D4" s="160"/>
    </row>
    <row r="5" spans="1:13" x14ac:dyDescent="0.25">
      <c r="A5" s="160"/>
      <c r="C5" s="160"/>
      <c r="D5" s="160"/>
    </row>
    <row r="6" spans="1:13" x14ac:dyDescent="0.25">
      <c r="A6" s="41" t="s">
        <v>4</v>
      </c>
      <c r="C6" s="160"/>
      <c r="D6" s="160"/>
    </row>
    <row r="7" spans="1:13" ht="26.25" x14ac:dyDescent="0.25">
      <c r="A7" s="160" t="s">
        <v>5</v>
      </c>
      <c r="C7" s="160"/>
      <c r="D7" s="160"/>
    </row>
    <row r="8" spans="1:13" x14ac:dyDescent="0.25">
      <c r="A8" s="160" t="s">
        <v>6</v>
      </c>
      <c r="C8" s="160"/>
      <c r="D8" s="160"/>
    </row>
    <row r="9" spans="1:13" x14ac:dyDescent="0.25">
      <c r="A9" s="41" t="s">
        <v>7</v>
      </c>
      <c r="C9" s="160"/>
      <c r="D9" s="160"/>
    </row>
    <row r="10" spans="1:13" x14ac:dyDescent="0.25">
      <c r="A10" s="42">
        <v>44165</v>
      </c>
      <c r="C10" s="162"/>
      <c r="D10" s="160"/>
    </row>
    <row r="11" spans="1:13" x14ac:dyDescent="0.25">
      <c r="A11" s="42"/>
      <c r="C11" s="162"/>
      <c r="D11" s="40"/>
      <c r="M11">
        <f>87450*1.0075*1.01*1.02*1.02</f>
        <v>92582.005873500006</v>
      </c>
    </row>
    <row r="12" spans="1:13" x14ac:dyDescent="0.25">
      <c r="C12" s="40"/>
      <c r="D12" s="42"/>
    </row>
    <row r="13" spans="1:13" x14ac:dyDescent="0.25">
      <c r="C13" s="42"/>
      <c r="D13" s="160"/>
    </row>
    <row r="14" spans="1:13" x14ac:dyDescent="0.25">
      <c r="C14" s="43"/>
      <c r="D14" s="40"/>
    </row>
  </sheetData>
  <mergeCells count="1">
    <mergeCell ref="C10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CE95-4213-4579-AEDF-16F0473DE81D}">
  <sheetPr>
    <pageSetUpPr fitToPage="1"/>
  </sheetPr>
  <dimension ref="A1:S35"/>
  <sheetViews>
    <sheetView workbookViewId="0">
      <selection activeCell="L16" sqref="L16"/>
    </sheetView>
  </sheetViews>
  <sheetFormatPr defaultRowHeight="15" x14ac:dyDescent="0.25"/>
  <cols>
    <col min="1" max="1" width="14.7109375" customWidth="1"/>
    <col min="2" max="2" width="13.42578125" bestFit="1" customWidth="1"/>
    <col min="4" max="4" width="12.7109375" bestFit="1" customWidth="1"/>
    <col min="5" max="5" width="13.85546875" bestFit="1" customWidth="1"/>
    <col min="6" max="6" width="14.28515625" bestFit="1" customWidth="1"/>
    <col min="7" max="8" width="18.85546875" bestFit="1" customWidth="1"/>
    <col min="9" max="9" width="13.7109375" bestFit="1" customWidth="1"/>
    <col min="10" max="10" width="14.140625" bestFit="1" customWidth="1"/>
    <col min="11" max="11" width="18.710937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6" width="14" bestFit="1" customWidth="1"/>
    <col min="17" max="17" width="8.85546875" bestFit="1" customWidth="1"/>
    <col min="18" max="19" width="9.28515625" bestFit="1" customWidth="1"/>
  </cols>
  <sheetData>
    <row r="1" spans="1:19" x14ac:dyDescent="0.25">
      <c r="A1" s="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x14ac:dyDescent="0.25">
      <c r="A2" s="156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9" x14ac:dyDescent="0.25">
      <c r="A3" s="2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9" x14ac:dyDescent="0.25">
      <c r="A4" s="2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15.75" thickBot="1" x14ac:dyDescent="0.3">
      <c r="A5" s="2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30.75" thickBot="1" x14ac:dyDescent="0.3">
      <c r="A6" s="3" t="s">
        <v>13</v>
      </c>
      <c r="B6" s="4" t="s">
        <v>14</v>
      </c>
      <c r="C6" s="4" t="s">
        <v>15</v>
      </c>
      <c r="D6" s="134" t="s">
        <v>16</v>
      </c>
      <c r="E6" s="134" t="s">
        <v>17</v>
      </c>
      <c r="F6" s="134" t="s">
        <v>18</v>
      </c>
      <c r="G6" s="134" t="s">
        <v>19</v>
      </c>
      <c r="H6" s="134" t="s">
        <v>20</v>
      </c>
      <c r="I6" s="134" t="s">
        <v>21</v>
      </c>
      <c r="J6" s="134" t="s">
        <v>22</v>
      </c>
      <c r="K6" s="147" t="s">
        <v>23</v>
      </c>
      <c r="L6" s="148" t="s">
        <v>24</v>
      </c>
      <c r="M6" s="149" t="s">
        <v>25</v>
      </c>
      <c r="N6" s="149" t="s">
        <v>26</v>
      </c>
      <c r="O6" s="149" t="s">
        <v>27</v>
      </c>
      <c r="P6" s="149" t="s">
        <v>28</v>
      </c>
      <c r="Q6" s="149" t="s">
        <v>29</v>
      </c>
      <c r="R6" s="149" t="s">
        <v>30</v>
      </c>
      <c r="S6" s="152" t="s">
        <v>31</v>
      </c>
    </row>
    <row r="7" spans="1:19" ht="15.75" thickBot="1" x14ac:dyDescent="0.3">
      <c r="A7" s="6"/>
      <c r="B7" s="7"/>
      <c r="C7" s="116"/>
      <c r="D7" s="145">
        <f>DSUM('2020 LTO GSE APU NAA CTY'!$A$7:$AD$112,'2020 LTO GSE APU NAA CTY'!W$7,'LTO GSEAPUNAACTY'!$C$34:$C$35)</f>
        <v>448.46836861499037</v>
      </c>
      <c r="E7" s="145">
        <f>DSUM('2020 LTO GSE APU NAA CTY'!$A$7:$AD$112,'2020 LTO GSE APU NAA CTY'!X$7,'LTO GSEAPUNAACTY'!$C$34:$C$35)</f>
        <v>1893.8145387159923</v>
      </c>
      <c r="F7" s="146">
        <f>DSUM('2020 LTO GSE APU NAA CTY'!$A$7:$AD$112,'2020 LTO GSE APU NAA CTY'!Y$7,'LTO GSEAPUNAACTY'!$C$34:$C$35)</f>
        <v>20.799192510269915</v>
      </c>
      <c r="G7" s="146">
        <f>DSUM('2020 LTO GSE APU NAA CTY'!$A$7:$AD$112,'2020 LTO GSE APU NAA CTY'!Z$7,'LTO GSEAPUNAACTY'!$C$34:$C$35)</f>
        <v>16.234734327135328</v>
      </c>
      <c r="H7" s="146">
        <f>DSUM('2020 LTO GSE APU NAA CTY'!$A$7:$AD$112,'2020 LTO GSE APU NAA CTY'!AA$7,'LTO GSEAPUNAACTY'!$C$34:$C$35)</f>
        <v>14.044517657307608</v>
      </c>
      <c r="I7" s="146">
        <f>DSUM('2020 LTO GSE APU NAA CTY'!$A$7:$AD$112,'2020 LTO GSE APU NAA CTY'!AB$7,'LTO GSEAPUNAACTY'!$C$34:$C$35)</f>
        <v>3.9281736597757972</v>
      </c>
      <c r="J7" s="146">
        <f>DSUM('2020 LTO GSE APU NAA CTY'!$A$7:$AD$112,'2020 LTO GSE APU NAA CTY'!AC$7,'LTO GSEAPUNAACTY'!$C$34:$C$35)</f>
        <v>26.18518059911769</v>
      </c>
      <c r="K7" s="146">
        <f>DSUM('2020 LTO GSE APU NAA CTY'!$A$7:$AD$112,'2020 LTO GSE APU NAA CTY'!AD$7,'LTO GSEAPUNAACTY'!$C$34:$C$35)</f>
        <v>4.1390860000000002E-3</v>
      </c>
      <c r="L7" s="121"/>
      <c r="M7" s="155" t="s">
        <v>32</v>
      </c>
      <c r="N7" s="122"/>
      <c r="O7" s="122"/>
      <c r="P7" s="122"/>
      <c r="Q7" s="122"/>
      <c r="R7" s="122"/>
      <c r="S7" s="153"/>
    </row>
    <row r="8" spans="1:19" x14ac:dyDescent="0.25">
      <c r="A8" s="10" t="s">
        <v>33</v>
      </c>
      <c r="B8" s="11" t="s">
        <v>34</v>
      </c>
      <c r="C8" s="34">
        <v>34003</v>
      </c>
      <c r="D8" s="136">
        <f t="dataTable" ref="D8:K19" dt2D="0" dtr="0" r1="C35"/>
        <v>448.46836861499037</v>
      </c>
      <c r="E8" s="37">
        <v>1893.8145387159923</v>
      </c>
      <c r="F8" s="123">
        <v>20.799192510269915</v>
      </c>
      <c r="G8" s="123">
        <v>16.234734327135328</v>
      </c>
      <c r="H8" s="123">
        <v>14.044517657307608</v>
      </c>
      <c r="I8" s="123">
        <v>3.9281736597757972</v>
      </c>
      <c r="J8" s="123">
        <v>26.18518059911769</v>
      </c>
      <c r="K8" s="123">
        <v>4.1390860000000002E-3</v>
      </c>
      <c r="L8" s="150">
        <f>D8/365</f>
        <v>1.2286804619588778</v>
      </c>
      <c r="M8" s="146">
        <f t="shared" ref="M8:S19" si="0">E8/365</f>
        <v>5.1885329827835402</v>
      </c>
      <c r="N8" s="146">
        <f t="shared" si="0"/>
        <v>5.6984089069232642E-2</v>
      </c>
      <c r="O8" s="146">
        <f t="shared" si="0"/>
        <v>4.4478724183932408E-2</v>
      </c>
      <c r="P8" s="146">
        <f t="shared" si="0"/>
        <v>3.8478130567966048E-2</v>
      </c>
      <c r="Q8" s="146">
        <f t="shared" si="0"/>
        <v>1.0762119615824102E-2</v>
      </c>
      <c r="R8" s="146">
        <f t="shared" si="0"/>
        <v>7.1740220819500516E-2</v>
      </c>
      <c r="S8" s="151">
        <f t="shared" si="0"/>
        <v>1.1339961643835616E-5</v>
      </c>
    </row>
    <row r="9" spans="1:19" x14ac:dyDescent="0.25">
      <c r="A9" s="13" t="s">
        <v>33</v>
      </c>
      <c r="B9" s="14" t="s">
        <v>35</v>
      </c>
      <c r="C9" s="35">
        <v>34013</v>
      </c>
      <c r="D9" s="136">
        <v>5398.5514666248073</v>
      </c>
      <c r="E9" s="37">
        <v>817196.46375787852</v>
      </c>
      <c r="F9" s="123">
        <v>2496.4031870570384</v>
      </c>
      <c r="G9" s="123">
        <v>44.61328161195263</v>
      </c>
      <c r="H9" s="123">
        <v>42.228047899550802</v>
      </c>
      <c r="I9" s="123">
        <v>322.10247520340744</v>
      </c>
      <c r="J9" s="123">
        <v>644.02714269422199</v>
      </c>
      <c r="K9" s="123">
        <v>0.91794580000000003</v>
      </c>
      <c r="L9" s="124">
        <f t="shared" ref="L9:L19" si="1">D9/365</f>
        <v>14.790551963355636</v>
      </c>
      <c r="M9" s="123">
        <f t="shared" si="0"/>
        <v>2238.8944212544616</v>
      </c>
      <c r="N9" s="123">
        <f t="shared" si="0"/>
        <v>6.8394607864576393</v>
      </c>
      <c r="O9" s="123">
        <f t="shared" si="0"/>
        <v>0.12222816879987022</v>
      </c>
      <c r="P9" s="123">
        <f t="shared" si="0"/>
        <v>0.11569328191657755</v>
      </c>
      <c r="Q9" s="123">
        <f t="shared" si="0"/>
        <v>0.88247253480385601</v>
      </c>
      <c r="R9" s="123">
        <f t="shared" si="0"/>
        <v>1.7644579251896493</v>
      </c>
      <c r="S9" s="126">
        <f t="shared" si="0"/>
        <v>2.5149199999999999E-3</v>
      </c>
    </row>
    <row r="10" spans="1:19" x14ac:dyDescent="0.25">
      <c r="A10" s="13" t="s">
        <v>33</v>
      </c>
      <c r="B10" s="14" t="s">
        <v>36</v>
      </c>
      <c r="C10" s="35">
        <v>34017</v>
      </c>
      <c r="D10" s="136">
        <v>2.9276115000000003</v>
      </c>
      <c r="E10" s="37">
        <v>0</v>
      </c>
      <c r="F10" s="123">
        <v>6.5194756000000006E-2</v>
      </c>
      <c r="G10" s="123">
        <v>6.6394350000000005E-2</v>
      </c>
      <c r="H10" s="123">
        <v>5.8098964000000003E-2</v>
      </c>
      <c r="I10" s="123">
        <v>1.434422E-2</v>
      </c>
      <c r="J10" s="123">
        <v>0.14003886600000001</v>
      </c>
      <c r="K10" s="123">
        <v>0</v>
      </c>
      <c r="L10" s="124">
        <f t="shared" si="1"/>
        <v>8.0208534246575345E-3</v>
      </c>
      <c r="M10" s="123">
        <f t="shared" si="0"/>
        <v>0</v>
      </c>
      <c r="N10" s="123">
        <f t="shared" si="0"/>
        <v>1.7861576986301372E-4</v>
      </c>
      <c r="O10" s="123">
        <f t="shared" si="0"/>
        <v>1.8190232876712329E-4</v>
      </c>
      <c r="P10" s="123">
        <f t="shared" si="0"/>
        <v>1.5917524383561645E-4</v>
      </c>
      <c r="Q10" s="123">
        <f t="shared" si="0"/>
        <v>3.929923287671233E-5</v>
      </c>
      <c r="R10" s="123">
        <f t="shared" si="0"/>
        <v>3.8366812602739727E-4</v>
      </c>
      <c r="S10" s="126">
        <f t="shared" si="0"/>
        <v>0</v>
      </c>
    </row>
    <row r="11" spans="1:19" x14ac:dyDescent="0.25">
      <c r="A11" s="18" t="s">
        <v>33</v>
      </c>
      <c r="B11" s="15" t="s">
        <v>37</v>
      </c>
      <c r="C11" s="35">
        <v>34019</v>
      </c>
      <c r="D11" s="136">
        <v>181.67107177000003</v>
      </c>
      <c r="E11" s="37">
        <v>0</v>
      </c>
      <c r="F11" s="123">
        <v>2.19957263</v>
      </c>
      <c r="G11" s="123">
        <v>3.8021662740000002</v>
      </c>
      <c r="H11" s="123">
        <v>2.9260673810000002</v>
      </c>
      <c r="I11" s="123">
        <v>0.44424674600000003</v>
      </c>
      <c r="J11" s="123">
        <v>4.8103952068</v>
      </c>
      <c r="K11" s="123">
        <v>0</v>
      </c>
      <c r="L11" s="124">
        <f t="shared" si="1"/>
        <v>0.49772896375342474</v>
      </c>
      <c r="M11" s="123">
        <f t="shared" si="0"/>
        <v>0</v>
      </c>
      <c r="N11" s="123">
        <f t="shared" si="0"/>
        <v>6.0262263835616442E-3</v>
      </c>
      <c r="O11" s="123">
        <f t="shared" si="0"/>
        <v>1.0416893901369864E-2</v>
      </c>
      <c r="P11" s="123">
        <f t="shared" si="0"/>
        <v>8.0166229616438368E-3</v>
      </c>
      <c r="Q11" s="123">
        <f t="shared" si="0"/>
        <v>1.2171143726027397E-3</v>
      </c>
      <c r="R11" s="123">
        <f t="shared" si="0"/>
        <v>1.3179164950136987E-2</v>
      </c>
      <c r="S11" s="126">
        <f t="shared" si="0"/>
        <v>0</v>
      </c>
    </row>
    <row r="12" spans="1:19" x14ac:dyDescent="0.25">
      <c r="A12" s="16" t="s">
        <v>33</v>
      </c>
      <c r="B12" s="14" t="s">
        <v>38</v>
      </c>
      <c r="C12" s="35">
        <v>34023</v>
      </c>
      <c r="D12" s="136">
        <v>45.913094000000001</v>
      </c>
      <c r="E12" s="37">
        <v>0</v>
      </c>
      <c r="F12" s="123">
        <v>0.60984762000000003</v>
      </c>
      <c r="G12" s="123">
        <v>0.9683988</v>
      </c>
      <c r="H12" s="123">
        <v>0.75817508</v>
      </c>
      <c r="I12" s="123">
        <v>0.12541711</v>
      </c>
      <c r="J12" s="123">
        <v>1.3320672199999999</v>
      </c>
      <c r="K12" s="123">
        <v>0</v>
      </c>
      <c r="L12" s="124">
        <f t="shared" si="1"/>
        <v>0.12578929863013699</v>
      </c>
      <c r="M12" s="123">
        <f t="shared" si="0"/>
        <v>0</v>
      </c>
      <c r="N12" s="123">
        <f t="shared" si="0"/>
        <v>1.6708153972602741E-3</v>
      </c>
      <c r="O12" s="123">
        <f t="shared" si="0"/>
        <v>2.653147397260274E-3</v>
      </c>
      <c r="P12" s="123">
        <f t="shared" si="0"/>
        <v>2.0771919999999998E-3</v>
      </c>
      <c r="Q12" s="123">
        <f t="shared" si="0"/>
        <v>3.4360852054794521E-4</v>
      </c>
      <c r="R12" s="123">
        <f t="shared" si="0"/>
        <v>3.6494992328767119E-3</v>
      </c>
      <c r="S12" s="126">
        <f t="shared" si="0"/>
        <v>0</v>
      </c>
    </row>
    <row r="13" spans="1:19" x14ac:dyDescent="0.25">
      <c r="A13" s="16" t="s">
        <v>33</v>
      </c>
      <c r="B13" s="14" t="s">
        <v>39</v>
      </c>
      <c r="C13" s="35">
        <v>34025</v>
      </c>
      <c r="D13" s="136">
        <v>165.054057599</v>
      </c>
      <c r="E13" s="37">
        <v>8.1672855000000002</v>
      </c>
      <c r="F13" s="123">
        <v>3.3026195514999999</v>
      </c>
      <c r="G13" s="123">
        <v>4.4382159073099992</v>
      </c>
      <c r="H13" s="123">
        <v>3.6283174428099998</v>
      </c>
      <c r="I13" s="123">
        <v>0.67021493480100003</v>
      </c>
      <c r="J13" s="123">
        <v>5.8294685673799993</v>
      </c>
      <c r="K13" s="123">
        <v>1.114436E-5</v>
      </c>
      <c r="L13" s="124">
        <f t="shared" si="1"/>
        <v>0.45220289753150689</v>
      </c>
      <c r="M13" s="123">
        <f t="shared" si="0"/>
        <v>2.2376124657534247E-2</v>
      </c>
      <c r="N13" s="123">
        <f t="shared" si="0"/>
        <v>9.0482727438356159E-3</v>
      </c>
      <c r="O13" s="123">
        <f t="shared" si="0"/>
        <v>1.2159495636465751E-2</v>
      </c>
      <c r="P13" s="123">
        <f t="shared" si="0"/>
        <v>9.9405957337260261E-3</v>
      </c>
      <c r="Q13" s="123">
        <f t="shared" si="0"/>
        <v>1.8362053008246575E-3</v>
      </c>
      <c r="R13" s="123">
        <f t="shared" si="0"/>
        <v>1.5971146759945203E-2</v>
      </c>
      <c r="S13" s="126">
        <f t="shared" si="0"/>
        <v>3.0532493150684931E-8</v>
      </c>
    </row>
    <row r="14" spans="1:19" x14ac:dyDescent="0.25">
      <c r="A14" s="16" t="s">
        <v>33</v>
      </c>
      <c r="B14" s="14" t="s">
        <v>40</v>
      </c>
      <c r="C14" s="35">
        <v>34027</v>
      </c>
      <c r="D14" s="136">
        <v>290.45166498167595</v>
      </c>
      <c r="E14" s="37">
        <v>429.122107554379</v>
      </c>
      <c r="F14" s="123">
        <v>6.2375721168041158</v>
      </c>
      <c r="G14" s="123">
        <v>7.2159842092775515</v>
      </c>
      <c r="H14" s="123">
        <v>5.8221309047716341</v>
      </c>
      <c r="I14" s="123">
        <v>1.2145562214055741</v>
      </c>
      <c r="J14" s="123">
        <v>10.145415469487162</v>
      </c>
      <c r="K14" s="123">
        <v>9.6591020000000001E-4</v>
      </c>
      <c r="L14" s="124">
        <f t="shared" si="1"/>
        <v>0.795757986251167</v>
      </c>
      <c r="M14" s="123">
        <f t="shared" si="0"/>
        <v>1.1756770069982987</v>
      </c>
      <c r="N14" s="123">
        <f t="shared" si="0"/>
        <v>1.708923867617566E-2</v>
      </c>
      <c r="O14" s="123">
        <f t="shared" si="0"/>
        <v>1.9769819751445348E-2</v>
      </c>
      <c r="P14" s="123">
        <f t="shared" si="0"/>
        <v>1.5951043574716807E-2</v>
      </c>
      <c r="Q14" s="123">
        <f t="shared" si="0"/>
        <v>3.3275512915221209E-3</v>
      </c>
      <c r="R14" s="123">
        <f t="shared" si="0"/>
        <v>2.7795658820512773E-2</v>
      </c>
      <c r="S14" s="126">
        <f t="shared" si="0"/>
        <v>2.6463293150684933E-6</v>
      </c>
    </row>
    <row r="15" spans="1:19" x14ac:dyDescent="0.25">
      <c r="A15" s="13" t="s">
        <v>33</v>
      </c>
      <c r="B15" s="14" t="s">
        <v>41</v>
      </c>
      <c r="C15" s="35">
        <v>34031</v>
      </c>
      <c r="D15" s="136">
        <v>54.227734600000005</v>
      </c>
      <c r="E15" s="37">
        <v>0</v>
      </c>
      <c r="F15" s="123">
        <v>0.66359844599999995</v>
      </c>
      <c r="G15" s="123">
        <v>1.1337618300000001</v>
      </c>
      <c r="H15" s="123">
        <v>0.87445759199999995</v>
      </c>
      <c r="I15" s="123">
        <v>0.13445269000000001</v>
      </c>
      <c r="J15" s="123">
        <v>1.4545662799999999</v>
      </c>
      <c r="K15" s="123">
        <v>0</v>
      </c>
      <c r="L15" s="124">
        <f t="shared" si="1"/>
        <v>0.14856913589041099</v>
      </c>
      <c r="M15" s="123">
        <f t="shared" si="0"/>
        <v>0</v>
      </c>
      <c r="N15" s="123">
        <f t="shared" si="0"/>
        <v>1.8180779342465753E-3</v>
      </c>
      <c r="O15" s="123">
        <f t="shared" si="0"/>
        <v>3.1061967945205482E-3</v>
      </c>
      <c r="P15" s="123">
        <f t="shared" si="0"/>
        <v>2.3957742246575341E-3</v>
      </c>
      <c r="Q15" s="123">
        <f t="shared" si="0"/>
        <v>3.6836353424657539E-4</v>
      </c>
      <c r="R15" s="123">
        <f t="shared" si="0"/>
        <v>3.9851130958904104E-3</v>
      </c>
      <c r="S15" s="126">
        <f t="shared" si="0"/>
        <v>0</v>
      </c>
    </row>
    <row r="16" spans="1:19" x14ac:dyDescent="0.25">
      <c r="A16" s="13" t="s">
        <v>33</v>
      </c>
      <c r="B16" s="14" t="s">
        <v>42</v>
      </c>
      <c r="C16" s="35">
        <v>34035</v>
      </c>
      <c r="D16" s="136">
        <v>271.42541729291997</v>
      </c>
      <c r="E16" s="37">
        <v>0</v>
      </c>
      <c r="F16" s="123">
        <v>4.0031930267565006</v>
      </c>
      <c r="G16" s="123">
        <v>6.1982311490289685</v>
      </c>
      <c r="H16" s="123">
        <v>4.8921236405245461</v>
      </c>
      <c r="I16" s="123">
        <v>0.81239882159073329</v>
      </c>
      <c r="J16" s="123">
        <v>8.0465237546664579</v>
      </c>
      <c r="K16" s="123">
        <v>0</v>
      </c>
      <c r="L16" s="124">
        <f t="shared" si="1"/>
        <v>0.74363128025457526</v>
      </c>
      <c r="M16" s="123">
        <f t="shared" si="0"/>
        <v>0</v>
      </c>
      <c r="N16" s="123">
        <f t="shared" si="0"/>
        <v>1.0967652128100001E-2</v>
      </c>
      <c r="O16" s="123">
        <f t="shared" si="0"/>
        <v>1.6981455202819091E-2</v>
      </c>
      <c r="P16" s="123">
        <f t="shared" si="0"/>
        <v>1.3403078467190537E-2</v>
      </c>
      <c r="Q16" s="123">
        <f t="shared" si="0"/>
        <v>2.2257501961389951E-3</v>
      </c>
      <c r="R16" s="123">
        <f t="shared" si="0"/>
        <v>2.204527056073002E-2</v>
      </c>
      <c r="S16" s="126">
        <f t="shared" si="0"/>
        <v>0</v>
      </c>
    </row>
    <row r="17" spans="1:19" x14ac:dyDescent="0.25">
      <c r="A17" s="13" t="s">
        <v>33</v>
      </c>
      <c r="B17" s="14" t="s">
        <v>43</v>
      </c>
      <c r="C17" s="35">
        <v>34037</v>
      </c>
      <c r="D17" s="136">
        <v>159.5933205</v>
      </c>
      <c r="E17" s="37">
        <v>0</v>
      </c>
      <c r="F17" s="123">
        <v>1.9560966639999999</v>
      </c>
      <c r="G17" s="123">
        <v>3.3372331499999999</v>
      </c>
      <c r="H17" s="123">
        <v>2.5747004159999998</v>
      </c>
      <c r="I17" s="123">
        <v>0.39644802000000001</v>
      </c>
      <c r="J17" s="123">
        <v>4.2873377540000002</v>
      </c>
      <c r="K17" s="123">
        <v>0</v>
      </c>
      <c r="L17" s="124">
        <f t="shared" si="1"/>
        <v>0.43724197397260273</v>
      </c>
      <c r="M17" s="123">
        <f t="shared" si="0"/>
        <v>0</v>
      </c>
      <c r="N17" s="123">
        <f t="shared" si="0"/>
        <v>5.3591689424657531E-3</v>
      </c>
      <c r="O17" s="123">
        <f t="shared" si="0"/>
        <v>9.1431045205479441E-3</v>
      </c>
      <c r="P17" s="123">
        <f t="shared" si="0"/>
        <v>7.0539737424657528E-3</v>
      </c>
      <c r="Q17" s="123">
        <f t="shared" si="0"/>
        <v>1.0861589589041096E-3</v>
      </c>
      <c r="R17" s="123">
        <f t="shared" si="0"/>
        <v>1.1746130832876713E-2</v>
      </c>
      <c r="S17" s="126">
        <f t="shared" si="0"/>
        <v>0</v>
      </c>
    </row>
    <row r="18" spans="1:19" x14ac:dyDescent="0.25">
      <c r="A18" s="13" t="s">
        <v>33</v>
      </c>
      <c r="B18" s="14" t="s">
        <v>44</v>
      </c>
      <c r="C18" s="35">
        <v>34039</v>
      </c>
      <c r="D18" s="136">
        <v>124.7845315</v>
      </c>
      <c r="E18" s="37">
        <v>0</v>
      </c>
      <c r="F18" s="123">
        <v>4.2708101799999998</v>
      </c>
      <c r="G18" s="123">
        <v>2.7145263499999999</v>
      </c>
      <c r="H18" s="123">
        <v>2.12863822</v>
      </c>
      <c r="I18" s="123">
        <v>0.56382759999999998</v>
      </c>
      <c r="J18" s="123">
        <v>4.6101930299999996</v>
      </c>
      <c r="K18" s="123">
        <v>0</v>
      </c>
      <c r="L18" s="124">
        <f t="shared" si="1"/>
        <v>0.34187542876712329</v>
      </c>
      <c r="M18" s="123">
        <f t="shared" si="0"/>
        <v>0</v>
      </c>
      <c r="N18" s="123">
        <f t="shared" si="0"/>
        <v>1.1700849808219178E-2</v>
      </c>
      <c r="O18" s="123">
        <f t="shared" si="0"/>
        <v>7.4370584931506842E-3</v>
      </c>
      <c r="P18" s="123">
        <f t="shared" si="0"/>
        <v>5.8318855342465751E-3</v>
      </c>
      <c r="Q18" s="123">
        <f t="shared" si="0"/>
        <v>1.5447331506849315E-3</v>
      </c>
      <c r="R18" s="123">
        <f t="shared" si="0"/>
        <v>1.2630665835616436E-2</v>
      </c>
      <c r="S18" s="126">
        <f t="shared" si="0"/>
        <v>0</v>
      </c>
    </row>
    <row r="19" spans="1:19" ht="15.75" thickBot="1" x14ac:dyDescent="0.3">
      <c r="A19" s="19" t="s">
        <v>33</v>
      </c>
      <c r="B19" s="20" t="s">
        <v>45</v>
      </c>
      <c r="C19" s="36">
        <v>34041</v>
      </c>
      <c r="D19" s="137">
        <v>115.66665019999999</v>
      </c>
      <c r="E19" s="138">
        <v>0</v>
      </c>
      <c r="F19" s="128">
        <v>1.3974269480000001</v>
      </c>
      <c r="G19" s="128">
        <v>2.415109696</v>
      </c>
      <c r="H19" s="128">
        <v>1.8585204320000002</v>
      </c>
      <c r="I19" s="128">
        <v>0.28243857</v>
      </c>
      <c r="J19" s="128">
        <v>3.0648287779999999</v>
      </c>
      <c r="K19" s="128">
        <v>0</v>
      </c>
      <c r="L19" s="124">
        <f t="shared" si="1"/>
        <v>0.31689493205479452</v>
      </c>
      <c r="M19" s="123">
        <f t="shared" si="0"/>
        <v>0</v>
      </c>
      <c r="N19" s="123">
        <f t="shared" si="0"/>
        <v>3.8285669808219183E-3</v>
      </c>
      <c r="O19" s="123">
        <f t="shared" si="0"/>
        <v>6.616738893150685E-3</v>
      </c>
      <c r="P19" s="123">
        <f t="shared" si="0"/>
        <v>5.0918368E-3</v>
      </c>
      <c r="Q19" s="123">
        <f t="shared" si="0"/>
        <v>7.7380430136986299E-4</v>
      </c>
      <c r="R19" s="123">
        <f t="shared" si="0"/>
        <v>8.3967911726027401E-3</v>
      </c>
      <c r="S19" s="126">
        <f t="shared" si="0"/>
        <v>0</v>
      </c>
    </row>
    <row r="20" spans="1:19" ht="15.75" thickBot="1" x14ac:dyDescent="0.3">
      <c r="A20" s="23" t="s">
        <v>46</v>
      </c>
      <c r="B20" s="5"/>
      <c r="C20" s="24" t="s">
        <v>46</v>
      </c>
      <c r="D20" s="139">
        <f>SUM(D8:D19)</f>
        <v>7258.7349891833946</v>
      </c>
      <c r="E20" s="139">
        <f t="shared" ref="E20:K20" si="2">SUM(E8:E19)</f>
        <v>819527.56768964883</v>
      </c>
      <c r="F20" s="129">
        <f t="shared" si="2"/>
        <v>2541.908311506369</v>
      </c>
      <c r="G20" s="129">
        <f t="shared" si="2"/>
        <v>93.138037654704476</v>
      </c>
      <c r="H20" s="129">
        <f t="shared" si="2"/>
        <v>81.793795629964606</v>
      </c>
      <c r="I20" s="129">
        <f t="shared" si="2"/>
        <v>330.68899379698053</v>
      </c>
      <c r="J20" s="129">
        <f t="shared" si="2"/>
        <v>713.93315821967326</v>
      </c>
      <c r="K20" s="129">
        <f t="shared" si="2"/>
        <v>0.92306194056000013</v>
      </c>
      <c r="L20" s="124">
        <f>SUM(L8:L19)</f>
        <v>19.886945175844918</v>
      </c>
      <c r="M20" s="123">
        <f t="shared" ref="M20:S20" si="3">SUM(M8:M19)</f>
        <v>2245.2810073689011</v>
      </c>
      <c r="N20" s="123">
        <f t="shared" si="3"/>
        <v>6.9641323602914227</v>
      </c>
      <c r="O20" s="123">
        <f t="shared" si="3"/>
        <v>0.25517270590329999</v>
      </c>
      <c r="P20" s="123">
        <f t="shared" si="3"/>
        <v>0.22409259076702628</v>
      </c>
      <c r="Q20" s="123">
        <f t="shared" si="3"/>
        <v>0.90599724327939868</v>
      </c>
      <c r="R20" s="123">
        <f t="shared" si="3"/>
        <v>1.9559812553963651</v>
      </c>
      <c r="S20" s="126">
        <f t="shared" si="3"/>
        <v>2.5289368234520547E-3</v>
      </c>
    </row>
    <row r="21" spans="1:19" ht="30" x14ac:dyDescent="0.25">
      <c r="A21" s="25" t="s">
        <v>13</v>
      </c>
      <c r="B21" s="7" t="s">
        <v>14</v>
      </c>
      <c r="C21" s="8" t="s">
        <v>15</v>
      </c>
      <c r="D21" s="140" t="s">
        <v>47</v>
      </c>
      <c r="E21" s="140" t="s">
        <v>48</v>
      </c>
      <c r="F21" s="119" t="s">
        <v>49</v>
      </c>
      <c r="G21" s="119" t="s">
        <v>50</v>
      </c>
      <c r="H21" s="119" t="s">
        <v>51</v>
      </c>
      <c r="I21" s="119" t="s">
        <v>52</v>
      </c>
      <c r="J21" s="119" t="s">
        <v>53</v>
      </c>
      <c r="K21" s="120" t="s">
        <v>54</v>
      </c>
      <c r="L21" s="124" t="s">
        <v>24</v>
      </c>
      <c r="M21" s="123" t="s">
        <v>25</v>
      </c>
      <c r="N21" s="123" t="s">
        <v>26</v>
      </c>
      <c r="O21" s="123" t="s">
        <v>27</v>
      </c>
      <c r="P21" s="123" t="s">
        <v>28</v>
      </c>
      <c r="Q21" s="123" t="s">
        <v>29</v>
      </c>
      <c r="R21" s="123" t="s">
        <v>30</v>
      </c>
      <c r="S21" s="154" t="s">
        <v>31</v>
      </c>
    </row>
    <row r="22" spans="1:19" x14ac:dyDescent="0.25">
      <c r="A22" s="16"/>
      <c r="B22" s="28"/>
      <c r="C22" s="14"/>
      <c r="D22" s="37">
        <f>DSUM('2020 LTO GSE APU NAA CTY'!$A$7:$AD$112,'2020 LTO GSE APU NAA CTY'!W$7,'LTO GSEAPUNAACTY'!$C$34:$C$35)</f>
        <v>448.46836861499037</v>
      </c>
      <c r="E22" s="37">
        <f>DSUM('2020 LTO GSE APU NAA CTY'!$A$7:$AD$112,'2020 LTO GSE APU NAA CTY'!X$7,'LTO GSEAPUNAACTY'!$C$34:$C$35)</f>
        <v>1893.8145387159923</v>
      </c>
      <c r="F22" s="123">
        <f>DSUM('2020 LTO GSE APU NAA CTY'!$A$7:$AD$112,'2020 LTO GSE APU NAA CTY'!Y$7,'LTO GSEAPUNAACTY'!$C$34:$C$35)</f>
        <v>20.799192510269915</v>
      </c>
      <c r="G22" s="123">
        <f>DSUM('2020 LTO GSE APU NAA CTY'!$A$7:$AD$112,'2020 LTO GSE APU NAA CTY'!Z$7,'LTO GSEAPUNAACTY'!$C$34:$C$35)</f>
        <v>16.234734327135328</v>
      </c>
      <c r="H22" s="123">
        <f>DSUM('2020 LTO GSE APU NAA CTY'!$A$7:$AD$112,'2020 LTO GSE APU NAA CTY'!AA$7,'LTO GSEAPUNAACTY'!$C$34:$C$35)</f>
        <v>14.044517657307608</v>
      </c>
      <c r="I22" s="123">
        <f>DSUM('2020 LTO GSE APU NAA CTY'!$A$7:$AD$112,'2020 LTO GSE APU NAA CTY'!AB$7,'LTO GSEAPUNAACTY'!$C$34:$C$35)</f>
        <v>3.9281736597757972</v>
      </c>
      <c r="J22" s="123">
        <f>DSUM('2020 LTO GSE APU NAA CTY'!$A$7:$AD$112,'2020 LTO GSE APU NAA CTY'!AC$7,'LTO GSEAPUNAACTY'!$C$34:$C$35)</f>
        <v>26.18518059911769</v>
      </c>
      <c r="K22" s="123">
        <f>DSUM('2020 LTO GSE APU NAA CTY'!$A$7:$AD$112,'2020 LTO GSE APU NAA CTY'!AD$7,'LTO GSEAPUNAACTY'!$C$34:$C$35)</f>
        <v>4.1390860000000002E-3</v>
      </c>
      <c r="L22" s="124"/>
      <c r="M22" s="123"/>
      <c r="N22" s="123"/>
      <c r="O22" s="123"/>
      <c r="P22" s="123"/>
      <c r="Q22" s="123"/>
      <c r="R22" s="123"/>
      <c r="S22" s="126"/>
    </row>
    <row r="23" spans="1:19" x14ac:dyDescent="0.25">
      <c r="A23" s="25" t="s">
        <v>55</v>
      </c>
      <c r="B23" s="27" t="s">
        <v>56</v>
      </c>
      <c r="C23" s="29">
        <v>34001</v>
      </c>
      <c r="D23" s="37">
        <f t="dataTable" ref="D23:K31" dt2D="0" dtr="0" r1="C35" ca="1"/>
        <v>434.93399123118456</v>
      </c>
      <c r="E23" s="37">
        <v>11086.433088687354</v>
      </c>
      <c r="F23" s="123">
        <v>242.0360795573269</v>
      </c>
      <c r="G23" s="123">
        <v>16.544394308463474</v>
      </c>
      <c r="H23" s="123">
        <v>15.625569638291088</v>
      </c>
      <c r="I23" s="123">
        <v>24.291799384186536</v>
      </c>
      <c r="J23" s="125">
        <v>116.94677389353333</v>
      </c>
      <c r="K23" s="125">
        <v>1.9237049999999999E-2</v>
      </c>
      <c r="L23" s="124">
        <f>D23/365</f>
        <v>1.1915999759758482</v>
      </c>
      <c r="M23" s="123">
        <f t="shared" ref="M23:S23" si="4">E23/365</f>
        <v>30.373789284074942</v>
      </c>
      <c r="N23" s="123">
        <f t="shared" si="4"/>
        <v>0.6631125467324025</v>
      </c>
      <c r="O23" s="123">
        <f t="shared" si="4"/>
        <v>4.5327107694420478E-2</v>
      </c>
      <c r="P23" s="123">
        <f t="shared" si="4"/>
        <v>4.2809779830934487E-2</v>
      </c>
      <c r="Q23" s="123">
        <f t="shared" si="4"/>
        <v>6.6552875025168587E-2</v>
      </c>
      <c r="R23" s="123">
        <f t="shared" si="4"/>
        <v>0.3204021202562557</v>
      </c>
      <c r="S23" s="126">
        <f t="shared" si="4"/>
        <v>5.2704246575342462E-5</v>
      </c>
    </row>
    <row r="24" spans="1:19" x14ac:dyDescent="0.25">
      <c r="A24" s="25" t="s">
        <v>55</v>
      </c>
      <c r="B24" s="14" t="s">
        <v>57</v>
      </c>
      <c r="C24" s="15">
        <v>34005</v>
      </c>
      <c r="D24" s="37">
        <v>996.21715185999994</v>
      </c>
      <c r="E24" s="37">
        <v>107472.972205</v>
      </c>
      <c r="F24" s="123">
        <v>611.5717826099999</v>
      </c>
      <c r="G24" s="123">
        <v>15.391243781899998</v>
      </c>
      <c r="H24" s="123">
        <v>13.841282207999999</v>
      </c>
      <c r="I24" s="123">
        <v>45.371154600799997</v>
      </c>
      <c r="J24" s="125">
        <v>302.88725800899999</v>
      </c>
      <c r="K24" s="125">
        <v>9.9055340000000006E-2</v>
      </c>
      <c r="L24" s="124">
        <f t="shared" ref="L24:L31" si="5">D24/365</f>
        <v>2.7293620598904109</v>
      </c>
      <c r="M24" s="123">
        <f t="shared" ref="M24:M31" si="6">E24/365</f>
        <v>294.44649919178084</v>
      </c>
      <c r="N24" s="123">
        <f t="shared" ref="N24:N31" si="7">F24/365</f>
        <v>1.6755391304383558</v>
      </c>
      <c r="O24" s="123">
        <f t="shared" ref="O24:O31" si="8">G24/365</f>
        <v>4.2167791183287666E-2</v>
      </c>
      <c r="P24" s="123">
        <f t="shared" ref="P24:P31" si="9">H24/365</f>
        <v>3.7921321117808215E-2</v>
      </c>
      <c r="Q24" s="123">
        <f t="shared" ref="Q24:Q31" si="10">I24/365</f>
        <v>0.12430453315287671</v>
      </c>
      <c r="R24" s="123">
        <f t="shared" ref="R24:R31" si="11">J24/365</f>
        <v>0.82982810413424657</v>
      </c>
      <c r="S24" s="126">
        <f t="shared" ref="S24:S31" si="12">K24/365</f>
        <v>2.7138449315068495E-4</v>
      </c>
    </row>
    <row r="25" spans="1:19" x14ac:dyDescent="0.25">
      <c r="A25" s="25" t="s">
        <v>55</v>
      </c>
      <c r="B25" s="14" t="s">
        <v>58</v>
      </c>
      <c r="C25" s="15">
        <v>34007</v>
      </c>
      <c r="D25" s="37">
        <v>18.326924591920001</v>
      </c>
      <c r="E25" s="37">
        <v>1.12547</v>
      </c>
      <c r="F25" s="123">
        <v>0.25903379679999994</v>
      </c>
      <c r="G25" s="123">
        <v>0.38821918504500003</v>
      </c>
      <c r="H25" s="123">
        <v>0.30716817334999996</v>
      </c>
      <c r="I25" s="123">
        <v>5.3843184063000003E-2</v>
      </c>
      <c r="J25" s="125">
        <v>0.56365806200000002</v>
      </c>
      <c r="K25" s="125">
        <v>1.7085800000000002E-5</v>
      </c>
      <c r="L25" s="124">
        <f t="shared" si="5"/>
        <v>5.0210752306630142E-2</v>
      </c>
      <c r="M25" s="123">
        <f t="shared" si="6"/>
        <v>3.0834794520547943E-3</v>
      </c>
      <c r="N25" s="123">
        <f t="shared" si="7"/>
        <v>7.09681635068493E-4</v>
      </c>
      <c r="O25" s="123">
        <f t="shared" si="8"/>
        <v>1.0636142056027397E-3</v>
      </c>
      <c r="P25" s="123">
        <f t="shared" si="9"/>
        <v>8.4155663931506836E-4</v>
      </c>
      <c r="Q25" s="123">
        <f t="shared" si="10"/>
        <v>1.4751557277534248E-4</v>
      </c>
      <c r="R25" s="123">
        <f t="shared" si="11"/>
        <v>1.5442686630136987E-3</v>
      </c>
      <c r="S25" s="126">
        <f t="shared" si="12"/>
        <v>4.6810410958904114E-8</v>
      </c>
    </row>
    <row r="26" spans="1:19" x14ac:dyDescent="0.25">
      <c r="A26" s="25" t="s">
        <v>55</v>
      </c>
      <c r="B26" s="14" t="s">
        <v>59</v>
      </c>
      <c r="C26" s="15">
        <v>34009</v>
      </c>
      <c r="D26" s="37">
        <v>181.31384586347946</v>
      </c>
      <c r="E26" s="37">
        <v>0.22980789008223415</v>
      </c>
      <c r="F26" s="123">
        <v>3.3023846803002592</v>
      </c>
      <c r="G26" s="123">
        <v>3.8300663509923694</v>
      </c>
      <c r="H26" s="123">
        <v>2.9642317350301779</v>
      </c>
      <c r="I26" s="123">
        <v>0.54764502451152475</v>
      </c>
      <c r="J26" s="125">
        <v>5.3357591299098326</v>
      </c>
      <c r="K26" s="125">
        <v>3.4171610000000001E-6</v>
      </c>
      <c r="L26" s="124">
        <f t="shared" si="5"/>
        <v>0.49675026263966976</v>
      </c>
      <c r="M26" s="123">
        <f t="shared" si="6"/>
        <v>6.2961065775954557E-4</v>
      </c>
      <c r="N26" s="123">
        <f t="shared" si="7"/>
        <v>9.0476292610966007E-3</v>
      </c>
      <c r="O26" s="123">
        <f t="shared" si="8"/>
        <v>1.0493332468472245E-2</v>
      </c>
      <c r="P26" s="123">
        <f t="shared" si="9"/>
        <v>8.1211828356991169E-3</v>
      </c>
      <c r="Q26" s="123">
        <f t="shared" si="10"/>
        <v>1.500397327428835E-3</v>
      </c>
      <c r="R26" s="123">
        <f t="shared" si="11"/>
        <v>1.4618518164136528E-2</v>
      </c>
      <c r="S26" s="126">
        <f t="shared" si="12"/>
        <v>9.3620849315068499E-9</v>
      </c>
    </row>
    <row r="27" spans="1:19" x14ac:dyDescent="0.25">
      <c r="A27" s="25" t="s">
        <v>55</v>
      </c>
      <c r="B27" s="14" t="s">
        <v>60</v>
      </c>
      <c r="C27" s="15">
        <v>34011</v>
      </c>
      <c r="D27" s="39">
        <v>188.49848889999998</v>
      </c>
      <c r="E27" s="37">
        <v>0</v>
      </c>
      <c r="F27" s="123">
        <v>18.790045110000001</v>
      </c>
      <c r="G27" s="123">
        <v>4.5737237940000002</v>
      </c>
      <c r="H27" s="123">
        <v>3.7349034400000001</v>
      </c>
      <c r="I27" s="123">
        <v>1.9940490720000001</v>
      </c>
      <c r="J27" s="125">
        <v>12.62374634</v>
      </c>
      <c r="K27" s="125">
        <v>0</v>
      </c>
      <c r="L27" s="124">
        <f t="shared" si="5"/>
        <v>0.51643421616438356</v>
      </c>
      <c r="M27" s="123">
        <f t="shared" si="6"/>
        <v>0</v>
      </c>
      <c r="N27" s="123">
        <f t="shared" si="7"/>
        <v>5.1479575643835616E-2</v>
      </c>
      <c r="O27" s="123">
        <f t="shared" si="8"/>
        <v>1.2530750120547945E-2</v>
      </c>
      <c r="P27" s="123">
        <f t="shared" si="9"/>
        <v>1.0232612164383563E-2</v>
      </c>
      <c r="Q27" s="123">
        <f t="shared" si="10"/>
        <v>5.4631481424657537E-3</v>
      </c>
      <c r="R27" s="123">
        <f t="shared" si="11"/>
        <v>3.4585606410958904E-2</v>
      </c>
      <c r="S27" s="126">
        <f t="shared" si="12"/>
        <v>0</v>
      </c>
    </row>
    <row r="28" spans="1:19" x14ac:dyDescent="0.25">
      <c r="A28" s="25" t="s">
        <v>55</v>
      </c>
      <c r="B28" s="14" t="s">
        <v>61</v>
      </c>
      <c r="C28" s="15">
        <v>34015</v>
      </c>
      <c r="D28" s="37">
        <v>103.5138489</v>
      </c>
      <c r="E28" s="37">
        <v>0</v>
      </c>
      <c r="F28" s="123">
        <v>1.24662155</v>
      </c>
      <c r="G28" s="123">
        <v>2.1606573899999999</v>
      </c>
      <c r="H28" s="123">
        <v>1.6617743264999998</v>
      </c>
      <c r="I28" s="123">
        <v>0.251802994</v>
      </c>
      <c r="J28" s="125">
        <v>2.7344766310000002</v>
      </c>
      <c r="K28" s="125">
        <v>0</v>
      </c>
      <c r="L28" s="124">
        <f t="shared" si="5"/>
        <v>0.28359958602739727</v>
      </c>
      <c r="M28" s="123">
        <f t="shared" si="6"/>
        <v>0</v>
      </c>
      <c r="N28" s="123">
        <f t="shared" si="7"/>
        <v>3.4154015068493149E-3</v>
      </c>
      <c r="O28" s="123">
        <f t="shared" si="8"/>
        <v>5.9196092876712325E-3</v>
      </c>
      <c r="P28" s="123">
        <f t="shared" si="9"/>
        <v>4.5528063739726024E-3</v>
      </c>
      <c r="Q28" s="123">
        <f t="shared" si="10"/>
        <v>6.8987121643835617E-4</v>
      </c>
      <c r="R28" s="123">
        <f t="shared" si="11"/>
        <v>7.4917167972602741E-3</v>
      </c>
      <c r="S28" s="126">
        <f t="shared" si="12"/>
        <v>0</v>
      </c>
    </row>
    <row r="29" spans="1:19" x14ac:dyDescent="0.25">
      <c r="A29" s="25" t="s">
        <v>55</v>
      </c>
      <c r="B29" s="14" t="s">
        <v>62</v>
      </c>
      <c r="C29" s="15">
        <v>34021</v>
      </c>
      <c r="D29" s="37">
        <v>335.78727122434577</v>
      </c>
      <c r="E29" s="37">
        <v>8590.8481144893194</v>
      </c>
      <c r="F29" s="123">
        <v>42.069245981352374</v>
      </c>
      <c r="G29" s="123">
        <v>7.2140327455952669</v>
      </c>
      <c r="H29" s="123">
        <v>5.852931885790575</v>
      </c>
      <c r="I29" s="123">
        <v>5.1450956982049831</v>
      </c>
      <c r="J29" s="125">
        <v>22.681508177698916</v>
      </c>
      <c r="K29" s="125">
        <v>1.291402E-2</v>
      </c>
      <c r="L29" s="124">
        <f t="shared" si="5"/>
        <v>0.91996512664204322</v>
      </c>
      <c r="M29" s="123">
        <f t="shared" si="6"/>
        <v>23.536570176683068</v>
      </c>
      <c r="N29" s="123">
        <f t="shared" si="7"/>
        <v>0.1152582081680887</v>
      </c>
      <c r="O29" s="123">
        <f t="shared" si="8"/>
        <v>1.9764473275603472E-2</v>
      </c>
      <c r="P29" s="123">
        <f t="shared" si="9"/>
        <v>1.6035429824083767E-2</v>
      </c>
      <c r="Q29" s="123">
        <f t="shared" si="10"/>
        <v>1.4096152597821871E-2</v>
      </c>
      <c r="R29" s="123">
        <f t="shared" si="11"/>
        <v>6.2141118295065523E-2</v>
      </c>
      <c r="S29" s="126">
        <f t="shared" si="12"/>
        <v>3.5380876712328769E-5</v>
      </c>
    </row>
    <row r="30" spans="1:19" x14ac:dyDescent="0.25">
      <c r="A30" s="25" t="s">
        <v>55</v>
      </c>
      <c r="B30" s="14" t="s">
        <v>63</v>
      </c>
      <c r="C30" s="15">
        <v>34029</v>
      </c>
      <c r="D30" s="37">
        <v>301.87308391560305</v>
      </c>
      <c r="E30" s="37">
        <v>25965.295961142121</v>
      </c>
      <c r="F30" s="123">
        <v>110.41841987752211</v>
      </c>
      <c r="G30" s="123">
        <v>5.1077723970668245</v>
      </c>
      <c r="H30" s="123">
        <v>4.3488130359099584</v>
      </c>
      <c r="I30" s="123">
        <v>11.774488258618955</v>
      </c>
      <c r="J30" s="125">
        <v>32.259187493702761</v>
      </c>
      <c r="K30" s="125">
        <v>9.7951266100000005E-4</v>
      </c>
      <c r="L30" s="124">
        <f t="shared" si="5"/>
        <v>0.82704954497425487</v>
      </c>
      <c r="M30" s="123">
        <f t="shared" si="6"/>
        <v>71.137797153814034</v>
      </c>
      <c r="N30" s="123">
        <f t="shared" si="7"/>
        <v>0.30251621884252633</v>
      </c>
      <c r="O30" s="123">
        <f t="shared" si="8"/>
        <v>1.3993896978265273E-2</v>
      </c>
      <c r="P30" s="123">
        <f t="shared" si="9"/>
        <v>1.1914556262767009E-2</v>
      </c>
      <c r="Q30" s="123">
        <f t="shared" si="10"/>
        <v>3.2258871941421796E-2</v>
      </c>
      <c r="R30" s="123">
        <f t="shared" si="11"/>
        <v>8.8381335599185651E-2</v>
      </c>
      <c r="S30" s="126">
        <f t="shared" si="12"/>
        <v>2.6835963315068496E-6</v>
      </c>
    </row>
    <row r="31" spans="1:19" ht="15.75" thickBot="1" x14ac:dyDescent="0.3">
      <c r="A31" s="25" t="s">
        <v>55</v>
      </c>
      <c r="B31" s="21" t="s">
        <v>64</v>
      </c>
      <c r="C31" s="30">
        <v>34033</v>
      </c>
      <c r="D31" s="38">
        <v>38.053443700000003</v>
      </c>
      <c r="E31" s="38">
        <v>0</v>
      </c>
      <c r="F31" s="131">
        <v>0.44125047399999995</v>
      </c>
      <c r="G31" s="131">
        <v>0.79128747799999999</v>
      </c>
      <c r="H31" s="131">
        <v>0.60458244299999997</v>
      </c>
      <c r="I31" s="131">
        <v>8.8458704999999999E-2</v>
      </c>
      <c r="J31" s="132">
        <v>0.969574614</v>
      </c>
      <c r="K31" s="132">
        <v>0</v>
      </c>
      <c r="L31" s="124">
        <f t="shared" si="5"/>
        <v>0.10425601013698631</v>
      </c>
      <c r="M31" s="123">
        <f t="shared" si="6"/>
        <v>0</v>
      </c>
      <c r="N31" s="123">
        <f t="shared" si="7"/>
        <v>1.208905408219178E-3</v>
      </c>
      <c r="O31" s="123">
        <f t="shared" si="8"/>
        <v>2.1679108986301368E-3</v>
      </c>
      <c r="P31" s="123">
        <f t="shared" si="9"/>
        <v>1.6563902547945205E-3</v>
      </c>
      <c r="Q31" s="123">
        <f t="shared" si="10"/>
        <v>2.4235261643835616E-4</v>
      </c>
      <c r="R31" s="123">
        <f t="shared" si="11"/>
        <v>2.6563688054794519E-3</v>
      </c>
      <c r="S31" s="126">
        <f t="shared" si="12"/>
        <v>0</v>
      </c>
    </row>
    <row r="32" spans="1:19" ht="15.75" thickBot="1" x14ac:dyDescent="0.3">
      <c r="A32" s="23" t="s">
        <v>65</v>
      </c>
      <c r="B32" s="5"/>
      <c r="C32" s="24"/>
      <c r="D32" s="141">
        <f>SUM(D23:D31)</f>
        <v>2598.5180501865329</v>
      </c>
      <c r="E32" s="141">
        <f t="shared" ref="E32:K32" si="13">SUM(E23:E31)</f>
        <v>153116.90464720887</v>
      </c>
      <c r="F32" s="133">
        <f t="shared" si="13"/>
        <v>1030.1348636373018</v>
      </c>
      <c r="G32" s="133">
        <f t="shared" si="13"/>
        <v>56.001397431062934</v>
      </c>
      <c r="H32" s="133">
        <f t="shared" si="13"/>
        <v>48.941256885871795</v>
      </c>
      <c r="I32" s="133">
        <f t="shared" si="13"/>
        <v>89.518336921384986</v>
      </c>
      <c r="J32" s="133">
        <f t="shared" si="13"/>
        <v>497.00194235084484</v>
      </c>
      <c r="K32" s="133">
        <f t="shared" si="13"/>
        <v>0.132206425622</v>
      </c>
      <c r="L32" s="124">
        <f>SUM(L23:L31)</f>
        <v>7.1192275347576244</v>
      </c>
      <c r="M32" s="123">
        <f t="shared" ref="M32:S32" si="14">SUM(M23:M31)</f>
        <v>419.49836889646269</v>
      </c>
      <c r="N32" s="123">
        <f t="shared" si="14"/>
        <v>2.8222872976364433</v>
      </c>
      <c r="O32" s="123">
        <f t="shared" si="14"/>
        <v>0.15342848611250118</v>
      </c>
      <c r="P32" s="123">
        <f t="shared" si="14"/>
        <v>0.13408563530375833</v>
      </c>
      <c r="Q32" s="123">
        <f t="shared" si="14"/>
        <v>0.24525571759283563</v>
      </c>
      <c r="R32" s="123">
        <f t="shared" si="14"/>
        <v>1.3616491571256022</v>
      </c>
      <c r="S32" s="126">
        <f t="shared" si="14"/>
        <v>3.6220938526575349E-4</v>
      </c>
    </row>
    <row r="33" spans="1:19" ht="15.75" thickBot="1" x14ac:dyDescent="0.3">
      <c r="A33" s="163" t="s">
        <v>66</v>
      </c>
      <c r="B33" s="164"/>
      <c r="C33" s="164"/>
      <c r="D33" s="142">
        <f>D32+D20</f>
        <v>9857.2530393699271</v>
      </c>
      <c r="E33" s="143">
        <f t="shared" ref="E33:S33" si="15">E32+E20</f>
        <v>972644.4723368577</v>
      </c>
      <c r="F33" s="134">
        <f t="shared" si="15"/>
        <v>3572.0431751436709</v>
      </c>
      <c r="G33" s="134">
        <f t="shared" si="15"/>
        <v>149.13943508576742</v>
      </c>
      <c r="H33" s="134">
        <f t="shared" si="15"/>
        <v>130.7350525158364</v>
      </c>
      <c r="I33" s="134">
        <f t="shared" si="15"/>
        <v>420.20733071836548</v>
      </c>
      <c r="J33" s="135">
        <f t="shared" si="15"/>
        <v>1210.935100570518</v>
      </c>
      <c r="K33" s="135">
        <f t="shared" si="15"/>
        <v>1.0552683661820002</v>
      </c>
      <c r="L33" s="127">
        <f t="shared" si="15"/>
        <v>27.006172710602542</v>
      </c>
      <c r="M33" s="128">
        <f t="shared" si="15"/>
        <v>2664.7793762653637</v>
      </c>
      <c r="N33" s="128">
        <f t="shared" si="15"/>
        <v>9.7864196579278655</v>
      </c>
      <c r="O33" s="128">
        <f t="shared" si="15"/>
        <v>0.40860119201580114</v>
      </c>
      <c r="P33" s="128">
        <f t="shared" si="15"/>
        <v>0.35817822607078464</v>
      </c>
      <c r="Q33" s="128">
        <f t="shared" si="15"/>
        <v>1.1512529608722344</v>
      </c>
      <c r="R33" s="128">
        <f t="shared" si="15"/>
        <v>3.3176304125219671</v>
      </c>
      <c r="S33" s="130">
        <f t="shared" si="15"/>
        <v>2.891146208717808E-3</v>
      </c>
    </row>
    <row r="34" spans="1:19" ht="15.75" thickBot="1" x14ac:dyDescent="0.3">
      <c r="B34" s="31"/>
      <c r="C34" s="8" t="s">
        <v>15</v>
      </c>
      <c r="D34" s="144">
        <f>'2020 LTO GSE APU NAA CTY'!W113</f>
        <v>9857.2530393699308</v>
      </c>
      <c r="E34" s="144">
        <f>'2020 LTO GSE APU NAA CTY'!X113</f>
        <v>972644.4723368577</v>
      </c>
      <c r="F34" s="114">
        <f>'2020 LTO GSE APU NAA CTY'!Y113</f>
        <v>3572.0431751436699</v>
      </c>
      <c r="G34" s="114">
        <f>'2020 LTO GSE APU NAA CTY'!Z113</f>
        <v>149.13943508576739</v>
      </c>
      <c r="H34" s="114">
        <f>'2020 LTO GSE APU NAA CTY'!AA113</f>
        <v>130.73505251583646</v>
      </c>
      <c r="I34" s="114">
        <f>'2020 LTO GSE APU NAA CTY'!AB113</f>
        <v>420.20733071836554</v>
      </c>
      <c r="J34" s="114">
        <f>'2020 LTO GSE APU NAA CTY'!AC113</f>
        <v>1210.9351005705182</v>
      </c>
      <c r="K34" s="114">
        <f>'2020 LTO GSE APU NAA CTY'!AD113</f>
        <v>1.0552683661819997</v>
      </c>
    </row>
    <row r="35" spans="1:19" x14ac:dyDescent="0.25">
      <c r="C35" s="10">
        <v>34003</v>
      </c>
    </row>
  </sheetData>
  <mergeCells count="1">
    <mergeCell ref="A33:C33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C8E7-7DF9-4894-87FB-948052B99509}">
  <dimension ref="A1:AN114"/>
  <sheetViews>
    <sheetView workbookViewId="0">
      <selection activeCell="A20" sqref="A20"/>
    </sheetView>
  </sheetViews>
  <sheetFormatPr defaultRowHeight="15" x14ac:dyDescent="0.25"/>
  <cols>
    <col min="1" max="2" width="15.85546875" customWidth="1"/>
    <col min="3" max="3" width="12.85546875" bestFit="1" customWidth="1"/>
    <col min="4" max="4" width="15.85546875" customWidth="1"/>
    <col min="5" max="6" width="26.7109375" customWidth="1"/>
    <col min="7" max="10" width="15.85546875" customWidth="1"/>
    <col min="11" max="13" width="26.7109375" customWidth="1"/>
    <col min="14" max="14" width="11" customWidth="1"/>
    <col min="40" max="40" width="18.140625" customWidth="1"/>
  </cols>
  <sheetData>
    <row r="1" spans="1:40" x14ac:dyDescent="0.25">
      <c r="A1" s="2" t="s">
        <v>67</v>
      </c>
      <c r="B1" s="45"/>
      <c r="I1" s="44"/>
      <c r="N1" s="45"/>
      <c r="O1" s="45"/>
      <c r="P1" s="45"/>
      <c r="Q1" s="2"/>
    </row>
    <row r="2" spans="1:40" x14ac:dyDescent="0.25">
      <c r="A2" s="156" t="s">
        <v>9</v>
      </c>
      <c r="I2" s="46"/>
      <c r="Q2" s="156"/>
    </row>
    <row r="3" spans="1:40" x14ac:dyDescent="0.25">
      <c r="A3" s="2" t="s">
        <v>68</v>
      </c>
      <c r="I3" s="47"/>
      <c r="Q3" s="2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x14ac:dyDescent="0.25">
      <c r="A4" s="2" t="s">
        <v>11</v>
      </c>
      <c r="I4" s="47"/>
      <c r="Q4" s="2"/>
      <c r="AE4" s="113"/>
      <c r="AF4" s="113"/>
      <c r="AG4" s="113"/>
      <c r="AH4" s="113"/>
      <c r="AI4" s="113"/>
      <c r="AJ4" s="113"/>
      <c r="AK4" s="113"/>
      <c r="AL4" s="113"/>
      <c r="AM4" s="113"/>
      <c r="AN4" s="113"/>
    </row>
    <row r="5" spans="1:40" ht="15.75" thickBot="1" x14ac:dyDescent="0.3">
      <c r="A5" s="2" t="s">
        <v>12</v>
      </c>
      <c r="I5" s="47"/>
      <c r="Q5" s="2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ht="15.75" thickBot="1" x14ac:dyDescent="0.3">
      <c r="A6" s="107"/>
      <c r="B6" s="5"/>
      <c r="C6" s="5"/>
      <c r="D6" s="5"/>
      <c r="E6" s="5"/>
      <c r="F6" s="33"/>
      <c r="G6" s="115"/>
      <c r="H6" s="115"/>
      <c r="I6" s="115"/>
      <c r="J6" s="115"/>
      <c r="K6" s="115"/>
      <c r="L6" s="115"/>
      <c r="M6" s="115"/>
      <c r="N6" s="165">
        <v>2017</v>
      </c>
      <c r="O6" s="166"/>
      <c r="P6" s="166"/>
      <c r="Q6" s="166"/>
      <c r="R6" s="166"/>
      <c r="S6" s="166"/>
      <c r="T6" s="166"/>
      <c r="U6" s="166"/>
      <c r="V6" s="91" t="s">
        <v>69</v>
      </c>
      <c r="W6" s="165" t="s">
        <v>70</v>
      </c>
      <c r="X6" s="166"/>
      <c r="Y6" s="166"/>
      <c r="Z6" s="166"/>
      <c r="AA6" s="166"/>
      <c r="AB6" s="166"/>
      <c r="AC6" s="166"/>
      <c r="AD6" s="166"/>
      <c r="AE6" s="165" t="s">
        <v>71</v>
      </c>
      <c r="AF6" s="167"/>
      <c r="AG6" s="167"/>
      <c r="AH6" s="167"/>
      <c r="AI6" s="167"/>
      <c r="AJ6" s="167"/>
      <c r="AK6" s="167"/>
      <c r="AL6" s="167"/>
      <c r="AM6" s="23"/>
      <c r="AN6" s="56"/>
    </row>
    <row r="7" spans="1:40" ht="45.75" thickBot="1" x14ac:dyDescent="0.3">
      <c r="A7" s="8" t="s">
        <v>15</v>
      </c>
      <c r="B7" s="53" t="s">
        <v>72</v>
      </c>
      <c r="C7" s="54" t="s">
        <v>73</v>
      </c>
      <c r="D7" s="54" t="s">
        <v>74</v>
      </c>
      <c r="E7" s="54" t="s">
        <v>75</v>
      </c>
      <c r="F7" s="54" t="s">
        <v>76</v>
      </c>
      <c r="G7" s="6" t="s">
        <v>15</v>
      </c>
      <c r="H7" s="50" t="s">
        <v>72</v>
      </c>
      <c r="I7" s="51" t="s">
        <v>73</v>
      </c>
      <c r="J7" s="51" t="s">
        <v>74</v>
      </c>
      <c r="K7" s="21"/>
      <c r="L7" s="21"/>
      <c r="M7" s="21"/>
      <c r="N7" s="161" t="s">
        <v>77</v>
      </c>
      <c r="O7" s="161" t="s">
        <v>78</v>
      </c>
      <c r="P7" s="161" t="s">
        <v>49</v>
      </c>
      <c r="Q7" s="161" t="s">
        <v>50</v>
      </c>
      <c r="R7" s="161" t="s">
        <v>51</v>
      </c>
      <c r="S7" s="161" t="s">
        <v>52</v>
      </c>
      <c r="T7" s="161" t="s">
        <v>53</v>
      </c>
      <c r="U7" s="157" t="s">
        <v>54</v>
      </c>
      <c r="V7" s="158" t="s">
        <v>79</v>
      </c>
      <c r="W7" s="159" t="s">
        <v>16</v>
      </c>
      <c r="X7" s="161" t="s">
        <v>17</v>
      </c>
      <c r="Y7" s="161" t="s">
        <v>18</v>
      </c>
      <c r="Z7" s="161" t="s">
        <v>19</v>
      </c>
      <c r="AA7" s="161" t="s">
        <v>20</v>
      </c>
      <c r="AB7" s="161" t="s">
        <v>21</v>
      </c>
      <c r="AC7" s="161" t="s">
        <v>22</v>
      </c>
      <c r="AD7" s="157" t="s">
        <v>23</v>
      </c>
      <c r="AE7" s="159" t="s">
        <v>80</v>
      </c>
      <c r="AF7" s="161" t="s">
        <v>81</v>
      </c>
      <c r="AG7" s="161" t="s">
        <v>82</v>
      </c>
      <c r="AH7" s="161" t="s">
        <v>83</v>
      </c>
      <c r="AI7" s="161" t="s">
        <v>84</v>
      </c>
      <c r="AJ7" s="161" t="s">
        <v>85</v>
      </c>
      <c r="AK7" s="161" t="s">
        <v>86</v>
      </c>
      <c r="AL7" s="157" t="s">
        <v>87</v>
      </c>
      <c r="AM7" s="53"/>
      <c r="AN7" s="56"/>
    </row>
    <row r="8" spans="1:40" ht="30" x14ac:dyDescent="0.25">
      <c r="A8" s="9">
        <v>34001</v>
      </c>
      <c r="B8" s="52" t="s">
        <v>88</v>
      </c>
      <c r="C8" s="8" t="s">
        <v>89</v>
      </c>
      <c r="D8" s="8">
        <v>2265008005</v>
      </c>
      <c r="E8" s="171" t="s">
        <v>90</v>
      </c>
      <c r="F8" s="171" t="s">
        <v>91</v>
      </c>
      <c r="G8" s="109">
        <v>34001</v>
      </c>
      <c r="H8" s="12" t="s">
        <v>88</v>
      </c>
      <c r="I8" s="11" t="s">
        <v>89</v>
      </c>
      <c r="J8" s="11">
        <v>2265008005</v>
      </c>
      <c r="K8" s="168" t="s">
        <v>90</v>
      </c>
      <c r="L8" s="168" t="s">
        <v>91</v>
      </c>
      <c r="M8" s="168"/>
      <c r="N8" s="8">
        <v>13.04494</v>
      </c>
      <c r="O8" s="8"/>
      <c r="P8" s="8">
        <v>0.72897149999999999</v>
      </c>
      <c r="Q8" s="8">
        <v>3.2615539999999998E-2</v>
      </c>
      <c r="R8" s="8">
        <v>2.998659E-2</v>
      </c>
      <c r="S8" s="8">
        <v>6.9711700000000001E-2</v>
      </c>
      <c r="T8" s="8">
        <v>0.35046240000000001</v>
      </c>
      <c r="U8" s="8">
        <v>1.9237049999999999E-2</v>
      </c>
      <c r="V8" s="109">
        <v>1</v>
      </c>
      <c r="W8" s="106">
        <f t="shared" ref="W8:W39" si="0">$V8*N8</f>
        <v>13.04494</v>
      </c>
      <c r="X8" s="8">
        <f t="shared" ref="X8:X39" si="1">$V8*O8</f>
        <v>0</v>
      </c>
      <c r="Y8" s="8">
        <f t="shared" ref="Y8:Y39" si="2">$V8*P8</f>
        <v>0.72897149999999999</v>
      </c>
      <c r="Z8" s="8">
        <f t="shared" ref="Z8:Z39" si="3">$V8*Q8</f>
        <v>3.2615539999999998E-2</v>
      </c>
      <c r="AA8" s="8">
        <f t="shared" ref="AA8:AA39" si="4">$V8*R8</f>
        <v>2.998659E-2</v>
      </c>
      <c r="AB8" s="8">
        <f t="shared" ref="AB8:AB39" si="5">$V8*S8</f>
        <v>6.9711700000000001E-2</v>
      </c>
      <c r="AC8" s="8">
        <f t="shared" ref="AC8:AC39" si="6">$V8*T8</f>
        <v>0.35046240000000001</v>
      </c>
      <c r="AD8" s="8">
        <f t="shared" ref="AD8:AD39" si="7">$V8*U8</f>
        <v>1.9237049999999999E-2</v>
      </c>
      <c r="AE8" s="59">
        <f t="shared" ref="AE8:AE39" si="8">W8/365</f>
        <v>3.573956164383562E-2</v>
      </c>
      <c r="AF8" s="59">
        <f t="shared" ref="AF8:AF39" si="9">X8/365</f>
        <v>0</v>
      </c>
      <c r="AG8" s="59">
        <f t="shared" ref="AG8:AG39" si="10">Y8/365</f>
        <v>1.9971821917808218E-3</v>
      </c>
      <c r="AH8" s="59">
        <f t="shared" ref="AH8:AH39" si="11">Z8/365</f>
        <v>8.9357643835616431E-5</v>
      </c>
      <c r="AI8" s="59">
        <f t="shared" ref="AI8:AI39" si="12">AA8/365</f>
        <v>8.2155041095890419E-5</v>
      </c>
      <c r="AJ8" s="59">
        <f t="shared" ref="AJ8:AJ39" si="13">AB8/365</f>
        <v>1.9099095890410958E-4</v>
      </c>
      <c r="AK8" s="59">
        <f t="shared" ref="AK8:AK39" si="14">AC8/365</f>
        <v>9.6017095890410964E-4</v>
      </c>
      <c r="AL8" s="59">
        <f t="shared" ref="AL8:AL39" si="15">AD8/365</f>
        <v>5.2704246575342462E-5</v>
      </c>
      <c r="AM8" s="52" t="s">
        <v>92</v>
      </c>
      <c r="AN8" s="49" t="s">
        <v>93</v>
      </c>
    </row>
    <row r="9" spans="1:40" ht="30" x14ac:dyDescent="0.25">
      <c r="A9" s="16">
        <v>34001</v>
      </c>
      <c r="B9" s="14" t="s">
        <v>88</v>
      </c>
      <c r="C9" s="14" t="s">
        <v>89</v>
      </c>
      <c r="D9" s="14">
        <v>2270008005</v>
      </c>
      <c r="E9" s="170" t="s">
        <v>91</v>
      </c>
      <c r="F9" s="170" t="s">
        <v>94</v>
      </c>
      <c r="G9" s="116">
        <v>34001</v>
      </c>
      <c r="H9" s="117" t="s">
        <v>88</v>
      </c>
      <c r="I9" s="118" t="s">
        <v>89</v>
      </c>
      <c r="J9" s="118">
        <v>2270008005</v>
      </c>
      <c r="K9" s="169" t="s">
        <v>91</v>
      </c>
      <c r="L9" s="169" t="s">
        <v>94</v>
      </c>
      <c r="M9" s="169"/>
      <c r="N9" s="14">
        <v>0.24381220000000001</v>
      </c>
      <c r="O9" s="14"/>
      <c r="P9" s="14">
        <v>0.76224000000000003</v>
      </c>
      <c r="Q9" s="14">
        <v>3.0693390000000001E-2</v>
      </c>
      <c r="R9" s="14">
        <v>2.9748360000000001E-2</v>
      </c>
      <c r="S9" s="14">
        <v>1.929715E-3</v>
      </c>
      <c r="T9" s="14">
        <v>0.115787</v>
      </c>
      <c r="U9" s="14"/>
      <c r="V9" s="48">
        <v>1</v>
      </c>
      <c r="W9" s="78">
        <f t="shared" si="0"/>
        <v>0.24381220000000001</v>
      </c>
      <c r="X9" s="14">
        <f t="shared" si="1"/>
        <v>0</v>
      </c>
      <c r="Y9" s="14">
        <f t="shared" si="2"/>
        <v>0.76224000000000003</v>
      </c>
      <c r="Z9" s="14">
        <f t="shared" si="3"/>
        <v>3.0693390000000001E-2</v>
      </c>
      <c r="AA9" s="14">
        <f t="shared" si="4"/>
        <v>2.9748360000000001E-2</v>
      </c>
      <c r="AB9" s="14">
        <f t="shared" si="5"/>
        <v>1.929715E-3</v>
      </c>
      <c r="AC9" s="14">
        <f t="shared" si="6"/>
        <v>0.115787</v>
      </c>
      <c r="AD9" s="14">
        <f t="shared" si="7"/>
        <v>0</v>
      </c>
      <c r="AE9" s="16">
        <f t="shared" si="8"/>
        <v>6.6797863013698627E-4</v>
      </c>
      <c r="AF9" s="14">
        <f t="shared" si="9"/>
        <v>0</v>
      </c>
      <c r="AG9" s="14">
        <f t="shared" si="10"/>
        <v>2.0883287671232876E-3</v>
      </c>
      <c r="AH9" s="14">
        <f t="shared" si="11"/>
        <v>8.4091479452054791E-5</v>
      </c>
      <c r="AI9" s="14">
        <f t="shared" si="12"/>
        <v>8.1502356164383569E-5</v>
      </c>
      <c r="AJ9" s="14">
        <f t="shared" si="13"/>
        <v>5.2868904109589039E-6</v>
      </c>
      <c r="AK9" s="14">
        <f t="shared" si="14"/>
        <v>3.1722465753424657E-4</v>
      </c>
      <c r="AL9" s="14">
        <f t="shared" si="15"/>
        <v>0</v>
      </c>
      <c r="AM9" s="16" t="s">
        <v>92</v>
      </c>
      <c r="AN9" s="17" t="s">
        <v>93</v>
      </c>
    </row>
    <row r="10" spans="1:40" x14ac:dyDescent="0.25">
      <c r="A10" s="16">
        <v>34001</v>
      </c>
      <c r="B10" s="14" t="s">
        <v>88</v>
      </c>
      <c r="C10" s="14" t="s">
        <v>89</v>
      </c>
      <c r="D10" s="14">
        <v>2275001000</v>
      </c>
      <c r="E10" s="170" t="s">
        <v>95</v>
      </c>
      <c r="F10" s="170"/>
      <c r="G10" s="16">
        <v>34001</v>
      </c>
      <c r="H10" s="14" t="s">
        <v>88</v>
      </c>
      <c r="I10" s="14" t="s">
        <v>89</v>
      </c>
      <c r="J10" s="14">
        <v>2275001000</v>
      </c>
      <c r="K10" s="170" t="s">
        <v>95</v>
      </c>
      <c r="L10" s="170"/>
      <c r="M10" s="170"/>
      <c r="N10" s="14">
        <v>261.67500000000001</v>
      </c>
      <c r="O10" s="14"/>
      <c r="P10" s="14">
        <v>225.10220000000001</v>
      </c>
      <c r="Q10" s="14">
        <v>14.04106</v>
      </c>
      <c r="R10" s="14">
        <v>13.70407</v>
      </c>
      <c r="S10" s="14">
        <v>21.257680000000001</v>
      </c>
      <c r="T10" s="14">
        <v>109.5166</v>
      </c>
      <c r="U10" s="14"/>
      <c r="V10" s="48">
        <v>0.91586141131595677</v>
      </c>
      <c r="W10" s="78">
        <f t="shared" si="0"/>
        <v>239.65803480610299</v>
      </c>
      <c r="X10" s="14">
        <f t="shared" si="1"/>
        <v>0</v>
      </c>
      <c r="Y10" s="14">
        <f t="shared" si="2"/>
        <v>206.16241858232678</v>
      </c>
      <c r="Z10" s="14">
        <f t="shared" si="3"/>
        <v>12.859665027972028</v>
      </c>
      <c r="AA10" s="14">
        <f t="shared" si="4"/>
        <v>12.551028890972663</v>
      </c>
      <c r="AB10" s="14">
        <f t="shared" si="5"/>
        <v>19.469088806102988</v>
      </c>
      <c r="AC10" s="14">
        <f t="shared" si="6"/>
        <v>100.30202783852511</v>
      </c>
      <c r="AD10" s="14">
        <f t="shared" si="7"/>
        <v>0</v>
      </c>
      <c r="AE10" s="16">
        <f t="shared" si="8"/>
        <v>0.65659735563315891</v>
      </c>
      <c r="AF10" s="14">
        <f t="shared" si="9"/>
        <v>0</v>
      </c>
      <c r="AG10" s="14">
        <f t="shared" si="10"/>
        <v>0.56482854406116922</v>
      </c>
      <c r="AH10" s="14">
        <f t="shared" si="11"/>
        <v>3.5231958980745284E-2</v>
      </c>
      <c r="AI10" s="14">
        <f t="shared" si="12"/>
        <v>3.4386380523212773E-2</v>
      </c>
      <c r="AJ10" s="14">
        <f t="shared" si="13"/>
        <v>5.3339969331789007E-2</v>
      </c>
      <c r="AK10" s="14">
        <f t="shared" si="14"/>
        <v>0.2748000762699318</v>
      </c>
      <c r="AL10" s="14">
        <f t="shared" si="15"/>
        <v>0</v>
      </c>
      <c r="AM10" s="16" t="s">
        <v>92</v>
      </c>
      <c r="AN10" s="17" t="s">
        <v>93</v>
      </c>
    </row>
    <row r="11" spans="1:40" x14ac:dyDescent="0.25">
      <c r="A11" s="48">
        <v>34001</v>
      </c>
      <c r="B11" s="16" t="s">
        <v>88</v>
      </c>
      <c r="C11" s="14" t="s">
        <v>89</v>
      </c>
      <c r="D11" s="14">
        <v>2275020000</v>
      </c>
      <c r="E11" s="170" t="s">
        <v>96</v>
      </c>
      <c r="F11" s="170" t="s">
        <v>97</v>
      </c>
      <c r="G11" s="16">
        <v>34001</v>
      </c>
      <c r="H11" s="14" t="s">
        <v>88</v>
      </c>
      <c r="I11" s="14" t="s">
        <v>89</v>
      </c>
      <c r="J11" s="14">
        <v>2275020000</v>
      </c>
      <c r="K11" s="170" t="s">
        <v>96</v>
      </c>
      <c r="L11" s="170" t="s">
        <v>97</v>
      </c>
      <c r="M11" s="170"/>
      <c r="N11" s="14">
        <v>60.782944229999998</v>
      </c>
      <c r="O11" s="14">
        <v>11711.184321999999</v>
      </c>
      <c r="P11" s="14">
        <v>32.121184425000003</v>
      </c>
      <c r="Q11" s="14">
        <v>0.3466811602</v>
      </c>
      <c r="R11" s="14">
        <v>0.3466811602</v>
      </c>
      <c r="S11" s="14">
        <v>4.3474252059999996</v>
      </c>
      <c r="T11" s="14">
        <v>12.685828018800001</v>
      </c>
      <c r="U11" s="14"/>
      <c r="V11" s="48">
        <v>0.94606854838709675</v>
      </c>
      <c r="W11" s="78">
        <f t="shared" si="0"/>
        <v>57.504831814369957</v>
      </c>
      <c r="X11" s="14">
        <f t="shared" si="1"/>
        <v>11079.583151408266</v>
      </c>
      <c r="Y11" s="14">
        <f t="shared" si="2"/>
        <v>30.388842321433973</v>
      </c>
      <c r="Z11" s="14">
        <f t="shared" si="3"/>
        <v>0.32798414198356857</v>
      </c>
      <c r="AA11" s="14">
        <f t="shared" si="4"/>
        <v>0.32798414198356857</v>
      </c>
      <c r="AB11" s="14">
        <f t="shared" si="5"/>
        <v>4.1129622538618946</v>
      </c>
      <c r="AC11" s="14">
        <f t="shared" si="6"/>
        <v>12.001662898834477</v>
      </c>
      <c r="AD11" s="14">
        <f t="shared" si="7"/>
        <v>0</v>
      </c>
      <c r="AE11" s="16">
        <f t="shared" si="8"/>
        <v>0.1575474844229314</v>
      </c>
      <c r="AF11" s="14">
        <f t="shared" si="9"/>
        <v>30.355022332625385</v>
      </c>
      <c r="AG11" s="14">
        <f t="shared" si="10"/>
        <v>8.3257102250504034E-2</v>
      </c>
      <c r="AH11" s="14">
        <f t="shared" si="11"/>
        <v>8.9858669036594133E-4</v>
      </c>
      <c r="AI11" s="14">
        <f t="shared" si="12"/>
        <v>8.9858669036594133E-4</v>
      </c>
      <c r="AJ11" s="14">
        <f t="shared" si="13"/>
        <v>1.1268389736607931E-2</v>
      </c>
      <c r="AK11" s="14">
        <f t="shared" si="14"/>
        <v>3.2881268215984867E-2</v>
      </c>
      <c r="AL11" s="14">
        <f t="shared" si="15"/>
        <v>0</v>
      </c>
      <c r="AM11" s="16" t="s">
        <v>92</v>
      </c>
      <c r="AN11" s="17" t="s">
        <v>93</v>
      </c>
    </row>
    <row r="12" spans="1:40" x14ac:dyDescent="0.25">
      <c r="A12" s="48">
        <v>34001</v>
      </c>
      <c r="B12" s="16" t="s">
        <v>88</v>
      </c>
      <c r="C12" s="14" t="s">
        <v>89</v>
      </c>
      <c r="D12" s="14">
        <v>2275050011</v>
      </c>
      <c r="E12" s="170" t="s">
        <v>98</v>
      </c>
      <c r="F12" s="170" t="s">
        <v>99</v>
      </c>
      <c r="G12" s="48">
        <v>34001</v>
      </c>
      <c r="H12" s="16" t="s">
        <v>88</v>
      </c>
      <c r="I12" s="14" t="s">
        <v>89</v>
      </c>
      <c r="J12" s="14">
        <v>2275050011</v>
      </c>
      <c r="K12" s="170" t="s">
        <v>98</v>
      </c>
      <c r="L12" s="170" t="s">
        <v>99</v>
      </c>
      <c r="M12" s="170"/>
      <c r="N12" s="14">
        <v>91.634737799999996</v>
      </c>
      <c r="O12" s="14"/>
      <c r="P12" s="14">
        <v>0.49577647600000002</v>
      </c>
      <c r="Q12" s="14">
        <v>1.80538913</v>
      </c>
      <c r="R12" s="14">
        <v>1.2457184029999999</v>
      </c>
      <c r="S12" s="14">
        <v>7.6273300000000002E-2</v>
      </c>
      <c r="T12" s="14">
        <v>1.1477148589999999</v>
      </c>
      <c r="U12" s="14"/>
      <c r="V12" s="48">
        <v>0.90713504385978294</v>
      </c>
      <c r="W12" s="78">
        <f t="shared" si="0"/>
        <v>83.125081893282712</v>
      </c>
      <c r="X12" s="14">
        <f t="shared" si="1"/>
        <v>0</v>
      </c>
      <c r="Y12" s="14">
        <f t="shared" si="2"/>
        <v>0.44973621530090863</v>
      </c>
      <c r="Z12" s="14">
        <f t="shared" si="3"/>
        <v>1.6377317476265254</v>
      </c>
      <c r="AA12" s="14">
        <f t="shared" si="4"/>
        <v>1.1300348181423436</v>
      </c>
      <c r="AB12" s="14">
        <f t="shared" si="5"/>
        <v>6.919018334083038E-2</v>
      </c>
      <c r="AC12" s="14">
        <f t="shared" si="6"/>
        <v>1.0411323689574896</v>
      </c>
      <c r="AD12" s="14">
        <f t="shared" si="7"/>
        <v>0</v>
      </c>
      <c r="AE12" s="16">
        <f t="shared" si="8"/>
        <v>0.22773995039255537</v>
      </c>
      <c r="AF12" s="14">
        <f t="shared" si="9"/>
        <v>0</v>
      </c>
      <c r="AG12" s="14">
        <f t="shared" si="10"/>
        <v>1.2321540145230373E-3</v>
      </c>
      <c r="AH12" s="14">
        <f t="shared" si="11"/>
        <v>4.4869362948671927E-3</v>
      </c>
      <c r="AI12" s="14">
        <f t="shared" si="12"/>
        <v>3.0959858031297085E-3</v>
      </c>
      <c r="AJ12" s="14">
        <f t="shared" si="13"/>
        <v>1.8956214613926131E-4</v>
      </c>
      <c r="AK12" s="14">
        <f t="shared" si="14"/>
        <v>2.8524174491986018E-3</v>
      </c>
      <c r="AL12" s="14">
        <f t="shared" si="15"/>
        <v>0</v>
      </c>
      <c r="AM12" s="16" t="s">
        <v>92</v>
      </c>
      <c r="AN12" s="17" t="s">
        <v>93</v>
      </c>
    </row>
    <row r="13" spans="1:40" x14ac:dyDescent="0.25">
      <c r="A13" s="48">
        <v>34001</v>
      </c>
      <c r="B13" s="16" t="s">
        <v>88</v>
      </c>
      <c r="C13" s="14" t="s">
        <v>89</v>
      </c>
      <c r="D13" s="14">
        <v>2275050012</v>
      </c>
      <c r="E13" s="170" t="s">
        <v>98</v>
      </c>
      <c r="F13" s="170" t="s">
        <v>100</v>
      </c>
      <c r="G13" s="48">
        <v>34001</v>
      </c>
      <c r="H13" s="16" t="s">
        <v>88</v>
      </c>
      <c r="I13" s="14" t="s">
        <v>89</v>
      </c>
      <c r="J13" s="14">
        <v>2275050012</v>
      </c>
      <c r="K13" s="170" t="s">
        <v>98</v>
      </c>
      <c r="L13" s="170" t="s">
        <v>100</v>
      </c>
      <c r="M13" s="170"/>
      <c r="N13" s="14">
        <v>29.417037369999999</v>
      </c>
      <c r="O13" s="14">
        <v>7.551177</v>
      </c>
      <c r="P13" s="14">
        <v>1.001825325</v>
      </c>
      <c r="Q13" s="14">
        <v>0.72454563691999996</v>
      </c>
      <c r="R13" s="14">
        <v>0.70716477391999999</v>
      </c>
      <c r="S13" s="14">
        <v>0.22791822619999999</v>
      </c>
      <c r="T13" s="14">
        <v>2.12960686</v>
      </c>
      <c r="U13" s="14"/>
      <c r="V13" s="48">
        <v>0.90713504385978294</v>
      </c>
      <c r="W13" s="78">
        <f t="shared" si="0"/>
        <v>26.685225484859824</v>
      </c>
      <c r="X13" s="14">
        <f t="shared" si="1"/>
        <v>6.8499372790879844</v>
      </c>
      <c r="Y13" s="14">
        <f t="shared" si="2"/>
        <v>0.90879086013371624</v>
      </c>
      <c r="Z13" s="14">
        <f t="shared" si="3"/>
        <v>0.65726073812583852</v>
      </c>
      <c r="AA13" s="14">
        <f t="shared" si="4"/>
        <v>0.64149394820601269</v>
      </c>
      <c r="AB13" s="14">
        <f t="shared" si="5"/>
        <v>0.20675261012038093</v>
      </c>
      <c r="AC13" s="14">
        <f t="shared" si="6"/>
        <v>1.9318410123501946</v>
      </c>
      <c r="AD13" s="14">
        <f t="shared" si="7"/>
        <v>0</v>
      </c>
      <c r="AE13" s="16">
        <f t="shared" si="8"/>
        <v>7.3110206807835129E-2</v>
      </c>
      <c r="AF13" s="14">
        <f t="shared" si="9"/>
        <v>1.8766951449556122E-2</v>
      </c>
      <c r="AG13" s="14">
        <f t="shared" si="10"/>
        <v>2.4898379729690855E-3</v>
      </c>
      <c r="AH13" s="14">
        <f t="shared" si="11"/>
        <v>1.8007143510296946E-3</v>
      </c>
      <c r="AI13" s="14">
        <f t="shared" si="12"/>
        <v>1.757517666317843E-3</v>
      </c>
      <c r="AJ13" s="14">
        <f t="shared" si="13"/>
        <v>5.6644550717912579E-4</v>
      </c>
      <c r="AK13" s="14">
        <f t="shared" si="14"/>
        <v>5.2927151023293003E-3</v>
      </c>
      <c r="AL13" s="14">
        <f t="shared" si="15"/>
        <v>0</v>
      </c>
      <c r="AM13" s="16" t="s">
        <v>92</v>
      </c>
      <c r="AN13" s="17" t="s">
        <v>93</v>
      </c>
    </row>
    <row r="14" spans="1:40" x14ac:dyDescent="0.25">
      <c r="A14" s="48">
        <v>34001</v>
      </c>
      <c r="B14" s="16" t="s">
        <v>88</v>
      </c>
      <c r="C14" s="14" t="s">
        <v>89</v>
      </c>
      <c r="D14" s="14">
        <v>2275060011</v>
      </c>
      <c r="E14" s="170" t="s">
        <v>101</v>
      </c>
      <c r="F14" s="170" t="s">
        <v>99</v>
      </c>
      <c r="G14" s="48">
        <v>34001</v>
      </c>
      <c r="H14" s="16" t="s">
        <v>88</v>
      </c>
      <c r="I14" s="14" t="s">
        <v>89</v>
      </c>
      <c r="J14" s="14">
        <v>2275060011</v>
      </c>
      <c r="K14" s="170" t="s">
        <v>101</v>
      </c>
      <c r="L14" s="170" t="s">
        <v>99</v>
      </c>
      <c r="M14" s="170"/>
      <c r="N14" s="14">
        <v>9.6752990000000008</v>
      </c>
      <c r="O14" s="14"/>
      <c r="P14" s="14">
        <v>5.434402E-2</v>
      </c>
      <c r="Q14" s="14">
        <v>0.20751510000000001</v>
      </c>
      <c r="R14" s="14">
        <v>0.14318539999999999</v>
      </c>
      <c r="S14" s="14">
        <v>5.1592419999999996E-3</v>
      </c>
      <c r="T14" s="14">
        <v>5.8360839999999997E-2</v>
      </c>
      <c r="U14" s="14"/>
      <c r="V14" s="48">
        <v>1.0471394900364259</v>
      </c>
      <c r="W14" s="78">
        <f t="shared" si="0"/>
        <v>10.131387660809942</v>
      </c>
      <c r="X14" s="14">
        <f t="shared" si="1"/>
        <v>0</v>
      </c>
      <c r="Y14" s="14">
        <f t="shared" si="2"/>
        <v>5.6905769389329328E-2</v>
      </c>
      <c r="Z14" s="14">
        <f t="shared" si="3"/>
        <v>0.21729725598885793</v>
      </c>
      <c r="AA14" s="14">
        <f t="shared" si="4"/>
        <v>0.14993508673666164</v>
      </c>
      <c r="AB14" s="14">
        <f t="shared" si="5"/>
        <v>5.4024460368545099E-3</v>
      </c>
      <c r="AC14" s="14">
        <f t="shared" si="6"/>
        <v>6.1111940235697444E-2</v>
      </c>
      <c r="AD14" s="14">
        <f t="shared" si="7"/>
        <v>0</v>
      </c>
      <c r="AE14" s="16">
        <f t="shared" si="8"/>
        <v>2.7757226467972445E-2</v>
      </c>
      <c r="AF14" s="14">
        <f t="shared" si="9"/>
        <v>0</v>
      </c>
      <c r="AG14" s="14">
        <f t="shared" si="10"/>
        <v>1.5590621750501187E-4</v>
      </c>
      <c r="AH14" s="14">
        <f t="shared" si="11"/>
        <v>5.9533494791467925E-4</v>
      </c>
      <c r="AI14" s="14">
        <f t="shared" si="12"/>
        <v>4.1078105955249763E-4</v>
      </c>
      <c r="AJ14" s="14">
        <f t="shared" si="13"/>
        <v>1.4801222018779479E-5</v>
      </c>
      <c r="AK14" s="14">
        <f t="shared" si="14"/>
        <v>1.6742997324848614E-4</v>
      </c>
      <c r="AL14" s="14">
        <f t="shared" si="15"/>
        <v>0</v>
      </c>
      <c r="AM14" s="16" t="s">
        <v>92</v>
      </c>
      <c r="AN14" s="17" t="s">
        <v>93</v>
      </c>
    </row>
    <row r="15" spans="1:40" x14ac:dyDescent="0.25">
      <c r="A15" s="48">
        <v>34001</v>
      </c>
      <c r="B15" s="16" t="s">
        <v>88</v>
      </c>
      <c r="C15" s="14" t="s">
        <v>89</v>
      </c>
      <c r="D15" s="14">
        <v>2275060012</v>
      </c>
      <c r="E15" s="170" t="s">
        <v>101</v>
      </c>
      <c r="F15" s="170" t="s">
        <v>100</v>
      </c>
      <c r="G15" s="48">
        <v>34001</v>
      </c>
      <c r="H15" s="16" t="s">
        <v>88</v>
      </c>
      <c r="I15" s="14" t="s">
        <v>89</v>
      </c>
      <c r="J15" s="14">
        <v>2275060012</v>
      </c>
      <c r="K15" s="170" t="s">
        <v>101</v>
      </c>
      <c r="L15" s="170" t="s">
        <v>100</v>
      </c>
      <c r="M15" s="170"/>
      <c r="N15" s="14">
        <v>3.7602310000000001</v>
      </c>
      <c r="O15" s="14"/>
      <c r="P15" s="14">
        <v>0.80738270000000001</v>
      </c>
      <c r="Q15" s="14">
        <v>0.62824749999999996</v>
      </c>
      <c r="R15" s="14">
        <v>0.61316959999999998</v>
      </c>
      <c r="S15" s="14">
        <v>0.16919719999999999</v>
      </c>
      <c r="T15" s="14">
        <v>1.0474270000000001</v>
      </c>
      <c r="U15" s="14"/>
      <c r="V15" s="48">
        <v>1.0471394900364259</v>
      </c>
      <c r="W15" s="78">
        <f t="shared" si="0"/>
        <v>3.9374863717591602</v>
      </c>
      <c r="X15" s="14">
        <f t="shared" si="1"/>
        <v>0</v>
      </c>
      <c r="Y15" s="14">
        <f t="shared" si="2"/>
        <v>0.8454423087422327</v>
      </c>
      <c r="Z15" s="14">
        <f t="shared" si="3"/>
        <v>0.65786276676665945</v>
      </c>
      <c r="AA15" s="14">
        <f t="shared" si="4"/>
        <v>0.6420741022498393</v>
      </c>
      <c r="AB15" s="14">
        <f t="shared" si="5"/>
        <v>0.17717306972359115</v>
      </c>
      <c r="AC15" s="14">
        <f t="shared" si="6"/>
        <v>1.0968021746303835</v>
      </c>
      <c r="AD15" s="14">
        <f t="shared" si="7"/>
        <v>0</v>
      </c>
      <c r="AE15" s="16">
        <f t="shared" si="8"/>
        <v>1.0787633895230575E-2</v>
      </c>
      <c r="AF15" s="14">
        <f t="shared" si="9"/>
        <v>0</v>
      </c>
      <c r="AG15" s="14">
        <f t="shared" si="10"/>
        <v>2.3162802979239251E-3</v>
      </c>
      <c r="AH15" s="14">
        <f t="shared" si="11"/>
        <v>1.8023637445661904E-3</v>
      </c>
      <c r="AI15" s="14">
        <f t="shared" si="12"/>
        <v>1.7591071294516146E-3</v>
      </c>
      <c r="AJ15" s="14">
        <f t="shared" si="13"/>
        <v>4.8540567047559221E-4</v>
      </c>
      <c r="AK15" s="14">
        <f t="shared" si="14"/>
        <v>3.0049374647407767E-3</v>
      </c>
      <c r="AL15" s="14">
        <f t="shared" si="15"/>
        <v>0</v>
      </c>
      <c r="AM15" s="16" t="s">
        <v>92</v>
      </c>
      <c r="AN15" s="17" t="s">
        <v>93</v>
      </c>
    </row>
    <row r="16" spans="1:40" ht="30" x14ac:dyDescent="0.25">
      <c r="A16" s="48">
        <v>34001</v>
      </c>
      <c r="B16" s="16" t="s">
        <v>88</v>
      </c>
      <c r="C16" s="14" t="s">
        <v>89</v>
      </c>
      <c r="D16" s="14">
        <v>2275070000</v>
      </c>
      <c r="E16" s="170" t="s">
        <v>102</v>
      </c>
      <c r="F16" s="170"/>
      <c r="G16" s="48">
        <v>34001</v>
      </c>
      <c r="H16" s="16" t="s">
        <v>88</v>
      </c>
      <c r="I16" s="14" t="s">
        <v>89</v>
      </c>
      <c r="J16" s="14">
        <v>2275070000</v>
      </c>
      <c r="K16" s="170" t="s">
        <v>102</v>
      </c>
      <c r="L16" s="170"/>
      <c r="M16" s="170"/>
      <c r="N16" s="14">
        <v>0.60319100000000003</v>
      </c>
      <c r="O16" s="14"/>
      <c r="P16" s="14">
        <v>1.7327319999999999</v>
      </c>
      <c r="Q16" s="14">
        <v>0.1232837</v>
      </c>
      <c r="R16" s="14">
        <v>0.1232837</v>
      </c>
      <c r="S16" s="14">
        <v>0.17958859999999999</v>
      </c>
      <c r="T16" s="14">
        <v>4.5946260000000003E-2</v>
      </c>
      <c r="U16" s="14"/>
      <c r="V16" s="48">
        <v>1</v>
      </c>
      <c r="W16" s="78">
        <f t="shared" si="0"/>
        <v>0.60319100000000003</v>
      </c>
      <c r="X16" s="14">
        <f t="shared" si="1"/>
        <v>0</v>
      </c>
      <c r="Y16" s="14">
        <f t="shared" si="2"/>
        <v>1.7327319999999999</v>
      </c>
      <c r="Z16" s="14">
        <f t="shared" si="3"/>
        <v>0.1232837</v>
      </c>
      <c r="AA16" s="14">
        <f t="shared" si="4"/>
        <v>0.1232837</v>
      </c>
      <c r="AB16" s="14">
        <f t="shared" si="5"/>
        <v>0.17958859999999999</v>
      </c>
      <c r="AC16" s="14">
        <f t="shared" si="6"/>
        <v>4.5946260000000003E-2</v>
      </c>
      <c r="AD16" s="14">
        <f t="shared" si="7"/>
        <v>0</v>
      </c>
      <c r="AE16" s="16">
        <f t="shared" si="8"/>
        <v>1.652578082191781E-3</v>
      </c>
      <c r="AF16" s="14">
        <f t="shared" si="9"/>
        <v>0</v>
      </c>
      <c r="AG16" s="14">
        <f t="shared" si="10"/>
        <v>4.7472109589041097E-3</v>
      </c>
      <c r="AH16" s="14">
        <f t="shared" si="11"/>
        <v>3.3776356164383559E-4</v>
      </c>
      <c r="AI16" s="14">
        <f t="shared" si="12"/>
        <v>3.3776356164383559E-4</v>
      </c>
      <c r="AJ16" s="14">
        <f t="shared" si="13"/>
        <v>4.9202356164383557E-4</v>
      </c>
      <c r="AK16" s="14">
        <f t="shared" si="14"/>
        <v>1.2588016438356165E-4</v>
      </c>
      <c r="AL16" s="14">
        <f t="shared" si="15"/>
        <v>0</v>
      </c>
      <c r="AM16" s="16" t="s">
        <v>92</v>
      </c>
      <c r="AN16" s="17" t="s">
        <v>93</v>
      </c>
    </row>
    <row r="17" spans="1:40" ht="30" x14ac:dyDescent="0.25">
      <c r="A17" s="48">
        <v>34003</v>
      </c>
      <c r="B17" s="16" t="s">
        <v>34</v>
      </c>
      <c r="C17" s="14" t="s">
        <v>89</v>
      </c>
      <c r="D17" s="14">
        <v>2265008005</v>
      </c>
      <c r="E17" s="170" t="s">
        <v>90</v>
      </c>
      <c r="F17" s="170" t="s">
        <v>91</v>
      </c>
      <c r="G17" s="48">
        <v>34003</v>
      </c>
      <c r="H17" s="16" t="s">
        <v>34</v>
      </c>
      <c r="I17" s="14" t="s">
        <v>89</v>
      </c>
      <c r="J17" s="14">
        <v>2265008005</v>
      </c>
      <c r="K17" s="170" t="s">
        <v>90</v>
      </c>
      <c r="L17" s="170" t="s">
        <v>91</v>
      </c>
      <c r="M17" s="170"/>
      <c r="N17" s="14">
        <v>2.6216029999999999</v>
      </c>
      <c r="O17" s="14"/>
      <c r="P17" s="14">
        <v>0.168737</v>
      </c>
      <c r="Q17" s="14">
        <v>5.6512150000000002E-3</v>
      </c>
      <c r="R17" s="14">
        <v>5.1892550000000003E-3</v>
      </c>
      <c r="S17" s="14">
        <v>1.230202E-2</v>
      </c>
      <c r="T17" s="14">
        <v>7.5515700000000005E-2</v>
      </c>
      <c r="U17" s="14">
        <v>4.1390860000000002E-3</v>
      </c>
      <c r="V17" s="48">
        <v>1</v>
      </c>
      <c r="W17" s="78">
        <f t="shared" si="0"/>
        <v>2.6216029999999999</v>
      </c>
      <c r="X17" s="14">
        <f t="shared" si="1"/>
        <v>0</v>
      </c>
      <c r="Y17" s="14">
        <f t="shared" si="2"/>
        <v>0.168737</v>
      </c>
      <c r="Z17" s="14">
        <f t="shared" si="3"/>
        <v>5.6512150000000002E-3</v>
      </c>
      <c r="AA17" s="14">
        <f t="shared" si="4"/>
        <v>5.1892550000000003E-3</v>
      </c>
      <c r="AB17" s="14">
        <f t="shared" si="5"/>
        <v>1.230202E-2</v>
      </c>
      <c r="AC17" s="14">
        <f t="shared" si="6"/>
        <v>7.5515700000000005E-2</v>
      </c>
      <c r="AD17" s="14">
        <f t="shared" si="7"/>
        <v>4.1390860000000002E-3</v>
      </c>
      <c r="AE17" s="16">
        <f t="shared" si="8"/>
        <v>7.1824739726027396E-3</v>
      </c>
      <c r="AF17" s="14">
        <f t="shared" si="9"/>
        <v>0</v>
      </c>
      <c r="AG17" s="14">
        <f t="shared" si="10"/>
        <v>4.6229315068493151E-4</v>
      </c>
      <c r="AH17" s="14">
        <f t="shared" si="11"/>
        <v>1.5482780821917809E-5</v>
      </c>
      <c r="AI17" s="14">
        <f t="shared" si="12"/>
        <v>1.4217136986301371E-5</v>
      </c>
      <c r="AJ17" s="14">
        <f t="shared" si="13"/>
        <v>3.3704164383561641E-5</v>
      </c>
      <c r="AK17" s="14">
        <f t="shared" si="14"/>
        <v>2.068923287671233E-4</v>
      </c>
      <c r="AL17" s="14">
        <f t="shared" si="15"/>
        <v>1.1339961643835616E-5</v>
      </c>
      <c r="AM17" s="16" t="s">
        <v>92</v>
      </c>
      <c r="AN17" s="17" t="s">
        <v>93</v>
      </c>
    </row>
    <row r="18" spans="1:40" ht="30" x14ac:dyDescent="0.25">
      <c r="A18" s="48">
        <v>34003</v>
      </c>
      <c r="B18" s="16" t="s">
        <v>34</v>
      </c>
      <c r="C18" s="14" t="s">
        <v>89</v>
      </c>
      <c r="D18" s="14">
        <v>2270008005</v>
      </c>
      <c r="E18" s="170" t="s">
        <v>91</v>
      </c>
      <c r="F18" s="170" t="s">
        <v>94</v>
      </c>
      <c r="G18" s="48">
        <v>34003</v>
      </c>
      <c r="H18" s="16" t="s">
        <v>34</v>
      </c>
      <c r="I18" s="14" t="s">
        <v>89</v>
      </c>
      <c r="J18" s="14">
        <v>2270008005</v>
      </c>
      <c r="K18" s="170" t="s">
        <v>91</v>
      </c>
      <c r="L18" s="170" t="s">
        <v>94</v>
      </c>
      <c r="M18" s="170"/>
      <c r="N18" s="14">
        <v>1.9813879999999999E-2</v>
      </c>
      <c r="O18" s="14"/>
      <c r="P18" s="14">
        <v>5.7098500000000003E-2</v>
      </c>
      <c r="Q18" s="14">
        <v>3.4986219999999998E-3</v>
      </c>
      <c r="R18" s="14">
        <v>3.3911900000000001E-3</v>
      </c>
      <c r="S18" s="14">
        <v>1.7553180000000001E-4</v>
      </c>
      <c r="T18" s="14">
        <v>1.016009E-2</v>
      </c>
      <c r="U18" s="14"/>
      <c r="V18" s="48">
        <v>1</v>
      </c>
      <c r="W18" s="78">
        <f t="shared" si="0"/>
        <v>1.9813879999999999E-2</v>
      </c>
      <c r="X18" s="14">
        <f t="shared" si="1"/>
        <v>0</v>
      </c>
      <c r="Y18" s="14">
        <f t="shared" si="2"/>
        <v>5.7098500000000003E-2</v>
      </c>
      <c r="Z18" s="14">
        <f t="shared" si="3"/>
        <v>3.4986219999999998E-3</v>
      </c>
      <c r="AA18" s="14">
        <f t="shared" si="4"/>
        <v>3.3911900000000001E-3</v>
      </c>
      <c r="AB18" s="14">
        <f t="shared" si="5"/>
        <v>1.7553180000000001E-4</v>
      </c>
      <c r="AC18" s="14">
        <f t="shared" si="6"/>
        <v>1.016009E-2</v>
      </c>
      <c r="AD18" s="14">
        <f t="shared" si="7"/>
        <v>0</v>
      </c>
      <c r="AE18" s="16">
        <f t="shared" si="8"/>
        <v>5.4284602739726027E-5</v>
      </c>
      <c r="AF18" s="14">
        <f t="shared" si="9"/>
        <v>0</v>
      </c>
      <c r="AG18" s="14">
        <f t="shared" si="10"/>
        <v>1.5643424657534247E-4</v>
      </c>
      <c r="AH18" s="14">
        <f t="shared" si="11"/>
        <v>9.5852657534246567E-6</v>
      </c>
      <c r="AI18" s="14">
        <f t="shared" si="12"/>
        <v>9.2909315068493157E-6</v>
      </c>
      <c r="AJ18" s="14">
        <f t="shared" si="13"/>
        <v>4.8090904109589048E-7</v>
      </c>
      <c r="AK18" s="14">
        <f t="shared" si="14"/>
        <v>2.7835863013698631E-5</v>
      </c>
      <c r="AL18" s="14">
        <f t="shared" si="15"/>
        <v>0</v>
      </c>
      <c r="AM18" s="16" t="s">
        <v>92</v>
      </c>
      <c r="AN18" s="17" t="s">
        <v>93</v>
      </c>
    </row>
    <row r="19" spans="1:40" x14ac:dyDescent="0.25">
      <c r="A19" s="48">
        <v>34003</v>
      </c>
      <c r="B19" s="16" t="s">
        <v>34</v>
      </c>
      <c r="C19" s="14" t="s">
        <v>89</v>
      </c>
      <c r="D19" s="14">
        <v>2275001000</v>
      </c>
      <c r="E19" s="170" t="s">
        <v>95</v>
      </c>
      <c r="F19" s="170"/>
      <c r="G19" s="48">
        <v>34003</v>
      </c>
      <c r="H19" s="16" t="s">
        <v>34</v>
      </c>
      <c r="I19" s="14" t="s">
        <v>89</v>
      </c>
      <c r="J19" s="14">
        <v>2275001000</v>
      </c>
      <c r="K19" s="170" t="s">
        <v>95</v>
      </c>
      <c r="L19" s="170"/>
      <c r="M19" s="170"/>
      <c r="N19" s="14">
        <v>3.56325044</v>
      </c>
      <c r="O19" s="14"/>
      <c r="P19" s="14">
        <v>3.0652353049999999</v>
      </c>
      <c r="Q19" s="14">
        <v>0.19119826640000001</v>
      </c>
      <c r="R19" s="14">
        <v>0.18660950800000001</v>
      </c>
      <c r="S19" s="14">
        <v>0.28946756350000002</v>
      </c>
      <c r="T19" s="14">
        <v>1.4912963859999999</v>
      </c>
      <c r="U19" s="14"/>
      <c r="V19" s="48">
        <v>0.95543175487465182</v>
      </c>
      <c r="W19" s="78">
        <f t="shared" si="0"/>
        <v>3.4044426209470751</v>
      </c>
      <c r="X19" s="14">
        <f t="shared" si="1"/>
        <v>0</v>
      </c>
      <c r="Y19" s="14">
        <f t="shared" si="2"/>
        <v>2.9286231465598886</v>
      </c>
      <c r="Z19" s="14">
        <f t="shared" si="3"/>
        <v>0.1826768951955432</v>
      </c>
      <c r="AA19" s="14">
        <f t="shared" si="4"/>
        <v>0.17829264970473538</v>
      </c>
      <c r="AB19" s="14">
        <f t="shared" si="5"/>
        <v>0.27656650217409473</v>
      </c>
      <c r="AC19" s="14">
        <f t="shared" si="6"/>
        <v>1.4248319231142061</v>
      </c>
      <c r="AD19" s="14">
        <f t="shared" si="7"/>
        <v>0</v>
      </c>
      <c r="AE19" s="16">
        <f t="shared" si="8"/>
        <v>9.3272400573892467E-3</v>
      </c>
      <c r="AF19" s="14">
        <f t="shared" si="9"/>
        <v>0</v>
      </c>
      <c r="AG19" s="14">
        <f t="shared" si="10"/>
        <v>8.0236250590681873E-3</v>
      </c>
      <c r="AH19" s="14">
        <f t="shared" si="11"/>
        <v>5.0048464437135124E-4</v>
      </c>
      <c r="AI19" s="14">
        <f t="shared" si="12"/>
        <v>4.8847301288968597E-4</v>
      </c>
      <c r="AJ19" s="14">
        <f t="shared" si="13"/>
        <v>7.5771644431258832E-4</v>
      </c>
      <c r="AK19" s="14">
        <f t="shared" si="14"/>
        <v>3.9036491044224827E-3</v>
      </c>
      <c r="AL19" s="14">
        <f t="shared" si="15"/>
        <v>0</v>
      </c>
      <c r="AM19" s="16" t="s">
        <v>92</v>
      </c>
      <c r="AN19" s="17" t="s">
        <v>93</v>
      </c>
    </row>
    <row r="20" spans="1:40" x14ac:dyDescent="0.25">
      <c r="A20" s="48">
        <v>34003</v>
      </c>
      <c r="B20" s="16" t="s">
        <v>34</v>
      </c>
      <c r="C20" s="14" t="s">
        <v>89</v>
      </c>
      <c r="D20" s="14">
        <v>2275050011</v>
      </c>
      <c r="E20" s="170" t="s">
        <v>98</v>
      </c>
      <c r="F20" s="170" t="s">
        <v>99</v>
      </c>
      <c r="G20" s="48">
        <v>34003</v>
      </c>
      <c r="H20" s="16" t="s">
        <v>34</v>
      </c>
      <c r="I20" s="14" t="s">
        <v>89</v>
      </c>
      <c r="J20" s="14">
        <v>2275050011</v>
      </c>
      <c r="K20" s="170" t="s">
        <v>98</v>
      </c>
      <c r="L20" s="170" t="s">
        <v>99</v>
      </c>
      <c r="M20" s="170"/>
      <c r="N20" s="14">
        <v>220.50075699999999</v>
      </c>
      <c r="O20" s="14"/>
      <c r="P20" s="14">
        <v>1.1929877499999999</v>
      </c>
      <c r="Q20" s="14">
        <v>4.3443090700000004</v>
      </c>
      <c r="R20" s="14">
        <v>2.9975730674999999</v>
      </c>
      <c r="S20" s="14">
        <v>0.18353649999999999</v>
      </c>
      <c r="T20" s="14">
        <v>2.7617466550000001</v>
      </c>
      <c r="U20" s="14"/>
      <c r="V20" s="48">
        <v>0.92498532148437107</v>
      </c>
      <c r="W20" s="78">
        <f t="shared" si="0"/>
        <v>203.95996360119219</v>
      </c>
      <c r="X20" s="14">
        <f t="shared" si="1"/>
        <v>0</v>
      </c>
      <c r="Y20" s="14">
        <f t="shared" si="2"/>
        <v>1.1034961574606663</v>
      </c>
      <c r="Z20" s="14">
        <f t="shared" si="3"/>
        <v>4.0184221217414198</v>
      </c>
      <c r="AA20" s="14">
        <f t="shared" si="4"/>
        <v>2.7727110875143799</v>
      </c>
      <c r="AB20" s="14">
        <f t="shared" si="5"/>
        <v>0.16976856845661625</v>
      </c>
      <c r="AC20" s="14">
        <f t="shared" si="6"/>
        <v>2.5545751175335614</v>
      </c>
      <c r="AD20" s="14">
        <f t="shared" si="7"/>
        <v>0</v>
      </c>
      <c r="AE20" s="16">
        <f t="shared" si="8"/>
        <v>0.55879442082518405</v>
      </c>
      <c r="AF20" s="14">
        <f t="shared" si="9"/>
        <v>0</v>
      </c>
      <c r="AG20" s="14">
        <f t="shared" si="10"/>
        <v>3.023277143727853E-3</v>
      </c>
      <c r="AH20" s="14">
        <f t="shared" si="11"/>
        <v>1.100937567600389E-2</v>
      </c>
      <c r="AI20" s="14">
        <f t="shared" si="12"/>
        <v>7.5964687329161092E-3</v>
      </c>
      <c r="AJ20" s="14">
        <f t="shared" si="13"/>
        <v>4.6511936563456505E-4</v>
      </c>
      <c r="AK20" s="14">
        <f t="shared" si="14"/>
        <v>6.9988359384481136E-3</v>
      </c>
      <c r="AL20" s="14">
        <f t="shared" si="15"/>
        <v>0</v>
      </c>
      <c r="AM20" s="16" t="s">
        <v>92</v>
      </c>
      <c r="AN20" s="17" t="s">
        <v>93</v>
      </c>
    </row>
    <row r="21" spans="1:40" x14ac:dyDescent="0.25">
      <c r="A21" s="48">
        <v>34003</v>
      </c>
      <c r="B21" s="16" t="s">
        <v>34</v>
      </c>
      <c r="C21" s="14" t="s">
        <v>89</v>
      </c>
      <c r="D21" s="14">
        <v>2275050012</v>
      </c>
      <c r="E21" s="170" t="s">
        <v>98</v>
      </c>
      <c r="F21" s="170" t="s">
        <v>100</v>
      </c>
      <c r="G21" s="48">
        <v>34003</v>
      </c>
      <c r="H21" s="16" t="s">
        <v>34</v>
      </c>
      <c r="I21" s="14" t="s">
        <v>89</v>
      </c>
      <c r="J21" s="14">
        <v>2275050012</v>
      </c>
      <c r="K21" s="170" t="s">
        <v>98</v>
      </c>
      <c r="L21" s="170" t="s">
        <v>100</v>
      </c>
      <c r="M21" s="170"/>
      <c r="N21" s="14">
        <v>89.799514681999995</v>
      </c>
      <c r="O21" s="14">
        <v>2035.7764738000001</v>
      </c>
      <c r="P21" s="14">
        <v>5.7418600968</v>
      </c>
      <c r="Q21" s="14">
        <v>1.7685867211699999</v>
      </c>
      <c r="R21" s="14">
        <v>1.7281246371700001</v>
      </c>
      <c r="S21" s="14">
        <v>1.2797778765500001</v>
      </c>
      <c r="T21" s="14">
        <v>8.6536283226999995</v>
      </c>
      <c r="U21" s="14"/>
      <c r="V21" s="48">
        <v>0.92498532148437107</v>
      </c>
      <c r="W21" s="78">
        <f t="shared" si="0"/>
        <v>83.063232957270259</v>
      </c>
      <c r="X21" s="14">
        <f t="shared" si="1"/>
        <v>1883.0633560882125</v>
      </c>
      <c r="Y21" s="14">
        <f t="shared" si="2"/>
        <v>5.3111363075568301</v>
      </c>
      <c r="Z21" s="14">
        <f t="shared" si="3"/>
        <v>1.6359167568544222</v>
      </c>
      <c r="AA21" s="14">
        <f t="shared" si="4"/>
        <v>1.5984899230777547</v>
      </c>
      <c r="AB21" s="14">
        <f t="shared" si="5"/>
        <v>1.1837757505691875</v>
      </c>
      <c r="AC21" s="14">
        <f t="shared" si="6"/>
        <v>8.0044791760789185</v>
      </c>
      <c r="AD21" s="14">
        <f t="shared" si="7"/>
        <v>0</v>
      </c>
      <c r="AE21" s="16">
        <f t="shared" si="8"/>
        <v>0.22757050125279524</v>
      </c>
      <c r="AF21" s="14">
        <f t="shared" si="9"/>
        <v>5.1590776879129105</v>
      </c>
      <c r="AG21" s="14">
        <f t="shared" si="10"/>
        <v>1.4551058376868027E-2</v>
      </c>
      <c r="AH21" s="14">
        <f t="shared" si="11"/>
        <v>4.4819637174093761E-3</v>
      </c>
      <c r="AI21" s="14">
        <f t="shared" si="12"/>
        <v>4.3794244467883691E-3</v>
      </c>
      <c r="AJ21" s="14">
        <f t="shared" si="13"/>
        <v>3.2432212344361299E-3</v>
      </c>
      <c r="AK21" s="14">
        <f t="shared" si="14"/>
        <v>2.193007993446279E-2</v>
      </c>
      <c r="AL21" s="14">
        <f t="shared" si="15"/>
        <v>0</v>
      </c>
      <c r="AM21" s="16" t="s">
        <v>92</v>
      </c>
      <c r="AN21" s="17" t="s">
        <v>93</v>
      </c>
    </row>
    <row r="22" spans="1:40" x14ac:dyDescent="0.25">
      <c r="A22" s="48">
        <v>34003</v>
      </c>
      <c r="B22" s="16" t="s">
        <v>34</v>
      </c>
      <c r="C22" s="14" t="s">
        <v>89</v>
      </c>
      <c r="D22" s="14">
        <v>2275060011</v>
      </c>
      <c r="E22" s="170" t="s">
        <v>101</v>
      </c>
      <c r="F22" s="170" t="s">
        <v>99</v>
      </c>
      <c r="G22" s="48">
        <v>34003</v>
      </c>
      <c r="H22" s="16" t="s">
        <v>34</v>
      </c>
      <c r="I22" s="14" t="s">
        <v>89</v>
      </c>
      <c r="J22" s="14">
        <v>2275060011</v>
      </c>
      <c r="K22" s="170" t="s">
        <v>101</v>
      </c>
      <c r="L22" s="170" t="s">
        <v>99</v>
      </c>
      <c r="M22" s="170"/>
      <c r="N22" s="14">
        <v>103.1989425</v>
      </c>
      <c r="O22" s="14"/>
      <c r="P22" s="14">
        <v>0.57964590000000005</v>
      </c>
      <c r="Q22" s="14">
        <v>2.21340374</v>
      </c>
      <c r="R22" s="14">
        <v>1.5272481099999999</v>
      </c>
      <c r="S22" s="14">
        <v>5.5029670000000003E-2</v>
      </c>
      <c r="T22" s="14">
        <v>0.62249013900000005</v>
      </c>
      <c r="U22" s="14"/>
      <c r="V22" s="48">
        <v>1.0332690577195012</v>
      </c>
      <c r="W22" s="78">
        <f t="shared" si="0"/>
        <v>106.63227407462398</v>
      </c>
      <c r="X22" s="14">
        <f t="shared" si="1"/>
        <v>0</v>
      </c>
      <c r="Y22" s="14">
        <f t="shared" si="2"/>
        <v>0.59893017290397221</v>
      </c>
      <c r="Z22" s="14">
        <f t="shared" si="3"/>
        <v>2.2870415967826196</v>
      </c>
      <c r="AA22" s="14">
        <f t="shared" si="4"/>
        <v>1.5780582155235889</v>
      </c>
      <c r="AB22" s="14">
        <f t="shared" si="5"/>
        <v>5.6860455267515105E-2</v>
      </c>
      <c r="AC22" s="14">
        <f t="shared" si="6"/>
        <v>0.64319979936421134</v>
      </c>
      <c r="AD22" s="14">
        <f t="shared" si="7"/>
        <v>0</v>
      </c>
      <c r="AE22" s="16">
        <f t="shared" si="8"/>
        <v>0.2921432166428054</v>
      </c>
      <c r="AF22" s="14">
        <f t="shared" si="9"/>
        <v>0</v>
      </c>
      <c r="AG22" s="14">
        <f t="shared" si="10"/>
        <v>1.6409045832985541E-3</v>
      </c>
      <c r="AH22" s="14">
        <f t="shared" si="11"/>
        <v>6.2658673884455332E-3</v>
      </c>
      <c r="AI22" s="14">
        <f t="shared" si="12"/>
        <v>4.3234471658180522E-3</v>
      </c>
      <c r="AJ22" s="14">
        <f t="shared" si="13"/>
        <v>1.5578206922606879E-4</v>
      </c>
      <c r="AK22" s="14">
        <f t="shared" si="14"/>
        <v>1.7621912311348257E-3</v>
      </c>
      <c r="AL22" s="14">
        <f t="shared" si="15"/>
        <v>0</v>
      </c>
      <c r="AM22" s="16" t="s">
        <v>92</v>
      </c>
      <c r="AN22" s="17" t="s">
        <v>93</v>
      </c>
    </row>
    <row r="23" spans="1:40" x14ac:dyDescent="0.25">
      <c r="A23" s="48">
        <v>34003</v>
      </c>
      <c r="B23" s="16" t="s">
        <v>34</v>
      </c>
      <c r="C23" s="14" t="s">
        <v>89</v>
      </c>
      <c r="D23" s="14">
        <v>2275060012</v>
      </c>
      <c r="E23" s="170" t="s">
        <v>101</v>
      </c>
      <c r="F23" s="170" t="s">
        <v>100</v>
      </c>
      <c r="G23" s="48">
        <v>34003</v>
      </c>
      <c r="H23" s="16" t="s">
        <v>34</v>
      </c>
      <c r="I23" s="14" t="s">
        <v>89</v>
      </c>
      <c r="J23" s="14">
        <v>2275060012</v>
      </c>
      <c r="K23" s="170" t="s">
        <v>101</v>
      </c>
      <c r="L23" s="170" t="s">
        <v>100</v>
      </c>
      <c r="M23" s="170"/>
      <c r="N23" s="14">
        <v>46.706108753000002</v>
      </c>
      <c r="O23" s="14">
        <v>10.4050175</v>
      </c>
      <c r="P23" s="14">
        <v>10.030377614000001</v>
      </c>
      <c r="Q23" s="14">
        <v>7.7887094938499999</v>
      </c>
      <c r="R23" s="14">
        <v>7.6017864638499999</v>
      </c>
      <c r="S23" s="14">
        <v>2.1014162432200001</v>
      </c>
      <c r="T23" s="14">
        <v>12.999042042999999</v>
      </c>
      <c r="U23" s="14"/>
      <c r="V23" s="48">
        <v>1.0332690577195012</v>
      </c>
      <c r="W23" s="78">
        <f t="shared" si="0"/>
        <v>48.259976980956857</v>
      </c>
      <c r="X23" s="14">
        <f t="shared" si="1"/>
        <v>10.751182627779919</v>
      </c>
      <c r="Y23" s="14">
        <f t="shared" si="2"/>
        <v>10.364078825788559</v>
      </c>
      <c r="Z23" s="14">
        <f t="shared" si="3"/>
        <v>8.0478325195613216</v>
      </c>
      <c r="AA23" s="14">
        <f t="shared" si="4"/>
        <v>7.8546907364871483</v>
      </c>
      <c r="AB23" s="14">
        <f t="shared" si="5"/>
        <v>2.1713283815083835</v>
      </c>
      <c r="AC23" s="14">
        <f t="shared" si="6"/>
        <v>13.431507923026789</v>
      </c>
      <c r="AD23" s="14">
        <f t="shared" si="7"/>
        <v>0</v>
      </c>
      <c r="AE23" s="16">
        <f t="shared" si="8"/>
        <v>0.13221911501632017</v>
      </c>
      <c r="AF23" s="14">
        <f t="shared" si="9"/>
        <v>2.9455294870629915E-2</v>
      </c>
      <c r="AG23" s="14">
        <f t="shared" si="10"/>
        <v>2.8394736509009748E-2</v>
      </c>
      <c r="AH23" s="14">
        <f t="shared" si="11"/>
        <v>2.2048856217976222E-2</v>
      </c>
      <c r="AI23" s="14">
        <f t="shared" si="12"/>
        <v>2.1519700647909996E-2</v>
      </c>
      <c r="AJ23" s="14">
        <f t="shared" si="13"/>
        <v>5.9488448808448866E-3</v>
      </c>
      <c r="AK23" s="14">
        <f t="shared" si="14"/>
        <v>3.6798651843909014E-2</v>
      </c>
      <c r="AL23" s="14">
        <f t="shared" si="15"/>
        <v>0</v>
      </c>
      <c r="AM23" s="16" t="s">
        <v>92</v>
      </c>
      <c r="AN23" s="17" t="s">
        <v>93</v>
      </c>
    </row>
    <row r="24" spans="1:40" ht="30" x14ac:dyDescent="0.25">
      <c r="A24" s="48">
        <v>34003</v>
      </c>
      <c r="B24" s="16" t="s">
        <v>34</v>
      </c>
      <c r="C24" s="14" t="s">
        <v>89</v>
      </c>
      <c r="D24" s="14">
        <v>2275070000</v>
      </c>
      <c r="E24" s="170" t="s">
        <v>102</v>
      </c>
      <c r="F24" s="170"/>
      <c r="G24" s="48">
        <v>34003</v>
      </c>
      <c r="H24" s="16" t="s">
        <v>34</v>
      </c>
      <c r="I24" s="14" t="s">
        <v>89</v>
      </c>
      <c r="J24" s="14">
        <v>2275070000</v>
      </c>
      <c r="K24" s="170" t="s">
        <v>102</v>
      </c>
      <c r="L24" s="170"/>
      <c r="M24" s="170"/>
      <c r="N24" s="14">
        <v>0.50706150000000005</v>
      </c>
      <c r="O24" s="14"/>
      <c r="P24" s="14">
        <v>0.26709240000000001</v>
      </c>
      <c r="Q24" s="14">
        <v>5.3694600000000002E-2</v>
      </c>
      <c r="R24" s="14">
        <v>5.3694600000000002E-2</v>
      </c>
      <c r="S24" s="14">
        <v>5.7396450000000002E-2</v>
      </c>
      <c r="T24" s="14">
        <v>4.0910870000000002E-2</v>
      </c>
      <c r="U24" s="14"/>
      <c r="V24" s="48">
        <v>1</v>
      </c>
      <c r="W24" s="78">
        <f t="shared" si="0"/>
        <v>0.50706150000000005</v>
      </c>
      <c r="X24" s="14">
        <f t="shared" si="1"/>
        <v>0</v>
      </c>
      <c r="Y24" s="14">
        <f t="shared" si="2"/>
        <v>0.26709240000000001</v>
      </c>
      <c r="Z24" s="14">
        <f t="shared" si="3"/>
        <v>5.3694600000000002E-2</v>
      </c>
      <c r="AA24" s="14">
        <f t="shared" si="4"/>
        <v>5.3694600000000002E-2</v>
      </c>
      <c r="AB24" s="14">
        <f t="shared" si="5"/>
        <v>5.7396450000000002E-2</v>
      </c>
      <c r="AC24" s="14">
        <f t="shared" si="6"/>
        <v>4.0910870000000002E-2</v>
      </c>
      <c r="AD24" s="14">
        <f t="shared" si="7"/>
        <v>0</v>
      </c>
      <c r="AE24" s="16">
        <f t="shared" si="8"/>
        <v>1.389209589041096E-3</v>
      </c>
      <c r="AF24" s="14">
        <f t="shared" si="9"/>
        <v>0</v>
      </c>
      <c r="AG24" s="14">
        <f t="shared" si="10"/>
        <v>7.3176000000000003E-4</v>
      </c>
      <c r="AH24" s="14">
        <f t="shared" si="11"/>
        <v>1.4710849315068494E-4</v>
      </c>
      <c r="AI24" s="14">
        <f t="shared" si="12"/>
        <v>1.4710849315068494E-4</v>
      </c>
      <c r="AJ24" s="14">
        <f t="shared" si="13"/>
        <v>1.5725054794520549E-4</v>
      </c>
      <c r="AK24" s="14">
        <f t="shared" si="14"/>
        <v>1.1208457534246576E-4</v>
      </c>
      <c r="AL24" s="14">
        <f t="shared" si="15"/>
        <v>0</v>
      </c>
      <c r="AM24" s="16" t="s">
        <v>92</v>
      </c>
      <c r="AN24" s="17" t="s">
        <v>93</v>
      </c>
    </row>
    <row r="25" spans="1:40" ht="30" x14ac:dyDescent="0.25">
      <c r="A25" s="48">
        <v>34005</v>
      </c>
      <c r="B25" s="16" t="s">
        <v>103</v>
      </c>
      <c r="C25" s="14" t="s">
        <v>89</v>
      </c>
      <c r="D25" s="14">
        <v>2265008005</v>
      </c>
      <c r="E25" s="170" t="s">
        <v>90</v>
      </c>
      <c r="F25" s="170" t="s">
        <v>91</v>
      </c>
      <c r="G25" s="48">
        <v>34005</v>
      </c>
      <c r="H25" s="16" t="s">
        <v>103</v>
      </c>
      <c r="I25" s="14" t="s">
        <v>89</v>
      </c>
      <c r="J25" s="14">
        <v>2265008005</v>
      </c>
      <c r="K25" s="170" t="s">
        <v>90</v>
      </c>
      <c r="L25" s="170" t="s">
        <v>91</v>
      </c>
      <c r="M25" s="170"/>
      <c r="N25" s="14">
        <v>67.181849999999997</v>
      </c>
      <c r="O25" s="14"/>
      <c r="P25" s="14">
        <v>3.670274</v>
      </c>
      <c r="Q25" s="14">
        <v>0.15215300000000001</v>
      </c>
      <c r="R25" s="14">
        <v>0.13986480000000001</v>
      </c>
      <c r="S25" s="14">
        <v>0.32635180000000003</v>
      </c>
      <c r="T25" s="14">
        <v>1.8094140000000001</v>
      </c>
      <c r="U25" s="14">
        <v>9.9055340000000006E-2</v>
      </c>
      <c r="V25" s="48">
        <v>1</v>
      </c>
      <c r="W25" s="78">
        <f t="shared" si="0"/>
        <v>67.181849999999997</v>
      </c>
      <c r="X25" s="14">
        <f t="shared" si="1"/>
        <v>0</v>
      </c>
      <c r="Y25" s="14">
        <f t="shared" si="2"/>
        <v>3.670274</v>
      </c>
      <c r="Z25" s="14">
        <f t="shared" si="3"/>
        <v>0.15215300000000001</v>
      </c>
      <c r="AA25" s="14">
        <f t="shared" si="4"/>
        <v>0.13986480000000001</v>
      </c>
      <c r="AB25" s="14">
        <f t="shared" si="5"/>
        <v>0.32635180000000003</v>
      </c>
      <c r="AC25" s="14">
        <f t="shared" si="6"/>
        <v>1.8094140000000001</v>
      </c>
      <c r="AD25" s="14">
        <f t="shared" si="7"/>
        <v>9.9055340000000006E-2</v>
      </c>
      <c r="AE25" s="16">
        <f t="shared" si="8"/>
        <v>0.18405986301369862</v>
      </c>
      <c r="AF25" s="14">
        <f t="shared" si="9"/>
        <v>0</v>
      </c>
      <c r="AG25" s="14">
        <f t="shared" si="10"/>
        <v>1.0055545205479452E-2</v>
      </c>
      <c r="AH25" s="14">
        <f t="shared" si="11"/>
        <v>4.1685753424657539E-4</v>
      </c>
      <c r="AI25" s="14">
        <f t="shared" si="12"/>
        <v>3.8319123287671234E-4</v>
      </c>
      <c r="AJ25" s="14">
        <f t="shared" si="13"/>
        <v>8.9411452054794524E-4</v>
      </c>
      <c r="AK25" s="14">
        <f t="shared" si="14"/>
        <v>4.9572986301369866E-3</v>
      </c>
      <c r="AL25" s="14">
        <f t="shared" si="15"/>
        <v>2.7138449315068495E-4</v>
      </c>
      <c r="AM25" s="16" t="s">
        <v>92</v>
      </c>
      <c r="AN25" s="17" t="s">
        <v>93</v>
      </c>
    </row>
    <row r="26" spans="1:40" ht="30" x14ac:dyDescent="0.25">
      <c r="A26" s="48">
        <v>34005</v>
      </c>
      <c r="B26" s="16" t="s">
        <v>103</v>
      </c>
      <c r="C26" s="14" t="s">
        <v>89</v>
      </c>
      <c r="D26" s="14">
        <v>2270008005</v>
      </c>
      <c r="E26" s="170" t="s">
        <v>91</v>
      </c>
      <c r="F26" s="170" t="s">
        <v>94</v>
      </c>
      <c r="G26" s="48">
        <v>34005</v>
      </c>
      <c r="H26" s="16" t="s">
        <v>103</v>
      </c>
      <c r="I26" s="14" t="s">
        <v>89</v>
      </c>
      <c r="J26" s="14">
        <v>2270008005</v>
      </c>
      <c r="K26" s="170" t="s">
        <v>91</v>
      </c>
      <c r="L26" s="170" t="s">
        <v>94</v>
      </c>
      <c r="M26" s="170"/>
      <c r="N26" s="14">
        <v>4.8444669999999999</v>
      </c>
      <c r="O26" s="14"/>
      <c r="P26" s="14">
        <v>15.583550000000001</v>
      </c>
      <c r="Q26" s="14">
        <v>0.99872550000000004</v>
      </c>
      <c r="R26" s="14">
        <v>0.96850049999999999</v>
      </c>
      <c r="S26" s="14">
        <v>2.5875180000000001E-2</v>
      </c>
      <c r="T26" s="14">
        <v>1.8710580000000001</v>
      </c>
      <c r="U26" s="14"/>
      <c r="V26" s="48">
        <v>1</v>
      </c>
      <c r="W26" s="78">
        <f t="shared" si="0"/>
        <v>4.8444669999999999</v>
      </c>
      <c r="X26" s="14">
        <f t="shared" si="1"/>
        <v>0</v>
      </c>
      <c r="Y26" s="14">
        <f t="shared" si="2"/>
        <v>15.583550000000001</v>
      </c>
      <c r="Z26" s="14">
        <f t="shared" si="3"/>
        <v>0.99872550000000004</v>
      </c>
      <c r="AA26" s="14">
        <f t="shared" si="4"/>
        <v>0.96850049999999999</v>
      </c>
      <c r="AB26" s="14">
        <f t="shared" si="5"/>
        <v>2.5875180000000001E-2</v>
      </c>
      <c r="AC26" s="14">
        <f t="shared" si="6"/>
        <v>1.8710580000000001</v>
      </c>
      <c r="AD26" s="14">
        <f t="shared" si="7"/>
        <v>0</v>
      </c>
      <c r="AE26" s="16">
        <f t="shared" si="8"/>
        <v>1.3272512328767123E-2</v>
      </c>
      <c r="AF26" s="14">
        <f t="shared" si="9"/>
        <v>0</v>
      </c>
      <c r="AG26" s="14">
        <f t="shared" si="10"/>
        <v>4.2694657534246575E-2</v>
      </c>
      <c r="AH26" s="14">
        <f t="shared" si="11"/>
        <v>2.7362342465753428E-3</v>
      </c>
      <c r="AI26" s="14">
        <f t="shared" si="12"/>
        <v>2.6534260273972602E-3</v>
      </c>
      <c r="AJ26" s="14">
        <f t="shared" si="13"/>
        <v>7.0890904109589042E-5</v>
      </c>
      <c r="AK26" s="14">
        <f t="shared" si="14"/>
        <v>5.1261863013698636E-3</v>
      </c>
      <c r="AL26" s="14">
        <f t="shared" si="15"/>
        <v>0</v>
      </c>
      <c r="AM26" s="16" t="s">
        <v>92</v>
      </c>
      <c r="AN26" s="17" t="s">
        <v>93</v>
      </c>
    </row>
    <row r="27" spans="1:40" x14ac:dyDescent="0.25">
      <c r="A27" s="48">
        <v>34005</v>
      </c>
      <c r="B27" s="16" t="s">
        <v>103</v>
      </c>
      <c r="C27" s="14" t="s">
        <v>89</v>
      </c>
      <c r="D27" s="14">
        <v>2275001000</v>
      </c>
      <c r="E27" s="170" t="s">
        <v>95</v>
      </c>
      <c r="F27" s="170"/>
      <c r="G27" s="48">
        <v>34005</v>
      </c>
      <c r="H27" s="16" t="s">
        <v>103</v>
      </c>
      <c r="I27" s="14" t="s">
        <v>89</v>
      </c>
      <c r="J27" s="14">
        <v>2275001000</v>
      </c>
      <c r="K27" s="170" t="s">
        <v>95</v>
      </c>
      <c r="L27" s="170"/>
      <c r="M27" s="170"/>
      <c r="N27" s="14">
        <v>211.586399</v>
      </c>
      <c r="O27" s="14">
        <v>54496.561999999998</v>
      </c>
      <c r="P27" s="14">
        <v>283.26545299999998</v>
      </c>
      <c r="Q27" s="14">
        <v>4.1506178</v>
      </c>
      <c r="R27" s="14">
        <v>4.1092351999999996</v>
      </c>
      <c r="S27" s="14">
        <v>22.840749899999999</v>
      </c>
      <c r="T27" s="14">
        <v>120.5160212</v>
      </c>
      <c r="U27" s="14"/>
      <c r="V27" s="48">
        <v>1</v>
      </c>
      <c r="W27" s="78">
        <f t="shared" si="0"/>
        <v>211.586399</v>
      </c>
      <c r="X27" s="14">
        <f t="shared" si="1"/>
        <v>54496.561999999998</v>
      </c>
      <c r="Y27" s="14">
        <f t="shared" si="2"/>
        <v>283.26545299999998</v>
      </c>
      <c r="Z27" s="14">
        <f t="shared" si="3"/>
        <v>4.1506178</v>
      </c>
      <c r="AA27" s="14">
        <f t="shared" si="4"/>
        <v>4.1092351999999996</v>
      </c>
      <c r="AB27" s="14">
        <f t="shared" si="5"/>
        <v>22.840749899999999</v>
      </c>
      <c r="AC27" s="14">
        <f t="shared" si="6"/>
        <v>120.5160212</v>
      </c>
      <c r="AD27" s="14">
        <f t="shared" si="7"/>
        <v>0</v>
      </c>
      <c r="AE27" s="16">
        <f t="shared" si="8"/>
        <v>0.57968876438356165</v>
      </c>
      <c r="AF27" s="14">
        <f t="shared" si="9"/>
        <v>149.30564931506848</v>
      </c>
      <c r="AG27" s="14">
        <f t="shared" si="10"/>
        <v>0.77606973424657533</v>
      </c>
      <c r="AH27" s="14">
        <f t="shared" si="11"/>
        <v>1.1371555616438355E-2</v>
      </c>
      <c r="AI27" s="14">
        <f t="shared" si="12"/>
        <v>1.1258178630136985E-2</v>
      </c>
      <c r="AJ27" s="14">
        <f t="shared" si="13"/>
        <v>6.2577396986301367E-2</v>
      </c>
      <c r="AK27" s="14">
        <f t="shared" si="14"/>
        <v>0.33018088000000001</v>
      </c>
      <c r="AL27" s="14">
        <f t="shared" si="15"/>
        <v>0</v>
      </c>
      <c r="AM27" s="16" t="s">
        <v>92</v>
      </c>
      <c r="AN27" s="17" t="s">
        <v>93</v>
      </c>
    </row>
    <row r="28" spans="1:40" x14ac:dyDescent="0.25">
      <c r="A28" s="48">
        <v>34005</v>
      </c>
      <c r="B28" s="16" t="s">
        <v>103</v>
      </c>
      <c r="C28" s="14" t="s">
        <v>89</v>
      </c>
      <c r="D28" s="14">
        <v>2275020000</v>
      </c>
      <c r="E28" s="170" t="s">
        <v>96</v>
      </c>
      <c r="F28" s="170" t="s">
        <v>97</v>
      </c>
      <c r="G28" s="48">
        <v>34005</v>
      </c>
      <c r="H28" s="16" t="s">
        <v>103</v>
      </c>
      <c r="I28" s="14" t="s">
        <v>89</v>
      </c>
      <c r="J28" s="14">
        <v>2275020000</v>
      </c>
      <c r="K28" s="170" t="s">
        <v>96</v>
      </c>
      <c r="L28" s="170" t="s">
        <v>97</v>
      </c>
      <c r="M28" s="170"/>
      <c r="N28" s="14">
        <v>394.92279073999998</v>
      </c>
      <c r="O28" s="14">
        <v>52657.568404999998</v>
      </c>
      <c r="P28" s="14">
        <v>292.16611196000002</v>
      </c>
      <c r="Q28" s="14">
        <v>2.5230475243999999</v>
      </c>
      <c r="R28" s="14">
        <v>2.5230475243999999</v>
      </c>
      <c r="S28" s="14">
        <v>19.547525466</v>
      </c>
      <c r="T28" s="14">
        <v>168.58841919</v>
      </c>
      <c r="U28" s="14"/>
      <c r="V28" s="48">
        <v>1</v>
      </c>
      <c r="W28" s="78">
        <f t="shared" si="0"/>
        <v>394.92279073999998</v>
      </c>
      <c r="X28" s="14">
        <f t="shared" si="1"/>
        <v>52657.568404999998</v>
      </c>
      <c r="Y28" s="14">
        <f t="shared" si="2"/>
        <v>292.16611196000002</v>
      </c>
      <c r="Z28" s="14">
        <f t="shared" si="3"/>
        <v>2.5230475243999999</v>
      </c>
      <c r="AA28" s="14">
        <f t="shared" si="4"/>
        <v>2.5230475243999999</v>
      </c>
      <c r="AB28" s="14">
        <f t="shared" si="5"/>
        <v>19.547525466</v>
      </c>
      <c r="AC28" s="14">
        <f t="shared" si="6"/>
        <v>168.58841919</v>
      </c>
      <c r="AD28" s="14">
        <f t="shared" si="7"/>
        <v>0</v>
      </c>
      <c r="AE28" s="16">
        <f t="shared" si="8"/>
        <v>1.0819802486027397</v>
      </c>
      <c r="AF28" s="14">
        <f t="shared" si="9"/>
        <v>144.26731069863013</v>
      </c>
      <c r="AG28" s="14">
        <f t="shared" si="10"/>
        <v>0.80045510126027408</v>
      </c>
      <c r="AH28" s="14">
        <f t="shared" si="11"/>
        <v>6.9124589709589042E-3</v>
      </c>
      <c r="AI28" s="14">
        <f t="shared" si="12"/>
        <v>6.9124589709589042E-3</v>
      </c>
      <c r="AJ28" s="14">
        <f t="shared" si="13"/>
        <v>5.355486429041096E-2</v>
      </c>
      <c r="AK28" s="14">
        <f t="shared" si="14"/>
        <v>0.46188607997260273</v>
      </c>
      <c r="AL28" s="14">
        <f t="shared" si="15"/>
        <v>0</v>
      </c>
      <c r="AM28" s="16" t="s">
        <v>92</v>
      </c>
      <c r="AN28" s="17" t="s">
        <v>93</v>
      </c>
    </row>
    <row r="29" spans="1:40" x14ac:dyDescent="0.25">
      <c r="A29" s="48">
        <v>34005</v>
      </c>
      <c r="B29" s="16" t="s">
        <v>103</v>
      </c>
      <c r="C29" s="14" t="s">
        <v>89</v>
      </c>
      <c r="D29" s="14">
        <v>2275050011</v>
      </c>
      <c r="E29" s="170" t="s">
        <v>98</v>
      </c>
      <c r="F29" s="170" t="s">
        <v>99</v>
      </c>
      <c r="G29" s="48">
        <v>34005</v>
      </c>
      <c r="H29" s="16" t="s">
        <v>103</v>
      </c>
      <c r="I29" s="14" t="s">
        <v>89</v>
      </c>
      <c r="J29" s="14">
        <v>2275050011</v>
      </c>
      <c r="K29" s="170" t="s">
        <v>98</v>
      </c>
      <c r="L29" s="170" t="s">
        <v>99</v>
      </c>
      <c r="M29" s="170"/>
      <c r="N29" s="14">
        <v>232.93752929999999</v>
      </c>
      <c r="O29" s="14"/>
      <c r="P29" s="14">
        <v>1.2602745900000001</v>
      </c>
      <c r="Q29" s="14">
        <v>4.5893381199999999</v>
      </c>
      <c r="R29" s="14">
        <v>3.1666431610000001</v>
      </c>
      <c r="S29" s="14">
        <v>0.19388839999999999</v>
      </c>
      <c r="T29" s="14">
        <v>2.9175165060000001</v>
      </c>
      <c r="U29" s="14"/>
      <c r="V29" s="48">
        <v>1</v>
      </c>
      <c r="W29" s="78">
        <f t="shared" si="0"/>
        <v>232.93752929999999</v>
      </c>
      <c r="X29" s="14">
        <f t="shared" si="1"/>
        <v>0</v>
      </c>
      <c r="Y29" s="14">
        <f t="shared" si="2"/>
        <v>1.2602745900000001</v>
      </c>
      <c r="Z29" s="14">
        <f t="shared" si="3"/>
        <v>4.5893381199999999</v>
      </c>
      <c r="AA29" s="14">
        <f t="shared" si="4"/>
        <v>3.1666431610000001</v>
      </c>
      <c r="AB29" s="14">
        <f t="shared" si="5"/>
        <v>0.19388839999999999</v>
      </c>
      <c r="AC29" s="14">
        <f t="shared" si="6"/>
        <v>2.9175165060000001</v>
      </c>
      <c r="AD29" s="14">
        <f t="shared" si="7"/>
        <v>0</v>
      </c>
      <c r="AE29" s="16">
        <f t="shared" si="8"/>
        <v>0.63818501178082188</v>
      </c>
      <c r="AF29" s="14">
        <f t="shared" si="9"/>
        <v>0</v>
      </c>
      <c r="AG29" s="14">
        <f t="shared" si="10"/>
        <v>3.4528070958904111E-3</v>
      </c>
      <c r="AH29" s="14">
        <f t="shared" si="11"/>
        <v>1.257352909589041E-2</v>
      </c>
      <c r="AI29" s="14">
        <f t="shared" si="12"/>
        <v>8.6757346876712334E-3</v>
      </c>
      <c r="AJ29" s="14">
        <f t="shared" si="13"/>
        <v>5.3120109589041098E-4</v>
      </c>
      <c r="AK29" s="14">
        <f t="shared" si="14"/>
        <v>7.9931959068493159E-3</v>
      </c>
      <c r="AL29" s="14">
        <f t="shared" si="15"/>
        <v>0</v>
      </c>
      <c r="AM29" s="16" t="s">
        <v>92</v>
      </c>
      <c r="AN29" s="17" t="s">
        <v>93</v>
      </c>
    </row>
    <row r="30" spans="1:40" x14ac:dyDescent="0.25">
      <c r="A30" s="48">
        <v>34005</v>
      </c>
      <c r="B30" s="16" t="s">
        <v>103</v>
      </c>
      <c r="C30" s="14" t="s">
        <v>89</v>
      </c>
      <c r="D30" s="14">
        <v>2275050012</v>
      </c>
      <c r="E30" s="170" t="s">
        <v>98</v>
      </c>
      <c r="F30" s="170" t="s">
        <v>100</v>
      </c>
      <c r="G30" s="48">
        <v>34005</v>
      </c>
      <c r="H30" s="16" t="s">
        <v>103</v>
      </c>
      <c r="I30" s="14" t="s">
        <v>89</v>
      </c>
      <c r="J30" s="14">
        <v>2275050012</v>
      </c>
      <c r="K30" s="170" t="s">
        <v>98</v>
      </c>
      <c r="L30" s="170" t="s">
        <v>100</v>
      </c>
      <c r="M30" s="170"/>
      <c r="N30" s="14">
        <v>76.618427499999996</v>
      </c>
      <c r="O30" s="14">
        <v>318.84179999999998</v>
      </c>
      <c r="P30" s="14">
        <v>2.9371275400000001</v>
      </c>
      <c r="Q30" s="14">
        <v>1.8334423399999999</v>
      </c>
      <c r="R30" s="14">
        <v>1.7900823850000001</v>
      </c>
      <c r="S30" s="14">
        <v>0.67995799000000001</v>
      </c>
      <c r="T30" s="14">
        <v>6.2871702000000003</v>
      </c>
      <c r="U30" s="14"/>
      <c r="V30" s="48">
        <v>1</v>
      </c>
      <c r="W30" s="78">
        <f t="shared" si="0"/>
        <v>76.618427499999996</v>
      </c>
      <c r="X30" s="14">
        <f t="shared" si="1"/>
        <v>318.84179999999998</v>
      </c>
      <c r="Y30" s="14">
        <f t="shared" si="2"/>
        <v>2.9371275400000001</v>
      </c>
      <c r="Z30" s="14">
        <f t="shared" si="3"/>
        <v>1.8334423399999999</v>
      </c>
      <c r="AA30" s="14">
        <f t="shared" si="4"/>
        <v>1.7900823850000001</v>
      </c>
      <c r="AB30" s="14">
        <f t="shared" si="5"/>
        <v>0.67995799000000001</v>
      </c>
      <c r="AC30" s="14">
        <f t="shared" si="6"/>
        <v>6.2871702000000003</v>
      </c>
      <c r="AD30" s="14">
        <f t="shared" si="7"/>
        <v>0</v>
      </c>
      <c r="AE30" s="16">
        <f t="shared" si="8"/>
        <v>0.20991349999999998</v>
      </c>
      <c r="AF30" s="14">
        <f t="shared" si="9"/>
        <v>0.87353917808219173</v>
      </c>
      <c r="AG30" s="14">
        <f t="shared" si="10"/>
        <v>8.0469247671232872E-3</v>
      </c>
      <c r="AH30" s="14">
        <f t="shared" si="11"/>
        <v>5.0231296986301367E-3</v>
      </c>
      <c r="AI30" s="14">
        <f t="shared" si="12"/>
        <v>4.9043353013698632E-3</v>
      </c>
      <c r="AJ30" s="14">
        <f t="shared" si="13"/>
        <v>1.862898602739726E-3</v>
      </c>
      <c r="AK30" s="14">
        <f t="shared" si="14"/>
        <v>1.7225123835616439E-2</v>
      </c>
      <c r="AL30" s="14">
        <f t="shared" si="15"/>
        <v>0</v>
      </c>
      <c r="AM30" s="16" t="s">
        <v>92</v>
      </c>
      <c r="AN30" s="17" t="s">
        <v>93</v>
      </c>
    </row>
    <row r="31" spans="1:40" x14ac:dyDescent="0.25">
      <c r="A31" s="48">
        <v>34005</v>
      </c>
      <c r="B31" s="16" t="s">
        <v>103</v>
      </c>
      <c r="C31" s="14" t="s">
        <v>89</v>
      </c>
      <c r="D31" s="14">
        <v>2275060012</v>
      </c>
      <c r="E31" s="170" t="s">
        <v>101</v>
      </c>
      <c r="F31" s="170" t="s">
        <v>100</v>
      </c>
      <c r="G31" s="48">
        <v>34005</v>
      </c>
      <c r="H31" s="16" t="s">
        <v>103</v>
      </c>
      <c r="I31" s="14" t="s">
        <v>89</v>
      </c>
      <c r="J31" s="14">
        <v>2275060012</v>
      </c>
      <c r="K31" s="170" t="s">
        <v>101</v>
      </c>
      <c r="L31" s="170" t="s">
        <v>100</v>
      </c>
      <c r="M31" s="170"/>
      <c r="N31" s="14">
        <v>2.7083200000000002E-3</v>
      </c>
      <c r="O31" s="14"/>
      <c r="P31" s="14">
        <v>5.8151999999999998E-4</v>
      </c>
      <c r="Q31" s="14">
        <v>4.5249750000000001E-4</v>
      </c>
      <c r="R31" s="14">
        <v>4.4163759999999997E-4</v>
      </c>
      <c r="S31" s="14">
        <v>1.218648E-4</v>
      </c>
      <c r="T31" s="14">
        <v>7.54413E-4</v>
      </c>
      <c r="U31" s="14"/>
      <c r="V31" s="48">
        <v>1</v>
      </c>
      <c r="W31" s="78">
        <f t="shared" si="0"/>
        <v>2.7083200000000002E-3</v>
      </c>
      <c r="X31" s="14">
        <f t="shared" si="1"/>
        <v>0</v>
      </c>
      <c r="Y31" s="14">
        <f t="shared" si="2"/>
        <v>5.8151999999999998E-4</v>
      </c>
      <c r="Z31" s="14">
        <f t="shared" si="3"/>
        <v>4.5249750000000001E-4</v>
      </c>
      <c r="AA31" s="14">
        <f t="shared" si="4"/>
        <v>4.4163759999999997E-4</v>
      </c>
      <c r="AB31" s="14">
        <f t="shared" si="5"/>
        <v>1.218648E-4</v>
      </c>
      <c r="AC31" s="14">
        <f t="shared" si="6"/>
        <v>7.54413E-4</v>
      </c>
      <c r="AD31" s="14">
        <f t="shared" si="7"/>
        <v>0</v>
      </c>
      <c r="AE31" s="16">
        <f t="shared" si="8"/>
        <v>7.4200547945205488E-6</v>
      </c>
      <c r="AF31" s="14">
        <f t="shared" si="9"/>
        <v>0</v>
      </c>
      <c r="AG31" s="14">
        <f t="shared" si="10"/>
        <v>1.5932054794520546E-6</v>
      </c>
      <c r="AH31" s="14">
        <f t="shared" si="11"/>
        <v>1.2397191780821917E-6</v>
      </c>
      <c r="AI31" s="14">
        <f t="shared" si="12"/>
        <v>1.2099660273972601E-6</v>
      </c>
      <c r="AJ31" s="14">
        <f t="shared" si="13"/>
        <v>3.3387616438356164E-7</v>
      </c>
      <c r="AK31" s="14">
        <f t="shared" si="14"/>
        <v>2.0668849315068494E-6</v>
      </c>
      <c r="AL31" s="14">
        <f t="shared" si="15"/>
        <v>0</v>
      </c>
      <c r="AM31" s="16" t="s">
        <v>92</v>
      </c>
      <c r="AN31" s="17" t="s">
        <v>93</v>
      </c>
    </row>
    <row r="32" spans="1:40" ht="30" x14ac:dyDescent="0.25">
      <c r="A32" s="48">
        <v>34005</v>
      </c>
      <c r="B32" s="16" t="s">
        <v>103</v>
      </c>
      <c r="C32" s="14" t="s">
        <v>89</v>
      </c>
      <c r="D32" s="14">
        <v>2275070000</v>
      </c>
      <c r="E32" s="170" t="s">
        <v>102</v>
      </c>
      <c r="F32" s="170"/>
      <c r="G32" s="48">
        <v>34005</v>
      </c>
      <c r="H32" s="16" t="s">
        <v>103</v>
      </c>
      <c r="I32" s="14" t="s">
        <v>89</v>
      </c>
      <c r="J32" s="14">
        <v>2275070000</v>
      </c>
      <c r="K32" s="170" t="s">
        <v>102</v>
      </c>
      <c r="L32" s="170"/>
      <c r="M32" s="170"/>
      <c r="N32" s="14">
        <v>8.1229800000000001</v>
      </c>
      <c r="O32" s="14"/>
      <c r="P32" s="14">
        <v>12.688409999999999</v>
      </c>
      <c r="Q32" s="14">
        <v>1.143467</v>
      </c>
      <c r="R32" s="14">
        <v>1.143467</v>
      </c>
      <c r="S32" s="14">
        <v>1.7566839999999999</v>
      </c>
      <c r="T32" s="14">
        <v>0.89690449999999999</v>
      </c>
      <c r="U32" s="14"/>
      <c r="V32" s="48">
        <v>1</v>
      </c>
      <c r="W32" s="78">
        <f t="shared" si="0"/>
        <v>8.1229800000000001</v>
      </c>
      <c r="X32" s="14">
        <f t="shared" si="1"/>
        <v>0</v>
      </c>
      <c r="Y32" s="14">
        <f t="shared" si="2"/>
        <v>12.688409999999999</v>
      </c>
      <c r="Z32" s="14">
        <f t="shared" si="3"/>
        <v>1.143467</v>
      </c>
      <c r="AA32" s="14">
        <f t="shared" si="4"/>
        <v>1.143467</v>
      </c>
      <c r="AB32" s="14">
        <f t="shared" si="5"/>
        <v>1.7566839999999999</v>
      </c>
      <c r="AC32" s="14">
        <f t="shared" si="6"/>
        <v>0.89690449999999999</v>
      </c>
      <c r="AD32" s="14">
        <f t="shared" si="7"/>
        <v>0</v>
      </c>
      <c r="AE32" s="16">
        <f t="shared" si="8"/>
        <v>2.2254739726027397E-2</v>
      </c>
      <c r="AF32" s="14">
        <f t="shared" si="9"/>
        <v>0</v>
      </c>
      <c r="AG32" s="14">
        <f t="shared" si="10"/>
        <v>3.4762767123287672E-2</v>
      </c>
      <c r="AH32" s="14">
        <f t="shared" si="11"/>
        <v>3.1327863013698629E-3</v>
      </c>
      <c r="AI32" s="14">
        <f t="shared" si="12"/>
        <v>3.1327863013698629E-3</v>
      </c>
      <c r="AJ32" s="14">
        <f t="shared" si="13"/>
        <v>4.8128328767123281E-3</v>
      </c>
      <c r="AK32" s="14">
        <f t="shared" si="14"/>
        <v>2.4572726027397261E-3</v>
      </c>
      <c r="AL32" s="14">
        <f t="shared" si="15"/>
        <v>0</v>
      </c>
      <c r="AM32" s="16" t="s">
        <v>92</v>
      </c>
      <c r="AN32" s="17" t="s">
        <v>93</v>
      </c>
    </row>
    <row r="33" spans="1:40" ht="30" x14ac:dyDescent="0.25">
      <c r="A33" s="48">
        <v>34007</v>
      </c>
      <c r="B33" s="16" t="s">
        <v>104</v>
      </c>
      <c r="C33" s="14" t="s">
        <v>89</v>
      </c>
      <c r="D33" s="14">
        <v>2265008005</v>
      </c>
      <c r="E33" s="170" t="s">
        <v>90</v>
      </c>
      <c r="F33" s="170" t="s">
        <v>91</v>
      </c>
      <c r="G33" s="48">
        <v>34007</v>
      </c>
      <c r="H33" s="16" t="s">
        <v>104</v>
      </c>
      <c r="I33" s="14" t="s">
        <v>89</v>
      </c>
      <c r="J33" s="14">
        <v>2265008005</v>
      </c>
      <c r="K33" s="170" t="s">
        <v>90</v>
      </c>
      <c r="L33" s="170" t="s">
        <v>91</v>
      </c>
      <c r="M33" s="170"/>
      <c r="N33" s="14">
        <v>1.0469579999999999E-2</v>
      </c>
      <c r="O33" s="14"/>
      <c r="P33" s="14">
        <v>7.1721800000000004E-4</v>
      </c>
      <c r="Q33" s="14">
        <v>1.9951810000000002E-5</v>
      </c>
      <c r="R33" s="14">
        <v>1.835346E-5</v>
      </c>
      <c r="S33" s="14">
        <v>4.3982169999999998E-5</v>
      </c>
      <c r="T33" s="14">
        <v>3.1239460000000001E-4</v>
      </c>
      <c r="U33" s="14">
        <v>1.7085800000000002E-5</v>
      </c>
      <c r="V33" s="48">
        <v>1</v>
      </c>
      <c r="W33" s="78">
        <f t="shared" si="0"/>
        <v>1.0469579999999999E-2</v>
      </c>
      <c r="X33" s="14">
        <f t="shared" si="1"/>
        <v>0</v>
      </c>
      <c r="Y33" s="14">
        <f t="shared" si="2"/>
        <v>7.1721800000000004E-4</v>
      </c>
      <c r="Z33" s="14">
        <f t="shared" si="3"/>
        <v>1.9951810000000002E-5</v>
      </c>
      <c r="AA33" s="14">
        <f t="shared" si="4"/>
        <v>1.835346E-5</v>
      </c>
      <c r="AB33" s="14">
        <f t="shared" si="5"/>
        <v>4.3982169999999998E-5</v>
      </c>
      <c r="AC33" s="14">
        <f t="shared" si="6"/>
        <v>3.1239460000000001E-4</v>
      </c>
      <c r="AD33" s="14">
        <f t="shared" si="7"/>
        <v>1.7085800000000002E-5</v>
      </c>
      <c r="AE33" s="16">
        <f t="shared" si="8"/>
        <v>2.8683780821917807E-5</v>
      </c>
      <c r="AF33" s="14">
        <f t="shared" si="9"/>
        <v>0</v>
      </c>
      <c r="AG33" s="14">
        <f t="shared" si="10"/>
        <v>1.9649808219178085E-6</v>
      </c>
      <c r="AH33" s="14">
        <f t="shared" si="11"/>
        <v>5.4662493150684936E-8</v>
      </c>
      <c r="AI33" s="14">
        <f t="shared" si="12"/>
        <v>5.0283452054794521E-8</v>
      </c>
      <c r="AJ33" s="14">
        <f t="shared" si="13"/>
        <v>1.2049909589041096E-7</v>
      </c>
      <c r="AK33" s="14">
        <f t="shared" si="14"/>
        <v>8.5587561643835616E-7</v>
      </c>
      <c r="AL33" s="14">
        <f t="shared" si="15"/>
        <v>4.6810410958904114E-8</v>
      </c>
      <c r="AM33" s="16" t="s">
        <v>92</v>
      </c>
      <c r="AN33" s="17" t="s">
        <v>93</v>
      </c>
    </row>
    <row r="34" spans="1:40" ht="30" x14ac:dyDescent="0.25">
      <c r="A34" s="48">
        <v>34007</v>
      </c>
      <c r="B34" s="16" t="s">
        <v>104</v>
      </c>
      <c r="C34" s="14" t="s">
        <v>89</v>
      </c>
      <c r="D34" s="14">
        <v>2270008005</v>
      </c>
      <c r="E34" s="170" t="s">
        <v>91</v>
      </c>
      <c r="F34" s="170" t="s">
        <v>94</v>
      </c>
      <c r="G34" s="48">
        <v>34007</v>
      </c>
      <c r="H34" s="16" t="s">
        <v>104</v>
      </c>
      <c r="I34" s="14" t="s">
        <v>89</v>
      </c>
      <c r="J34" s="14">
        <v>2270008005</v>
      </c>
      <c r="K34" s="170" t="s">
        <v>91</v>
      </c>
      <c r="L34" s="170" t="s">
        <v>94</v>
      </c>
      <c r="M34" s="170"/>
      <c r="N34" s="14">
        <v>3.8139919999999999E-5</v>
      </c>
      <c r="O34" s="14"/>
      <c r="P34" s="14">
        <v>9.8436299999999998E-5</v>
      </c>
      <c r="Q34" s="14">
        <v>5.4564349999999999E-6</v>
      </c>
      <c r="R34" s="14">
        <v>5.2910900000000002E-6</v>
      </c>
      <c r="S34" s="14">
        <v>3.3069299999999998E-7</v>
      </c>
      <c r="T34" s="14">
        <v>1.91802E-5</v>
      </c>
      <c r="U34" s="14"/>
      <c r="V34" s="48">
        <v>1</v>
      </c>
      <c r="W34" s="78">
        <f t="shared" si="0"/>
        <v>3.8139919999999999E-5</v>
      </c>
      <c r="X34" s="14">
        <f t="shared" si="1"/>
        <v>0</v>
      </c>
      <c r="Y34" s="14">
        <f t="shared" si="2"/>
        <v>9.8436299999999998E-5</v>
      </c>
      <c r="Z34" s="14">
        <f t="shared" si="3"/>
        <v>5.4564349999999999E-6</v>
      </c>
      <c r="AA34" s="14">
        <f t="shared" si="4"/>
        <v>5.2910900000000002E-6</v>
      </c>
      <c r="AB34" s="14">
        <f t="shared" si="5"/>
        <v>3.3069299999999998E-7</v>
      </c>
      <c r="AC34" s="14">
        <f t="shared" si="6"/>
        <v>1.91802E-5</v>
      </c>
      <c r="AD34" s="14">
        <f t="shared" si="7"/>
        <v>0</v>
      </c>
      <c r="AE34" s="16">
        <f t="shared" si="8"/>
        <v>1.044929315068493E-7</v>
      </c>
      <c r="AF34" s="14">
        <f t="shared" si="9"/>
        <v>0</v>
      </c>
      <c r="AG34" s="14">
        <f t="shared" si="10"/>
        <v>2.6968849315068495E-7</v>
      </c>
      <c r="AH34" s="14">
        <f t="shared" si="11"/>
        <v>1.4949136986301371E-8</v>
      </c>
      <c r="AI34" s="14">
        <f t="shared" si="12"/>
        <v>1.449613698630137E-8</v>
      </c>
      <c r="AJ34" s="14">
        <f t="shared" si="13"/>
        <v>9.0600821917808211E-10</v>
      </c>
      <c r="AK34" s="14">
        <f t="shared" si="14"/>
        <v>5.2548493150684928E-8</v>
      </c>
      <c r="AL34" s="14">
        <f t="shared" si="15"/>
        <v>0</v>
      </c>
      <c r="AM34" s="16" t="s">
        <v>92</v>
      </c>
      <c r="AN34" s="17" t="s">
        <v>93</v>
      </c>
    </row>
    <row r="35" spans="1:40" x14ac:dyDescent="0.25">
      <c r="A35" s="48">
        <v>34007</v>
      </c>
      <c r="B35" s="16" t="s">
        <v>104</v>
      </c>
      <c r="C35" s="14" t="s">
        <v>89</v>
      </c>
      <c r="D35" s="14">
        <v>2275050011</v>
      </c>
      <c r="E35" s="170" t="s">
        <v>98</v>
      </c>
      <c r="F35" s="170" t="s">
        <v>99</v>
      </c>
      <c r="G35" s="48">
        <v>34007</v>
      </c>
      <c r="H35" s="16" t="s">
        <v>104</v>
      </c>
      <c r="I35" s="14" t="s">
        <v>89</v>
      </c>
      <c r="J35" s="14">
        <v>2275050011</v>
      </c>
      <c r="K35" s="170" t="s">
        <v>98</v>
      </c>
      <c r="L35" s="170" t="s">
        <v>99</v>
      </c>
      <c r="M35" s="170"/>
      <c r="N35" s="14">
        <v>12.731358</v>
      </c>
      <c r="O35" s="14"/>
      <c r="P35" s="14">
        <v>6.8881150000000002E-2</v>
      </c>
      <c r="Q35" s="14">
        <v>0.25083339999999998</v>
      </c>
      <c r="R35" s="14">
        <v>0.17307499100000001</v>
      </c>
      <c r="S35" s="14">
        <v>1.05971E-2</v>
      </c>
      <c r="T35" s="14">
        <v>0.15945875800000001</v>
      </c>
      <c r="U35" s="14"/>
      <c r="V35" s="48">
        <v>1</v>
      </c>
      <c r="W35" s="78">
        <f t="shared" si="0"/>
        <v>12.731358</v>
      </c>
      <c r="X35" s="14">
        <f t="shared" si="1"/>
        <v>0</v>
      </c>
      <c r="Y35" s="14">
        <f t="shared" si="2"/>
        <v>6.8881150000000002E-2</v>
      </c>
      <c r="Z35" s="14">
        <f t="shared" si="3"/>
        <v>0.25083339999999998</v>
      </c>
      <c r="AA35" s="14">
        <f t="shared" si="4"/>
        <v>0.17307499100000001</v>
      </c>
      <c r="AB35" s="14">
        <f t="shared" si="5"/>
        <v>1.05971E-2</v>
      </c>
      <c r="AC35" s="14">
        <f t="shared" si="6"/>
        <v>0.15945875800000001</v>
      </c>
      <c r="AD35" s="14">
        <f t="shared" si="7"/>
        <v>0</v>
      </c>
      <c r="AE35" s="16">
        <f t="shared" si="8"/>
        <v>3.4880432876712331E-2</v>
      </c>
      <c r="AF35" s="14">
        <f t="shared" si="9"/>
        <v>0</v>
      </c>
      <c r="AG35" s="14">
        <f t="shared" si="10"/>
        <v>1.887154794520548E-4</v>
      </c>
      <c r="AH35" s="14">
        <f t="shared" si="11"/>
        <v>6.8721479452054789E-4</v>
      </c>
      <c r="AI35" s="14">
        <f t="shared" si="12"/>
        <v>4.7417805753424659E-4</v>
      </c>
      <c r="AJ35" s="14">
        <f t="shared" si="13"/>
        <v>2.9033150684931507E-5</v>
      </c>
      <c r="AK35" s="14">
        <f t="shared" si="14"/>
        <v>4.3687330958904109E-4</v>
      </c>
      <c r="AL35" s="14">
        <f t="shared" si="15"/>
        <v>0</v>
      </c>
      <c r="AM35" s="16" t="s">
        <v>92</v>
      </c>
      <c r="AN35" s="17" t="s">
        <v>93</v>
      </c>
    </row>
    <row r="36" spans="1:40" x14ac:dyDescent="0.25">
      <c r="A36" s="48">
        <v>34007</v>
      </c>
      <c r="B36" s="16" t="s">
        <v>104</v>
      </c>
      <c r="C36" s="14" t="s">
        <v>89</v>
      </c>
      <c r="D36" s="14">
        <v>2275050012</v>
      </c>
      <c r="E36" s="170" t="s">
        <v>98</v>
      </c>
      <c r="F36" s="170" t="s">
        <v>100</v>
      </c>
      <c r="G36" s="48">
        <v>34007</v>
      </c>
      <c r="H36" s="16" t="s">
        <v>104</v>
      </c>
      <c r="I36" s="14" t="s">
        <v>89</v>
      </c>
      <c r="J36" s="14">
        <v>2275050012</v>
      </c>
      <c r="K36" s="170" t="s">
        <v>98</v>
      </c>
      <c r="L36" s="170" t="s">
        <v>100</v>
      </c>
      <c r="M36" s="170"/>
      <c r="N36" s="14">
        <v>5.5840177400000002</v>
      </c>
      <c r="O36" s="14">
        <v>1.12547</v>
      </c>
      <c r="P36" s="14">
        <v>0.18859668099999999</v>
      </c>
      <c r="Q36" s="14">
        <v>0.13721233660000001</v>
      </c>
      <c r="R36" s="14">
        <v>0.13392149759999999</v>
      </c>
      <c r="S36" s="14">
        <v>4.3040393000000003E-2</v>
      </c>
      <c r="T36" s="14">
        <v>0.403754522</v>
      </c>
      <c r="U36" s="14"/>
      <c r="V36" s="48">
        <v>1</v>
      </c>
      <c r="W36" s="78">
        <f t="shared" si="0"/>
        <v>5.5840177400000002</v>
      </c>
      <c r="X36" s="14">
        <f t="shared" si="1"/>
        <v>1.12547</v>
      </c>
      <c r="Y36" s="14">
        <f t="shared" si="2"/>
        <v>0.18859668099999999</v>
      </c>
      <c r="Z36" s="14">
        <f t="shared" si="3"/>
        <v>0.13721233660000001</v>
      </c>
      <c r="AA36" s="14">
        <f t="shared" si="4"/>
        <v>0.13392149759999999</v>
      </c>
      <c r="AB36" s="14">
        <f t="shared" si="5"/>
        <v>4.3040393000000003E-2</v>
      </c>
      <c r="AC36" s="14">
        <f t="shared" si="6"/>
        <v>0.403754522</v>
      </c>
      <c r="AD36" s="14">
        <f t="shared" si="7"/>
        <v>0</v>
      </c>
      <c r="AE36" s="16">
        <f t="shared" si="8"/>
        <v>1.5298678739726028E-2</v>
      </c>
      <c r="AF36" s="14">
        <f t="shared" si="9"/>
        <v>3.0834794520547943E-3</v>
      </c>
      <c r="AG36" s="14">
        <f t="shared" si="10"/>
        <v>5.1670323561643834E-4</v>
      </c>
      <c r="AH36" s="14">
        <f t="shared" si="11"/>
        <v>3.7592420986301371E-4</v>
      </c>
      <c r="AI36" s="14">
        <f t="shared" si="12"/>
        <v>3.6690821260273971E-4</v>
      </c>
      <c r="AJ36" s="14">
        <f t="shared" si="13"/>
        <v>1.1791888493150686E-4</v>
      </c>
      <c r="AK36" s="14">
        <f t="shared" si="14"/>
        <v>1.1061767726027398E-3</v>
      </c>
      <c r="AL36" s="14">
        <f t="shared" si="15"/>
        <v>0</v>
      </c>
      <c r="AM36" s="16" t="s">
        <v>92</v>
      </c>
      <c r="AN36" s="17" t="s">
        <v>93</v>
      </c>
    </row>
    <row r="37" spans="1:40" ht="30" x14ac:dyDescent="0.25">
      <c r="A37" s="48">
        <v>34007</v>
      </c>
      <c r="B37" s="16" t="s">
        <v>104</v>
      </c>
      <c r="C37" s="14" t="s">
        <v>89</v>
      </c>
      <c r="D37" s="14">
        <v>2275070000</v>
      </c>
      <c r="E37" s="170" t="s">
        <v>102</v>
      </c>
      <c r="F37" s="170"/>
      <c r="G37" s="48">
        <v>34007</v>
      </c>
      <c r="H37" s="16" t="s">
        <v>104</v>
      </c>
      <c r="I37" s="14" t="s">
        <v>89</v>
      </c>
      <c r="J37" s="14">
        <v>2275070000</v>
      </c>
      <c r="K37" s="170" t="s">
        <v>102</v>
      </c>
      <c r="L37" s="170"/>
      <c r="M37" s="170"/>
      <c r="N37" s="14">
        <v>1.041132E-3</v>
      </c>
      <c r="O37" s="14"/>
      <c r="P37" s="14">
        <v>7.4031149999999996E-4</v>
      </c>
      <c r="Q37" s="14">
        <v>1.4804020000000001E-4</v>
      </c>
      <c r="R37" s="14">
        <v>1.4804020000000001E-4</v>
      </c>
      <c r="S37" s="14">
        <v>1.6137820000000001E-4</v>
      </c>
      <c r="T37" s="14">
        <v>1.132072E-4</v>
      </c>
      <c r="U37" s="14"/>
      <c r="V37" s="48">
        <v>1</v>
      </c>
      <c r="W37" s="78">
        <f t="shared" si="0"/>
        <v>1.041132E-3</v>
      </c>
      <c r="X37" s="14">
        <f t="shared" si="1"/>
        <v>0</v>
      </c>
      <c r="Y37" s="14">
        <f t="shared" si="2"/>
        <v>7.4031149999999996E-4</v>
      </c>
      <c r="Z37" s="14">
        <f t="shared" si="3"/>
        <v>1.4804020000000001E-4</v>
      </c>
      <c r="AA37" s="14">
        <f t="shared" si="4"/>
        <v>1.4804020000000001E-4</v>
      </c>
      <c r="AB37" s="14">
        <f t="shared" si="5"/>
        <v>1.6137820000000001E-4</v>
      </c>
      <c r="AC37" s="14">
        <f t="shared" si="6"/>
        <v>1.132072E-4</v>
      </c>
      <c r="AD37" s="14">
        <f t="shared" si="7"/>
        <v>0</v>
      </c>
      <c r="AE37" s="16">
        <f t="shared" si="8"/>
        <v>2.8524164383561643E-6</v>
      </c>
      <c r="AF37" s="14">
        <f t="shared" si="9"/>
        <v>0</v>
      </c>
      <c r="AG37" s="14">
        <f t="shared" si="10"/>
        <v>2.0282506849315067E-6</v>
      </c>
      <c r="AH37" s="14">
        <f t="shared" si="11"/>
        <v>4.0558958904109593E-7</v>
      </c>
      <c r="AI37" s="14">
        <f t="shared" si="12"/>
        <v>4.0558958904109593E-7</v>
      </c>
      <c r="AJ37" s="14">
        <f t="shared" si="13"/>
        <v>4.421320547945206E-7</v>
      </c>
      <c r="AK37" s="14">
        <f t="shared" si="14"/>
        <v>3.1015671232876711E-7</v>
      </c>
      <c r="AL37" s="14">
        <f t="shared" si="15"/>
        <v>0</v>
      </c>
      <c r="AM37" s="16" t="s">
        <v>92</v>
      </c>
      <c r="AN37" s="17" t="s">
        <v>93</v>
      </c>
    </row>
    <row r="38" spans="1:40" ht="30" x14ac:dyDescent="0.25">
      <c r="A38" s="48">
        <v>34009</v>
      </c>
      <c r="B38" s="16" t="s">
        <v>105</v>
      </c>
      <c r="C38" s="14" t="s">
        <v>89</v>
      </c>
      <c r="D38" s="14">
        <v>2265008005</v>
      </c>
      <c r="E38" s="170" t="s">
        <v>90</v>
      </c>
      <c r="F38" s="170" t="s">
        <v>91</v>
      </c>
      <c r="G38" s="48">
        <v>34009</v>
      </c>
      <c r="H38" s="16" t="s">
        <v>105</v>
      </c>
      <c r="I38" s="14" t="s">
        <v>89</v>
      </c>
      <c r="J38" s="14">
        <v>2265008005</v>
      </c>
      <c r="K38" s="170" t="s">
        <v>90</v>
      </c>
      <c r="L38" s="170" t="s">
        <v>91</v>
      </c>
      <c r="M38" s="170"/>
      <c r="N38" s="14">
        <v>2.093915E-3</v>
      </c>
      <c r="O38" s="14"/>
      <c r="P38" s="14">
        <v>1.434436E-4</v>
      </c>
      <c r="Q38" s="14">
        <v>3.9903620000000002E-6</v>
      </c>
      <c r="R38" s="14">
        <v>3.6706920000000001E-6</v>
      </c>
      <c r="S38" s="14">
        <v>8.7964350000000001E-6</v>
      </c>
      <c r="T38" s="14">
        <v>6.2478950000000006E-5</v>
      </c>
      <c r="U38" s="14">
        <v>3.4171610000000001E-6</v>
      </c>
      <c r="V38" s="48">
        <v>1</v>
      </c>
      <c r="W38" s="78">
        <f t="shared" si="0"/>
        <v>2.093915E-3</v>
      </c>
      <c r="X38" s="14">
        <f t="shared" si="1"/>
        <v>0</v>
      </c>
      <c r="Y38" s="14">
        <f t="shared" si="2"/>
        <v>1.434436E-4</v>
      </c>
      <c r="Z38" s="14">
        <f t="shared" si="3"/>
        <v>3.9903620000000002E-6</v>
      </c>
      <c r="AA38" s="14">
        <f t="shared" si="4"/>
        <v>3.6706920000000001E-6</v>
      </c>
      <c r="AB38" s="14">
        <f t="shared" si="5"/>
        <v>8.7964350000000001E-6</v>
      </c>
      <c r="AC38" s="14">
        <f t="shared" si="6"/>
        <v>6.2478950000000006E-5</v>
      </c>
      <c r="AD38" s="14">
        <f t="shared" si="7"/>
        <v>3.4171610000000001E-6</v>
      </c>
      <c r="AE38" s="16">
        <f t="shared" si="8"/>
        <v>5.7367534246575342E-6</v>
      </c>
      <c r="AF38" s="14">
        <f t="shared" si="9"/>
        <v>0</v>
      </c>
      <c r="AG38" s="14">
        <f t="shared" si="10"/>
        <v>3.9299616438356166E-7</v>
      </c>
      <c r="AH38" s="14">
        <f t="shared" si="11"/>
        <v>1.0932498630136987E-8</v>
      </c>
      <c r="AI38" s="14">
        <f t="shared" si="12"/>
        <v>1.0056690410958905E-8</v>
      </c>
      <c r="AJ38" s="14">
        <f t="shared" si="13"/>
        <v>2.4099821917808218E-8</v>
      </c>
      <c r="AK38" s="14">
        <f t="shared" si="14"/>
        <v>1.7117520547945207E-7</v>
      </c>
      <c r="AL38" s="14">
        <f t="shared" si="15"/>
        <v>9.3620849315068499E-9</v>
      </c>
      <c r="AM38" s="16" t="s">
        <v>92</v>
      </c>
      <c r="AN38" s="17" t="s">
        <v>93</v>
      </c>
    </row>
    <row r="39" spans="1:40" ht="30" x14ac:dyDescent="0.25">
      <c r="A39" s="48">
        <v>34009</v>
      </c>
      <c r="B39" s="16" t="s">
        <v>105</v>
      </c>
      <c r="C39" s="14" t="s">
        <v>89</v>
      </c>
      <c r="D39" s="14">
        <v>2270008005</v>
      </c>
      <c r="E39" s="170" t="s">
        <v>91</v>
      </c>
      <c r="F39" s="170" t="s">
        <v>94</v>
      </c>
      <c r="G39" s="48">
        <v>34009</v>
      </c>
      <c r="H39" s="16" t="s">
        <v>105</v>
      </c>
      <c r="I39" s="14" t="s">
        <v>89</v>
      </c>
      <c r="J39" s="14">
        <v>2270008005</v>
      </c>
      <c r="K39" s="170" t="s">
        <v>91</v>
      </c>
      <c r="L39" s="170" t="s">
        <v>94</v>
      </c>
      <c r="M39" s="170"/>
      <c r="N39" s="14">
        <v>7.6279850000000003E-6</v>
      </c>
      <c r="O39" s="14"/>
      <c r="P39" s="14">
        <v>1.9687260000000001E-5</v>
      </c>
      <c r="Q39" s="14">
        <v>1.0912870000000001E-6</v>
      </c>
      <c r="R39" s="14">
        <v>1.058218E-6</v>
      </c>
      <c r="S39" s="14">
        <v>6.6138599999999999E-8</v>
      </c>
      <c r="T39" s="14">
        <v>3.8360390000000002E-6</v>
      </c>
      <c r="U39" s="14"/>
      <c r="V39" s="48">
        <v>1</v>
      </c>
      <c r="W39" s="78">
        <f t="shared" si="0"/>
        <v>7.6279850000000003E-6</v>
      </c>
      <c r="X39" s="14">
        <f t="shared" si="1"/>
        <v>0</v>
      </c>
      <c r="Y39" s="14">
        <f t="shared" si="2"/>
        <v>1.9687260000000001E-5</v>
      </c>
      <c r="Z39" s="14">
        <f t="shared" si="3"/>
        <v>1.0912870000000001E-6</v>
      </c>
      <c r="AA39" s="14">
        <f t="shared" si="4"/>
        <v>1.058218E-6</v>
      </c>
      <c r="AB39" s="14">
        <f t="shared" si="5"/>
        <v>6.6138599999999999E-8</v>
      </c>
      <c r="AC39" s="14">
        <f t="shared" si="6"/>
        <v>3.8360390000000002E-6</v>
      </c>
      <c r="AD39" s="14">
        <f t="shared" si="7"/>
        <v>0</v>
      </c>
      <c r="AE39" s="16">
        <f t="shared" si="8"/>
        <v>2.089858904109589E-8</v>
      </c>
      <c r="AF39" s="14">
        <f t="shared" si="9"/>
        <v>0</v>
      </c>
      <c r="AG39" s="14">
        <f t="shared" si="10"/>
        <v>5.3937698630136992E-8</v>
      </c>
      <c r="AH39" s="14">
        <f t="shared" si="11"/>
        <v>2.9898273972602742E-9</v>
      </c>
      <c r="AI39" s="14">
        <f t="shared" si="12"/>
        <v>2.8992273972602737E-9</v>
      </c>
      <c r="AJ39" s="14">
        <f t="shared" si="13"/>
        <v>1.8120164383561644E-10</v>
      </c>
      <c r="AK39" s="14">
        <f t="shared" si="14"/>
        <v>1.050969589041096E-8</v>
      </c>
      <c r="AL39" s="14">
        <f t="shared" si="15"/>
        <v>0</v>
      </c>
      <c r="AM39" s="16" t="s">
        <v>92</v>
      </c>
      <c r="AN39" s="17" t="s">
        <v>93</v>
      </c>
    </row>
    <row r="40" spans="1:40" x14ac:dyDescent="0.25">
      <c r="A40" s="48">
        <v>34009</v>
      </c>
      <c r="B40" s="16" t="s">
        <v>105</v>
      </c>
      <c r="C40" s="14" t="s">
        <v>89</v>
      </c>
      <c r="D40" s="14">
        <v>2275001000</v>
      </c>
      <c r="E40" s="170" t="s">
        <v>95</v>
      </c>
      <c r="F40" s="170"/>
      <c r="G40" s="48">
        <v>34009</v>
      </c>
      <c r="H40" s="16" t="s">
        <v>105</v>
      </c>
      <c r="I40" s="14" t="s">
        <v>89</v>
      </c>
      <c r="J40" s="14">
        <v>2275001000</v>
      </c>
      <c r="K40" s="170" t="s">
        <v>95</v>
      </c>
      <c r="L40" s="170"/>
      <c r="M40" s="170"/>
      <c r="N40" s="14">
        <v>1.2980879999999999</v>
      </c>
      <c r="O40" s="14"/>
      <c r="P40" s="14">
        <v>1.1166609999999999</v>
      </c>
      <c r="Q40" s="14">
        <v>6.9653279999999998E-2</v>
      </c>
      <c r="R40" s="14">
        <v>6.7981600000000003E-2</v>
      </c>
      <c r="S40" s="14">
        <v>0.1054527</v>
      </c>
      <c r="T40" s="14">
        <v>0.54327729999999996</v>
      </c>
      <c r="U40" s="14"/>
      <c r="V40" s="48">
        <v>1</v>
      </c>
      <c r="W40" s="78">
        <f t="shared" ref="W40:W71" si="16">$V40*N40</f>
        <v>1.2980879999999999</v>
      </c>
      <c r="X40" s="14">
        <f t="shared" ref="X40:X71" si="17">$V40*O40</f>
        <v>0</v>
      </c>
      <c r="Y40" s="14">
        <f t="shared" ref="Y40:Y71" si="18">$V40*P40</f>
        <v>1.1166609999999999</v>
      </c>
      <c r="Z40" s="14">
        <f t="shared" ref="Z40:Z71" si="19">$V40*Q40</f>
        <v>6.9653279999999998E-2</v>
      </c>
      <c r="AA40" s="14">
        <f t="shared" ref="AA40:AA71" si="20">$V40*R40</f>
        <v>6.7981600000000003E-2</v>
      </c>
      <c r="AB40" s="14">
        <f t="shared" ref="AB40:AB71" si="21">$V40*S40</f>
        <v>0.1054527</v>
      </c>
      <c r="AC40" s="14">
        <f t="shared" ref="AC40:AC71" si="22">$V40*T40</f>
        <v>0.54327729999999996</v>
      </c>
      <c r="AD40" s="14">
        <f t="shared" ref="AD40:AD71" si="23">$V40*U40</f>
        <v>0</v>
      </c>
      <c r="AE40" s="16">
        <f t="shared" ref="AE40:AE71" si="24">W40/365</f>
        <v>3.5564054794520543E-3</v>
      </c>
      <c r="AF40" s="14">
        <f t="shared" ref="AF40:AF71" si="25">X40/365</f>
        <v>0</v>
      </c>
      <c r="AG40" s="14">
        <f t="shared" ref="AG40:AG71" si="26">Y40/365</f>
        <v>3.0593452054794518E-3</v>
      </c>
      <c r="AH40" s="14">
        <f t="shared" ref="AH40:AH71" si="27">Z40/365</f>
        <v>1.9083090410958905E-4</v>
      </c>
      <c r="AI40" s="14">
        <f t="shared" ref="AI40:AI71" si="28">AA40/365</f>
        <v>1.862509589041096E-4</v>
      </c>
      <c r="AJ40" s="14">
        <f t="shared" ref="AJ40:AJ71" si="29">AB40/365</f>
        <v>2.8891150684931505E-4</v>
      </c>
      <c r="AK40" s="14">
        <f t="shared" ref="AK40:AK71" si="30">AC40/365</f>
        <v>1.4884309589041095E-3</v>
      </c>
      <c r="AL40" s="14">
        <f t="shared" ref="AL40:AL71" si="31">AD40/365</f>
        <v>0</v>
      </c>
      <c r="AM40" s="16" t="s">
        <v>92</v>
      </c>
      <c r="AN40" s="17" t="s">
        <v>93</v>
      </c>
    </row>
    <row r="41" spans="1:40" x14ac:dyDescent="0.25">
      <c r="A41" s="48">
        <v>34009</v>
      </c>
      <c r="B41" s="16" t="s">
        <v>105</v>
      </c>
      <c r="C41" s="14" t="s">
        <v>89</v>
      </c>
      <c r="D41" s="14">
        <v>2275050011</v>
      </c>
      <c r="E41" s="170" t="s">
        <v>98</v>
      </c>
      <c r="F41" s="170" t="s">
        <v>99</v>
      </c>
      <c r="G41" s="48">
        <v>34009</v>
      </c>
      <c r="H41" s="16" t="s">
        <v>105</v>
      </c>
      <c r="I41" s="14" t="s">
        <v>89</v>
      </c>
      <c r="J41" s="14">
        <v>2275050011</v>
      </c>
      <c r="K41" s="170" t="s">
        <v>98</v>
      </c>
      <c r="L41" s="170" t="s">
        <v>99</v>
      </c>
      <c r="M41" s="170"/>
      <c r="N41" s="14">
        <v>136.7273351</v>
      </c>
      <c r="O41" s="14"/>
      <c r="P41" s="14">
        <v>0.73974341200000004</v>
      </c>
      <c r="Q41" s="14">
        <v>2.6938037800000001</v>
      </c>
      <c r="R41" s="14">
        <v>1.8587247259999999</v>
      </c>
      <c r="S41" s="14">
        <v>0.113806675</v>
      </c>
      <c r="T41" s="14">
        <v>1.712494585</v>
      </c>
      <c r="U41" s="14"/>
      <c r="V41" s="48">
        <v>1.0045249720890392</v>
      </c>
      <c r="W41" s="78">
        <f t="shared" si="16"/>
        <v>137.34602247513621</v>
      </c>
      <c r="X41" s="14">
        <f t="shared" si="17"/>
        <v>0</v>
      </c>
      <c r="Y41" s="14">
        <f t="shared" si="18"/>
        <v>0.74309073029235073</v>
      </c>
      <c r="Z41" s="14">
        <f t="shared" si="19"/>
        <v>2.7059931669178483</v>
      </c>
      <c r="AA41" s="14">
        <f t="shared" si="20"/>
        <v>1.867135403506357</v>
      </c>
      <c r="AB41" s="14">
        <f t="shared" si="21"/>
        <v>0.11432164702792136</v>
      </c>
      <c r="AC41" s="14">
        <f t="shared" si="22"/>
        <v>1.7202435751997558</v>
      </c>
      <c r="AD41" s="14">
        <f t="shared" si="23"/>
        <v>0</v>
      </c>
      <c r="AE41" s="16">
        <f t="shared" si="24"/>
        <v>0.37629047253461972</v>
      </c>
      <c r="AF41" s="14">
        <f t="shared" si="25"/>
        <v>0</v>
      </c>
      <c r="AG41" s="14">
        <f t="shared" si="26"/>
        <v>2.0358650144995912E-3</v>
      </c>
      <c r="AH41" s="14">
        <f t="shared" si="27"/>
        <v>7.4136799093639681E-3</v>
      </c>
      <c r="AI41" s="14">
        <f t="shared" si="28"/>
        <v>5.115439461661252E-3</v>
      </c>
      <c r="AJ41" s="14">
        <f t="shared" si="29"/>
        <v>3.1320999185731877E-4</v>
      </c>
      <c r="AK41" s="14">
        <f t="shared" si="30"/>
        <v>4.7129960964376874E-3</v>
      </c>
      <c r="AL41" s="14">
        <f t="shared" si="31"/>
        <v>0</v>
      </c>
      <c r="AM41" s="16" t="s">
        <v>92</v>
      </c>
      <c r="AN41" s="17" t="s">
        <v>93</v>
      </c>
    </row>
    <row r="42" spans="1:40" x14ac:dyDescent="0.25">
      <c r="A42" s="48">
        <v>34009</v>
      </c>
      <c r="B42" s="16" t="s">
        <v>105</v>
      </c>
      <c r="C42" s="14" t="s">
        <v>89</v>
      </c>
      <c r="D42" s="14">
        <v>2275050012</v>
      </c>
      <c r="E42" s="170" t="s">
        <v>98</v>
      </c>
      <c r="F42" s="170" t="s">
        <v>100</v>
      </c>
      <c r="G42" s="48">
        <v>34009</v>
      </c>
      <c r="H42" s="16" t="s">
        <v>105</v>
      </c>
      <c r="I42" s="14" t="s">
        <v>89</v>
      </c>
      <c r="J42" s="14">
        <v>2275050012</v>
      </c>
      <c r="K42" s="170" t="s">
        <v>98</v>
      </c>
      <c r="L42" s="170" t="s">
        <v>100</v>
      </c>
      <c r="M42" s="170"/>
      <c r="N42" s="14">
        <v>42.475226405000001</v>
      </c>
      <c r="O42" s="14">
        <v>0.2287727</v>
      </c>
      <c r="P42" s="14">
        <v>1.4358246902</v>
      </c>
      <c r="Q42" s="14">
        <v>1.0496356424</v>
      </c>
      <c r="R42" s="14">
        <v>1.0244448103999999</v>
      </c>
      <c r="S42" s="14">
        <v>0.32635280194999999</v>
      </c>
      <c r="T42" s="14">
        <v>3.0583105284999998</v>
      </c>
      <c r="U42" s="14"/>
      <c r="V42" s="48">
        <v>1.0045249720890392</v>
      </c>
      <c r="W42" s="78">
        <f t="shared" si="16"/>
        <v>42.667425618958248</v>
      </c>
      <c r="X42" s="14">
        <f t="shared" si="17"/>
        <v>0.22980789008223415</v>
      </c>
      <c r="Y42" s="14">
        <f t="shared" si="18"/>
        <v>1.4423217568479085</v>
      </c>
      <c r="Z42" s="14">
        <f t="shared" si="19"/>
        <v>1.0543852143855208</v>
      </c>
      <c r="AA42" s="14">
        <f t="shared" si="20"/>
        <v>1.0290803945738209</v>
      </c>
      <c r="AB42" s="14">
        <f t="shared" si="21"/>
        <v>0.32782953927000347</v>
      </c>
      <c r="AC42" s="14">
        <f t="shared" si="22"/>
        <v>3.0721492982810772</v>
      </c>
      <c r="AD42" s="14">
        <f t="shared" si="23"/>
        <v>0</v>
      </c>
      <c r="AE42" s="16">
        <f t="shared" si="24"/>
        <v>0.11689705649029657</v>
      </c>
      <c r="AF42" s="14">
        <f t="shared" si="25"/>
        <v>6.2961065775954557E-4</v>
      </c>
      <c r="AG42" s="14">
        <f t="shared" si="26"/>
        <v>3.9515664571175575E-3</v>
      </c>
      <c r="AH42" s="14">
        <f t="shared" si="27"/>
        <v>2.8887266147548515E-3</v>
      </c>
      <c r="AI42" s="14">
        <f t="shared" si="28"/>
        <v>2.8193983412981394E-3</v>
      </c>
      <c r="AJ42" s="14">
        <f t="shared" si="29"/>
        <v>8.9816312128768074E-4</v>
      </c>
      <c r="AK42" s="14">
        <f t="shared" si="30"/>
        <v>8.4168473925508962E-3</v>
      </c>
      <c r="AL42" s="14">
        <f t="shared" si="31"/>
        <v>0</v>
      </c>
      <c r="AM42" s="16" t="s">
        <v>92</v>
      </c>
      <c r="AN42" s="17" t="s">
        <v>93</v>
      </c>
    </row>
    <row r="43" spans="1:40" ht="30" x14ac:dyDescent="0.25">
      <c r="A43" s="48">
        <v>34009</v>
      </c>
      <c r="B43" s="16" t="s">
        <v>105</v>
      </c>
      <c r="C43" s="14" t="s">
        <v>89</v>
      </c>
      <c r="D43" s="14">
        <v>2275070000</v>
      </c>
      <c r="E43" s="170" t="s">
        <v>102</v>
      </c>
      <c r="F43" s="170"/>
      <c r="G43" s="48">
        <v>34009</v>
      </c>
      <c r="H43" s="16" t="s">
        <v>105</v>
      </c>
      <c r="I43" s="14" t="s">
        <v>89</v>
      </c>
      <c r="J43" s="14">
        <v>2275070000</v>
      </c>
      <c r="K43" s="170" t="s">
        <v>102</v>
      </c>
      <c r="L43" s="170"/>
      <c r="M43" s="170"/>
      <c r="N43" s="14">
        <v>2.082264E-4</v>
      </c>
      <c r="O43" s="14"/>
      <c r="P43" s="14">
        <v>1.4806229999999999E-4</v>
      </c>
      <c r="Q43" s="14">
        <v>2.9608040000000001E-5</v>
      </c>
      <c r="R43" s="14">
        <v>2.9608040000000001E-5</v>
      </c>
      <c r="S43" s="14">
        <v>3.2275640000000003E-5</v>
      </c>
      <c r="T43" s="14">
        <v>2.2641439999999999E-5</v>
      </c>
      <c r="U43" s="14"/>
      <c r="V43" s="48">
        <v>1</v>
      </c>
      <c r="W43" s="78">
        <f t="shared" si="16"/>
        <v>2.082264E-4</v>
      </c>
      <c r="X43" s="14">
        <f t="shared" si="17"/>
        <v>0</v>
      </c>
      <c r="Y43" s="14">
        <f t="shared" si="18"/>
        <v>1.4806229999999999E-4</v>
      </c>
      <c r="Z43" s="14">
        <f t="shared" si="19"/>
        <v>2.9608040000000001E-5</v>
      </c>
      <c r="AA43" s="14">
        <f t="shared" si="20"/>
        <v>2.9608040000000001E-5</v>
      </c>
      <c r="AB43" s="14">
        <f t="shared" si="21"/>
        <v>3.2275640000000003E-5</v>
      </c>
      <c r="AC43" s="14">
        <f t="shared" si="22"/>
        <v>2.2641439999999999E-5</v>
      </c>
      <c r="AD43" s="14">
        <f t="shared" si="23"/>
        <v>0</v>
      </c>
      <c r="AE43" s="16">
        <f t="shared" si="24"/>
        <v>5.7048328767123287E-7</v>
      </c>
      <c r="AF43" s="14">
        <f t="shared" si="25"/>
        <v>0</v>
      </c>
      <c r="AG43" s="14">
        <f t="shared" si="26"/>
        <v>4.0565013698630131E-7</v>
      </c>
      <c r="AH43" s="14">
        <f t="shared" si="27"/>
        <v>8.1117917808219187E-8</v>
      </c>
      <c r="AI43" s="14">
        <f t="shared" si="28"/>
        <v>8.1117917808219187E-8</v>
      </c>
      <c r="AJ43" s="14">
        <f t="shared" si="29"/>
        <v>8.8426410958904115E-8</v>
      </c>
      <c r="AK43" s="14">
        <f t="shared" si="30"/>
        <v>6.2031342465753419E-8</v>
      </c>
      <c r="AL43" s="14">
        <f t="shared" si="31"/>
        <v>0</v>
      </c>
      <c r="AM43" s="16" t="s">
        <v>92</v>
      </c>
      <c r="AN43" s="17" t="s">
        <v>93</v>
      </c>
    </row>
    <row r="44" spans="1:40" x14ac:dyDescent="0.25">
      <c r="A44" s="48">
        <v>34011</v>
      </c>
      <c r="B44" s="16" t="s">
        <v>106</v>
      </c>
      <c r="C44" s="14" t="s">
        <v>89</v>
      </c>
      <c r="D44" s="14">
        <v>2275001000</v>
      </c>
      <c r="E44" s="170" t="s">
        <v>95</v>
      </c>
      <c r="F44" s="170"/>
      <c r="G44" s="48">
        <v>34011</v>
      </c>
      <c r="H44" s="16" t="s">
        <v>106</v>
      </c>
      <c r="I44" s="14" t="s">
        <v>89</v>
      </c>
      <c r="J44" s="14">
        <v>2275001000</v>
      </c>
      <c r="K44" s="170" t="s">
        <v>95</v>
      </c>
      <c r="L44" s="170"/>
      <c r="M44" s="170"/>
      <c r="N44" s="14">
        <v>19.471309999999999</v>
      </c>
      <c r="O44" s="14"/>
      <c r="P44" s="14">
        <v>16.749919999999999</v>
      </c>
      <c r="Q44" s="14">
        <v>1.044799</v>
      </c>
      <c r="R44" s="14">
        <v>1.0197240000000001</v>
      </c>
      <c r="S44" s="14">
        <v>1.58179</v>
      </c>
      <c r="T44" s="14">
        <v>8.1491600000000002</v>
      </c>
      <c r="U44" s="14"/>
      <c r="V44" s="48">
        <v>1</v>
      </c>
      <c r="W44" s="78">
        <f t="shared" si="16"/>
        <v>19.471309999999999</v>
      </c>
      <c r="X44" s="14">
        <f t="shared" si="17"/>
        <v>0</v>
      </c>
      <c r="Y44" s="14">
        <f t="shared" si="18"/>
        <v>16.749919999999999</v>
      </c>
      <c r="Z44" s="14">
        <f t="shared" si="19"/>
        <v>1.044799</v>
      </c>
      <c r="AA44" s="14">
        <f t="shared" si="20"/>
        <v>1.0197240000000001</v>
      </c>
      <c r="AB44" s="14">
        <f t="shared" si="21"/>
        <v>1.58179</v>
      </c>
      <c r="AC44" s="14">
        <f t="shared" si="22"/>
        <v>8.1491600000000002</v>
      </c>
      <c r="AD44" s="14">
        <f t="shared" si="23"/>
        <v>0</v>
      </c>
      <c r="AE44" s="16">
        <f t="shared" si="24"/>
        <v>5.3346054794520543E-2</v>
      </c>
      <c r="AF44" s="14">
        <f t="shared" si="25"/>
        <v>0</v>
      </c>
      <c r="AG44" s="14">
        <f t="shared" si="26"/>
        <v>4.5890191780821918E-2</v>
      </c>
      <c r="AH44" s="14">
        <f t="shared" si="27"/>
        <v>2.8624630136986303E-3</v>
      </c>
      <c r="AI44" s="14">
        <f t="shared" si="28"/>
        <v>2.793764383561644E-3</v>
      </c>
      <c r="AJ44" s="14">
        <f t="shared" si="29"/>
        <v>4.3336712328767126E-3</v>
      </c>
      <c r="AK44" s="14">
        <f t="shared" si="30"/>
        <v>2.232646575342466E-2</v>
      </c>
      <c r="AL44" s="14">
        <f t="shared" si="31"/>
        <v>0</v>
      </c>
      <c r="AM44" s="16" t="s">
        <v>92</v>
      </c>
      <c r="AN44" s="17" t="s">
        <v>93</v>
      </c>
    </row>
    <row r="45" spans="1:40" x14ac:dyDescent="0.25">
      <c r="A45" s="48">
        <v>34011</v>
      </c>
      <c r="B45" s="16" t="s">
        <v>106</v>
      </c>
      <c r="C45" s="14" t="s">
        <v>89</v>
      </c>
      <c r="D45" s="14">
        <v>2275050011</v>
      </c>
      <c r="E45" s="170" t="s">
        <v>98</v>
      </c>
      <c r="F45" s="170" t="s">
        <v>99</v>
      </c>
      <c r="G45" s="48">
        <v>34011</v>
      </c>
      <c r="H45" s="16" t="s">
        <v>106</v>
      </c>
      <c r="I45" s="14" t="s">
        <v>89</v>
      </c>
      <c r="J45" s="14">
        <v>2275050011</v>
      </c>
      <c r="K45" s="170" t="s">
        <v>98</v>
      </c>
      <c r="L45" s="170" t="s">
        <v>99</v>
      </c>
      <c r="M45" s="170"/>
      <c r="N45" s="14">
        <v>129.38413259999999</v>
      </c>
      <c r="O45" s="14"/>
      <c r="P45" s="14">
        <v>0.70001420000000003</v>
      </c>
      <c r="Q45" s="14">
        <v>2.5491288390000002</v>
      </c>
      <c r="R45" s="14">
        <v>1.758898544</v>
      </c>
      <c r="S45" s="14">
        <v>0.1076945</v>
      </c>
      <c r="T45" s="14">
        <v>1.620521729</v>
      </c>
      <c r="U45" s="14"/>
      <c r="V45" s="48">
        <v>1</v>
      </c>
      <c r="W45" s="78">
        <f t="shared" si="16"/>
        <v>129.38413259999999</v>
      </c>
      <c r="X45" s="14">
        <f t="shared" si="17"/>
        <v>0</v>
      </c>
      <c r="Y45" s="14">
        <f t="shared" si="18"/>
        <v>0.70001420000000003</v>
      </c>
      <c r="Z45" s="14">
        <f t="shared" si="19"/>
        <v>2.5491288390000002</v>
      </c>
      <c r="AA45" s="14">
        <f t="shared" si="20"/>
        <v>1.758898544</v>
      </c>
      <c r="AB45" s="14">
        <f t="shared" si="21"/>
        <v>0.1076945</v>
      </c>
      <c r="AC45" s="14">
        <f t="shared" si="22"/>
        <v>1.620521729</v>
      </c>
      <c r="AD45" s="14">
        <f t="shared" si="23"/>
        <v>0</v>
      </c>
      <c r="AE45" s="16">
        <f t="shared" si="24"/>
        <v>0.35447707561643832</v>
      </c>
      <c r="AF45" s="14">
        <f t="shared" si="25"/>
        <v>0</v>
      </c>
      <c r="AG45" s="14">
        <f t="shared" si="26"/>
        <v>1.9178471232876714E-3</v>
      </c>
      <c r="AH45" s="14">
        <f t="shared" si="27"/>
        <v>6.9839146273972608E-3</v>
      </c>
      <c r="AI45" s="14">
        <f t="shared" si="28"/>
        <v>4.818900120547945E-3</v>
      </c>
      <c r="AJ45" s="14">
        <f t="shared" si="29"/>
        <v>2.9505342465753422E-4</v>
      </c>
      <c r="AK45" s="14">
        <f t="shared" si="30"/>
        <v>4.4397855589041095E-3</v>
      </c>
      <c r="AL45" s="14">
        <f t="shared" si="31"/>
        <v>0</v>
      </c>
      <c r="AM45" s="16" t="s">
        <v>92</v>
      </c>
      <c r="AN45" s="17" t="s">
        <v>93</v>
      </c>
    </row>
    <row r="46" spans="1:40" x14ac:dyDescent="0.25">
      <c r="A46" s="48">
        <v>34011</v>
      </c>
      <c r="B46" s="16" t="s">
        <v>106</v>
      </c>
      <c r="C46" s="14" t="s">
        <v>89</v>
      </c>
      <c r="D46" s="14">
        <v>2275050012</v>
      </c>
      <c r="E46" s="170" t="s">
        <v>98</v>
      </c>
      <c r="F46" s="170" t="s">
        <v>100</v>
      </c>
      <c r="G46" s="48">
        <v>34011</v>
      </c>
      <c r="H46" s="16" t="s">
        <v>106</v>
      </c>
      <c r="I46" s="14" t="s">
        <v>89</v>
      </c>
      <c r="J46" s="14">
        <v>2275050012</v>
      </c>
      <c r="K46" s="170" t="s">
        <v>98</v>
      </c>
      <c r="L46" s="170" t="s">
        <v>100</v>
      </c>
      <c r="M46" s="170"/>
      <c r="N46" s="14">
        <v>39.643046300000002</v>
      </c>
      <c r="O46" s="14"/>
      <c r="P46" s="14">
        <v>1.3401109099999999</v>
      </c>
      <c r="Q46" s="14">
        <v>0.97979595500000005</v>
      </c>
      <c r="R46" s="14">
        <v>0.95628089599999999</v>
      </c>
      <c r="S46" s="14">
        <v>0.30456457199999998</v>
      </c>
      <c r="T46" s="14">
        <v>2.8540646110000001</v>
      </c>
      <c r="U46" s="14"/>
      <c r="V46" s="48">
        <v>1</v>
      </c>
      <c r="W46" s="78">
        <f t="shared" si="16"/>
        <v>39.643046300000002</v>
      </c>
      <c r="X46" s="14">
        <f t="shared" si="17"/>
        <v>0</v>
      </c>
      <c r="Y46" s="14">
        <f t="shared" si="18"/>
        <v>1.3401109099999999</v>
      </c>
      <c r="Z46" s="14">
        <f t="shared" si="19"/>
        <v>0.97979595500000005</v>
      </c>
      <c r="AA46" s="14">
        <f t="shared" si="20"/>
        <v>0.95628089599999999</v>
      </c>
      <c r="AB46" s="14">
        <f t="shared" si="21"/>
        <v>0.30456457199999998</v>
      </c>
      <c r="AC46" s="14">
        <f t="shared" si="22"/>
        <v>2.8540646110000001</v>
      </c>
      <c r="AD46" s="14">
        <f t="shared" si="23"/>
        <v>0</v>
      </c>
      <c r="AE46" s="16">
        <f t="shared" si="24"/>
        <v>0.10861108575342467</v>
      </c>
      <c r="AF46" s="14">
        <f t="shared" si="25"/>
        <v>0</v>
      </c>
      <c r="AG46" s="14">
        <f t="shared" si="26"/>
        <v>3.6715367397260274E-3</v>
      </c>
      <c r="AH46" s="14">
        <f t="shared" si="27"/>
        <v>2.6843724794520549E-3</v>
      </c>
      <c r="AI46" s="14">
        <f t="shared" si="28"/>
        <v>2.6199476602739727E-3</v>
      </c>
      <c r="AJ46" s="14">
        <f t="shared" si="29"/>
        <v>8.3442348493150678E-4</v>
      </c>
      <c r="AK46" s="14">
        <f t="shared" si="30"/>
        <v>7.8193550986301371E-3</v>
      </c>
      <c r="AL46" s="14">
        <f t="shared" si="31"/>
        <v>0</v>
      </c>
      <c r="AM46" s="16" t="s">
        <v>92</v>
      </c>
      <c r="AN46" s="17" t="s">
        <v>93</v>
      </c>
    </row>
    <row r="47" spans="1:40" ht="30" x14ac:dyDescent="0.25">
      <c r="A47" s="48">
        <v>34013</v>
      </c>
      <c r="B47" s="16" t="s">
        <v>35</v>
      </c>
      <c r="C47" s="14" t="s">
        <v>89</v>
      </c>
      <c r="D47" s="14">
        <v>2265008005</v>
      </c>
      <c r="E47" s="170" t="s">
        <v>90</v>
      </c>
      <c r="F47" s="170" t="s">
        <v>91</v>
      </c>
      <c r="G47" s="48">
        <v>34013</v>
      </c>
      <c r="H47" s="16" t="s">
        <v>35</v>
      </c>
      <c r="I47" s="14" t="s">
        <v>89</v>
      </c>
      <c r="J47" s="14">
        <v>2265008005</v>
      </c>
      <c r="K47" s="170" t="s">
        <v>90</v>
      </c>
      <c r="L47" s="170" t="s">
        <v>91</v>
      </c>
      <c r="M47" s="170"/>
      <c r="N47" s="14">
        <v>622.58699999999999</v>
      </c>
      <c r="O47" s="14"/>
      <c r="P47" s="14">
        <v>34.594360000000002</v>
      </c>
      <c r="Q47" s="14">
        <v>1.525412</v>
      </c>
      <c r="R47" s="14">
        <v>1.401678</v>
      </c>
      <c r="S47" s="14">
        <v>3.2626599999999999</v>
      </c>
      <c r="T47" s="14">
        <v>16.729859999999999</v>
      </c>
      <c r="U47" s="14">
        <v>0.91794580000000003</v>
      </c>
      <c r="V47" s="48">
        <v>1</v>
      </c>
      <c r="W47" s="78">
        <f t="shared" si="16"/>
        <v>622.58699999999999</v>
      </c>
      <c r="X47" s="14">
        <f t="shared" si="17"/>
        <v>0</v>
      </c>
      <c r="Y47" s="14">
        <f t="shared" si="18"/>
        <v>34.594360000000002</v>
      </c>
      <c r="Z47" s="14">
        <f t="shared" si="19"/>
        <v>1.525412</v>
      </c>
      <c r="AA47" s="14">
        <f t="shared" si="20"/>
        <v>1.401678</v>
      </c>
      <c r="AB47" s="14">
        <f t="shared" si="21"/>
        <v>3.2626599999999999</v>
      </c>
      <c r="AC47" s="14">
        <f t="shared" si="22"/>
        <v>16.729859999999999</v>
      </c>
      <c r="AD47" s="14">
        <f t="shared" si="23"/>
        <v>0.91794580000000003</v>
      </c>
      <c r="AE47" s="16">
        <f t="shared" si="24"/>
        <v>1.705717808219178</v>
      </c>
      <c r="AF47" s="14">
        <f t="shared" si="25"/>
        <v>0</v>
      </c>
      <c r="AG47" s="14">
        <f t="shared" si="26"/>
        <v>9.4779068493150695E-2</v>
      </c>
      <c r="AH47" s="14">
        <f t="shared" si="27"/>
        <v>4.1792109589041098E-3</v>
      </c>
      <c r="AI47" s="14">
        <f t="shared" si="28"/>
        <v>3.8402136986301371E-3</v>
      </c>
      <c r="AJ47" s="14">
        <f t="shared" si="29"/>
        <v>8.9387945205479449E-3</v>
      </c>
      <c r="AK47" s="14">
        <f t="shared" si="30"/>
        <v>4.5835232876712324E-2</v>
      </c>
      <c r="AL47" s="14">
        <f t="shared" si="31"/>
        <v>2.5149199999999999E-3</v>
      </c>
      <c r="AM47" s="16" t="s">
        <v>92</v>
      </c>
      <c r="AN47" s="17" t="s">
        <v>93</v>
      </c>
    </row>
    <row r="48" spans="1:40" ht="30" x14ac:dyDescent="0.25">
      <c r="A48" s="48">
        <v>34013</v>
      </c>
      <c r="B48" s="16" t="s">
        <v>35</v>
      </c>
      <c r="C48" s="14" t="s">
        <v>89</v>
      </c>
      <c r="D48" s="14">
        <v>2270008005</v>
      </c>
      <c r="E48" s="170" t="s">
        <v>91</v>
      </c>
      <c r="F48" s="170" t="s">
        <v>94</v>
      </c>
      <c r="G48" s="48">
        <v>34013</v>
      </c>
      <c r="H48" s="16" t="s">
        <v>35</v>
      </c>
      <c r="I48" s="14" t="s">
        <v>89</v>
      </c>
      <c r="J48" s="14">
        <v>2270008005</v>
      </c>
      <c r="K48" s="170" t="s">
        <v>91</v>
      </c>
      <c r="L48" s="170" t="s">
        <v>94</v>
      </c>
      <c r="M48" s="170"/>
      <c r="N48" s="14">
        <v>14.760199999999999</v>
      </c>
      <c r="O48" s="14"/>
      <c r="P48" s="14">
        <v>40.312980000000003</v>
      </c>
      <c r="Q48" s="14">
        <v>2.2528830000000002</v>
      </c>
      <c r="R48" s="14">
        <v>2.183592</v>
      </c>
      <c r="S48" s="14">
        <v>0.1026065</v>
      </c>
      <c r="T48" s="14">
        <v>6.4647699999999997</v>
      </c>
      <c r="U48" s="14"/>
      <c r="V48" s="48">
        <v>1</v>
      </c>
      <c r="W48" s="78">
        <f t="shared" si="16"/>
        <v>14.760199999999999</v>
      </c>
      <c r="X48" s="14">
        <f t="shared" si="17"/>
        <v>0</v>
      </c>
      <c r="Y48" s="14">
        <f t="shared" si="18"/>
        <v>40.312980000000003</v>
      </c>
      <c r="Z48" s="14">
        <f t="shared" si="19"/>
        <v>2.2528830000000002</v>
      </c>
      <c r="AA48" s="14">
        <f t="shared" si="20"/>
        <v>2.183592</v>
      </c>
      <c r="AB48" s="14">
        <f t="shared" si="21"/>
        <v>0.1026065</v>
      </c>
      <c r="AC48" s="14">
        <f t="shared" si="22"/>
        <v>6.4647699999999997</v>
      </c>
      <c r="AD48" s="14">
        <f t="shared" si="23"/>
        <v>0</v>
      </c>
      <c r="AE48" s="16">
        <f t="shared" si="24"/>
        <v>4.0438904109589037E-2</v>
      </c>
      <c r="AF48" s="14">
        <f t="shared" si="25"/>
        <v>0</v>
      </c>
      <c r="AG48" s="14">
        <f t="shared" si="26"/>
        <v>0.11044652054794521</v>
      </c>
      <c r="AH48" s="14">
        <f t="shared" si="27"/>
        <v>6.1722821917808224E-3</v>
      </c>
      <c r="AI48" s="14">
        <f t="shared" si="28"/>
        <v>5.9824438356164385E-3</v>
      </c>
      <c r="AJ48" s="14">
        <f t="shared" si="29"/>
        <v>2.8111369863013702E-4</v>
      </c>
      <c r="AK48" s="14">
        <f t="shared" si="30"/>
        <v>1.7711698630136986E-2</v>
      </c>
      <c r="AL48" s="14">
        <f t="shared" si="31"/>
        <v>0</v>
      </c>
      <c r="AM48" s="16" t="s">
        <v>92</v>
      </c>
      <c r="AN48" s="17" t="s">
        <v>93</v>
      </c>
    </row>
    <row r="49" spans="1:40" x14ac:dyDescent="0.25">
      <c r="A49" s="48">
        <v>34013</v>
      </c>
      <c r="B49" s="16" t="s">
        <v>35</v>
      </c>
      <c r="C49" s="14" t="s">
        <v>89</v>
      </c>
      <c r="D49" s="14">
        <v>2275001000</v>
      </c>
      <c r="E49" s="170" t="s">
        <v>95</v>
      </c>
      <c r="F49" s="170"/>
      <c r="G49" s="48">
        <v>34013</v>
      </c>
      <c r="H49" s="16" t="s">
        <v>35</v>
      </c>
      <c r="I49" s="14" t="s">
        <v>89</v>
      </c>
      <c r="J49" s="14">
        <v>2275001000</v>
      </c>
      <c r="K49" s="170" t="s">
        <v>95</v>
      </c>
      <c r="L49" s="170"/>
      <c r="M49" s="170"/>
      <c r="N49" s="14">
        <v>7.9662402099999996</v>
      </c>
      <c r="O49" s="14">
        <v>1.940512</v>
      </c>
      <c r="P49" s="14">
        <v>6.8424914799999996</v>
      </c>
      <c r="Q49" s="14">
        <v>0.42682177259999998</v>
      </c>
      <c r="R49" s="14">
        <v>0.41658277259999998</v>
      </c>
      <c r="S49" s="14">
        <v>0.64661795950000001</v>
      </c>
      <c r="T49" s="14">
        <v>3.337165895</v>
      </c>
      <c r="U49" s="14"/>
      <c r="V49" s="48">
        <v>1.0932527276528528</v>
      </c>
      <c r="W49" s="78">
        <f t="shared" si="16"/>
        <v>8.7091138387203344</v>
      </c>
      <c r="X49" s="14">
        <f t="shared" si="17"/>
        <v>2.1214700370430926</v>
      </c>
      <c r="Y49" s="14">
        <f t="shared" si="18"/>
        <v>7.4805724744514048</v>
      </c>
      <c r="Z49" s="14">
        <f t="shared" si="19"/>
        <v>0.46662406711657561</v>
      </c>
      <c r="AA49" s="14">
        <f t="shared" si="20"/>
        <v>0.45543025243813806</v>
      </c>
      <c r="AB49" s="14">
        <f t="shared" si="21"/>
        <v>0.70691684797269683</v>
      </c>
      <c r="AC49" s="14">
        <f t="shared" si="22"/>
        <v>3.6483657173388235</v>
      </c>
      <c r="AD49" s="14">
        <f t="shared" si="23"/>
        <v>0</v>
      </c>
      <c r="AE49" s="16">
        <f t="shared" si="24"/>
        <v>2.3860585859507767E-2</v>
      </c>
      <c r="AF49" s="14">
        <f t="shared" si="25"/>
        <v>5.8122466768303904E-3</v>
      </c>
      <c r="AG49" s="14">
        <f t="shared" si="26"/>
        <v>2.0494719108086042E-2</v>
      </c>
      <c r="AH49" s="14">
        <f t="shared" si="27"/>
        <v>1.2784221016892484E-3</v>
      </c>
      <c r="AI49" s="14">
        <f t="shared" si="28"/>
        <v>1.2477541162688715E-3</v>
      </c>
      <c r="AJ49" s="14">
        <f t="shared" si="29"/>
        <v>1.9367584875964296E-3</v>
      </c>
      <c r="AK49" s="14">
        <f t="shared" si="30"/>
        <v>9.9955225132570512E-3</v>
      </c>
      <c r="AL49" s="14">
        <f t="shared" si="31"/>
        <v>0</v>
      </c>
      <c r="AM49" s="16" t="s">
        <v>92</v>
      </c>
      <c r="AN49" s="17" t="s">
        <v>93</v>
      </c>
    </row>
    <row r="50" spans="1:40" x14ac:dyDescent="0.25">
      <c r="A50" s="48">
        <v>34013</v>
      </c>
      <c r="B50" s="16" t="s">
        <v>35</v>
      </c>
      <c r="C50" s="14" t="s">
        <v>89</v>
      </c>
      <c r="D50" s="14">
        <v>2275020000</v>
      </c>
      <c r="E50" s="170" t="s">
        <v>96</v>
      </c>
      <c r="F50" s="170" t="s">
        <v>97</v>
      </c>
      <c r="G50" s="48">
        <v>34013</v>
      </c>
      <c r="H50" s="16" t="s">
        <v>35</v>
      </c>
      <c r="I50" s="14" t="s">
        <v>89</v>
      </c>
      <c r="J50" s="14">
        <v>2275020000</v>
      </c>
      <c r="K50" s="170" t="s">
        <v>96</v>
      </c>
      <c r="L50" s="170" t="s">
        <v>97</v>
      </c>
      <c r="M50" s="170"/>
      <c r="N50" s="14">
        <v>3463.8345819699998</v>
      </c>
      <c r="O50" s="14">
        <v>691105.23215499998</v>
      </c>
      <c r="P50" s="14">
        <v>1991.6197873799999</v>
      </c>
      <c r="Q50" s="14">
        <v>15.7037332614</v>
      </c>
      <c r="R50" s="14">
        <v>15.695254975399999</v>
      </c>
      <c r="S50" s="14">
        <v>257.13647506799998</v>
      </c>
      <c r="T50" s="14">
        <v>488.41279505199998</v>
      </c>
      <c r="U50" s="14"/>
      <c r="V50" s="48">
        <v>1.1255872428346696</v>
      </c>
      <c r="W50" s="78">
        <f t="shared" si="16"/>
        <v>3898.8480167549924</v>
      </c>
      <c r="X50" s="14">
        <f t="shared" si="17"/>
        <v>777899.23276996065</v>
      </c>
      <c r="Y50" s="14">
        <f t="shared" si="18"/>
        <v>2241.7418252520251</v>
      </c>
      <c r="Z50" s="14">
        <f t="shared" si="19"/>
        <v>17.675921823910318</v>
      </c>
      <c r="AA50" s="14">
        <f t="shared" si="20"/>
        <v>17.666378773347613</v>
      </c>
      <c r="AB50" s="14">
        <f t="shared" si="21"/>
        <v>289.42953600401586</v>
      </c>
      <c r="AC50" s="14">
        <f t="shared" si="22"/>
        <v>549.7512113477552</v>
      </c>
      <c r="AD50" s="14">
        <f t="shared" si="23"/>
        <v>0</v>
      </c>
      <c r="AE50" s="16">
        <f t="shared" si="24"/>
        <v>10.681775388369843</v>
      </c>
      <c r="AF50" s="14">
        <f t="shared" si="25"/>
        <v>2131.2307747122209</v>
      </c>
      <c r="AG50" s="14">
        <f t="shared" si="26"/>
        <v>6.141758425348014</v>
      </c>
      <c r="AH50" s="14">
        <f t="shared" si="27"/>
        <v>4.8427183079206348E-2</v>
      </c>
      <c r="AI50" s="14">
        <f t="shared" si="28"/>
        <v>4.8401037735198944E-2</v>
      </c>
      <c r="AJ50" s="14">
        <f t="shared" si="29"/>
        <v>0.7929576328877147</v>
      </c>
      <c r="AK50" s="14">
        <f t="shared" si="30"/>
        <v>1.506167702322617</v>
      </c>
      <c r="AL50" s="14">
        <f t="shared" si="31"/>
        <v>0</v>
      </c>
      <c r="AM50" s="16" t="s">
        <v>92</v>
      </c>
      <c r="AN50" s="17" t="s">
        <v>93</v>
      </c>
    </row>
    <row r="51" spans="1:40" x14ac:dyDescent="0.25">
      <c r="A51" s="48">
        <v>34013</v>
      </c>
      <c r="B51" s="16" t="s">
        <v>35</v>
      </c>
      <c r="C51" s="14" t="s">
        <v>89</v>
      </c>
      <c r="D51" s="14">
        <v>2275050011</v>
      </c>
      <c r="E51" s="170" t="s">
        <v>98</v>
      </c>
      <c r="F51" s="170" t="s">
        <v>99</v>
      </c>
      <c r="G51" s="48">
        <v>34013</v>
      </c>
      <c r="H51" s="16" t="s">
        <v>35</v>
      </c>
      <c r="I51" s="14" t="s">
        <v>89</v>
      </c>
      <c r="J51" s="14">
        <v>2275050011</v>
      </c>
      <c r="K51" s="170" t="s">
        <v>98</v>
      </c>
      <c r="L51" s="170" t="s">
        <v>99</v>
      </c>
      <c r="M51" s="170"/>
      <c r="N51" s="14">
        <v>196.00774999999999</v>
      </c>
      <c r="O51" s="14">
        <v>98.514750000000006</v>
      </c>
      <c r="P51" s="14">
        <v>0.98661161399999997</v>
      </c>
      <c r="Q51" s="14">
        <v>3.6254040399999998</v>
      </c>
      <c r="R51" s="14">
        <v>2.5143972099999998</v>
      </c>
      <c r="S51" s="14">
        <v>0.18798023</v>
      </c>
      <c r="T51" s="14">
        <v>5.6249441600000001</v>
      </c>
      <c r="U51" s="14"/>
      <c r="V51" s="48">
        <v>1.0318488273159976</v>
      </c>
      <c r="W51" s="78">
        <f t="shared" si="16"/>
        <v>202.2503669823472</v>
      </c>
      <c r="X51" s="14">
        <f t="shared" si="17"/>
        <v>101.65232926082868</v>
      </c>
      <c r="Y51" s="14">
        <f t="shared" si="18"/>
        <v>1.0180340369222436</v>
      </c>
      <c r="Z51" s="14">
        <f t="shared" si="19"/>
        <v>3.7408689072206798</v>
      </c>
      <c r="AA51" s="14">
        <f t="shared" si="20"/>
        <v>2.594477812545116</v>
      </c>
      <c r="AB51" s="14">
        <f t="shared" si="21"/>
        <v>0.19396717988409151</v>
      </c>
      <c r="AC51" s="14">
        <f t="shared" si="22"/>
        <v>5.8040920352139693</v>
      </c>
      <c r="AD51" s="14">
        <f t="shared" si="23"/>
        <v>0</v>
      </c>
      <c r="AE51" s="16">
        <f t="shared" si="24"/>
        <v>0.55411059447218414</v>
      </c>
      <c r="AF51" s="14">
        <f t="shared" si="25"/>
        <v>0.27849953222144841</v>
      </c>
      <c r="AG51" s="14">
        <f t="shared" si="26"/>
        <v>2.7891343477321742E-3</v>
      </c>
      <c r="AH51" s="14">
        <f t="shared" si="27"/>
        <v>1.0248955910193643E-2</v>
      </c>
      <c r="AI51" s="14">
        <f t="shared" si="28"/>
        <v>7.1081583905345646E-3</v>
      </c>
      <c r="AJ51" s="14">
        <f t="shared" si="29"/>
        <v>5.3141693118929185E-4</v>
      </c>
      <c r="AK51" s="14">
        <f t="shared" si="30"/>
        <v>1.5901622014284848E-2</v>
      </c>
      <c r="AL51" s="14">
        <f t="shared" si="31"/>
        <v>0</v>
      </c>
      <c r="AM51" s="16" t="s">
        <v>92</v>
      </c>
      <c r="AN51" s="17" t="s">
        <v>93</v>
      </c>
    </row>
    <row r="52" spans="1:40" x14ac:dyDescent="0.25">
      <c r="A52" s="48">
        <v>34013</v>
      </c>
      <c r="B52" s="16" t="s">
        <v>35</v>
      </c>
      <c r="C52" s="14" t="s">
        <v>89</v>
      </c>
      <c r="D52" s="14">
        <v>2275050012</v>
      </c>
      <c r="E52" s="170" t="s">
        <v>98</v>
      </c>
      <c r="F52" s="170" t="s">
        <v>100</v>
      </c>
      <c r="G52" s="48">
        <v>34013</v>
      </c>
      <c r="H52" s="16" t="s">
        <v>35</v>
      </c>
      <c r="I52" s="14" t="s">
        <v>89</v>
      </c>
      <c r="J52" s="14">
        <v>2275050012</v>
      </c>
      <c r="K52" s="170" t="s">
        <v>98</v>
      </c>
      <c r="L52" s="170" t="s">
        <v>100</v>
      </c>
      <c r="M52" s="170"/>
      <c r="N52" s="14">
        <v>63.486092315</v>
      </c>
      <c r="O52" s="14">
        <v>436.12696940000001</v>
      </c>
      <c r="P52" s="14">
        <v>2.4763003688</v>
      </c>
      <c r="Q52" s="14">
        <v>1.44287635633</v>
      </c>
      <c r="R52" s="14">
        <v>1.4088751263299999</v>
      </c>
      <c r="S52" s="14">
        <v>0.60226822570000005</v>
      </c>
      <c r="T52" s="14">
        <v>4.9174081059999999</v>
      </c>
      <c r="U52" s="14"/>
      <c r="V52" s="48">
        <v>1.0318488273159976</v>
      </c>
      <c r="W52" s="78">
        <f t="shared" si="16"/>
        <v>65.508049906107914</v>
      </c>
      <c r="X52" s="14">
        <f t="shared" si="17"/>
        <v>450.01710193626997</v>
      </c>
      <c r="Y52" s="14">
        <f t="shared" si="18"/>
        <v>2.5551676316284522</v>
      </c>
      <c r="Z52" s="14">
        <f t="shared" si="19"/>
        <v>1.4888302762410899</v>
      </c>
      <c r="AA52" s="14">
        <f t="shared" si="20"/>
        <v>1.4537461469382884</v>
      </c>
      <c r="AB52" s="14">
        <f t="shared" si="21"/>
        <v>0.62144976241823158</v>
      </c>
      <c r="AC52" s="14">
        <f t="shared" si="22"/>
        <v>5.0740217876102802</v>
      </c>
      <c r="AD52" s="14">
        <f t="shared" si="23"/>
        <v>0</v>
      </c>
      <c r="AE52" s="16">
        <f t="shared" si="24"/>
        <v>0.17947410933180249</v>
      </c>
      <c r="AF52" s="14">
        <f t="shared" si="25"/>
        <v>1.2329235669486849</v>
      </c>
      <c r="AG52" s="14">
        <f t="shared" si="26"/>
        <v>7.0004592647354858E-3</v>
      </c>
      <c r="AH52" s="14">
        <f t="shared" si="27"/>
        <v>4.0789870581947668E-3</v>
      </c>
      <c r="AI52" s="14">
        <f t="shared" si="28"/>
        <v>3.9828661559953111E-3</v>
      </c>
      <c r="AJ52" s="14">
        <f t="shared" si="29"/>
        <v>1.7026020888170727E-3</v>
      </c>
      <c r="AK52" s="14">
        <f t="shared" si="30"/>
        <v>1.3901429555096658E-2</v>
      </c>
      <c r="AL52" s="14">
        <f t="shared" si="31"/>
        <v>0</v>
      </c>
      <c r="AM52" s="16" t="s">
        <v>92</v>
      </c>
      <c r="AN52" s="17" t="s">
        <v>93</v>
      </c>
    </row>
    <row r="53" spans="1:40" x14ac:dyDescent="0.25">
      <c r="A53" s="48">
        <v>34013</v>
      </c>
      <c r="B53" s="16" t="s">
        <v>35</v>
      </c>
      <c r="C53" s="14" t="s">
        <v>89</v>
      </c>
      <c r="D53" s="14">
        <v>2275060011</v>
      </c>
      <c r="E53" s="170" t="s">
        <v>101</v>
      </c>
      <c r="F53" s="170" t="s">
        <v>99</v>
      </c>
      <c r="G53" s="48">
        <v>34013</v>
      </c>
      <c r="H53" s="16" t="s">
        <v>35</v>
      </c>
      <c r="I53" s="14" t="s">
        <v>89</v>
      </c>
      <c r="J53" s="14">
        <v>2275060011</v>
      </c>
      <c r="K53" s="170" t="s">
        <v>101</v>
      </c>
      <c r="L53" s="170" t="s">
        <v>99</v>
      </c>
      <c r="M53" s="170"/>
      <c r="N53" s="14">
        <v>172.16446500000001</v>
      </c>
      <c r="O53" s="14"/>
      <c r="P53" s="14">
        <v>0.96700992799999996</v>
      </c>
      <c r="Q53" s="14">
        <v>3.69257065</v>
      </c>
      <c r="R53" s="14">
        <v>2.54787344</v>
      </c>
      <c r="S53" s="14">
        <v>9.1804739999999996E-2</v>
      </c>
      <c r="T53" s="14">
        <v>1.0384856090000001</v>
      </c>
      <c r="U53" s="14"/>
      <c r="V53" s="48">
        <v>0.77666376257417591</v>
      </c>
      <c r="W53" s="78">
        <f t="shared" si="16"/>
        <v>133.71390116847002</v>
      </c>
      <c r="X53" s="14">
        <f t="shared" si="17"/>
        <v>0</v>
      </c>
      <c r="Y53" s="14">
        <f t="shared" si="18"/>
        <v>0.75104156912706288</v>
      </c>
      <c r="Z53" s="14">
        <f t="shared" si="19"/>
        <v>2.8678858145999704</v>
      </c>
      <c r="AA53" s="14">
        <f t="shared" si="20"/>
        <v>1.9788409724732088</v>
      </c>
      <c r="AB53" s="14">
        <f t="shared" si="21"/>
        <v>7.1301414790543943E-2</v>
      </c>
      <c r="AC53" s="14">
        <f t="shared" si="22"/>
        <v>0.80655414046507456</v>
      </c>
      <c r="AD53" s="14">
        <f t="shared" si="23"/>
        <v>0</v>
      </c>
      <c r="AE53" s="16">
        <f t="shared" si="24"/>
        <v>0.36633945525608225</v>
      </c>
      <c r="AF53" s="14">
        <f t="shared" si="25"/>
        <v>0</v>
      </c>
      <c r="AG53" s="14">
        <f t="shared" si="26"/>
        <v>2.0576481345946926E-3</v>
      </c>
      <c r="AH53" s="14">
        <f t="shared" si="27"/>
        <v>7.8572214098629328E-3</v>
      </c>
      <c r="AI53" s="14">
        <f t="shared" si="28"/>
        <v>5.4214821163649559E-3</v>
      </c>
      <c r="AJ53" s="14">
        <f t="shared" si="29"/>
        <v>1.9534634189190121E-4</v>
      </c>
      <c r="AK53" s="14">
        <f t="shared" si="30"/>
        <v>2.2097373711371907E-3</v>
      </c>
      <c r="AL53" s="14">
        <f t="shared" si="31"/>
        <v>0</v>
      </c>
      <c r="AM53" s="16" t="s">
        <v>92</v>
      </c>
      <c r="AN53" s="17" t="s">
        <v>93</v>
      </c>
    </row>
    <row r="54" spans="1:40" x14ac:dyDescent="0.25">
      <c r="A54" s="48">
        <v>34013</v>
      </c>
      <c r="B54" s="16" t="s">
        <v>35</v>
      </c>
      <c r="C54" s="14" t="s">
        <v>89</v>
      </c>
      <c r="D54" s="14">
        <v>2275060012</v>
      </c>
      <c r="E54" s="170" t="s">
        <v>101</v>
      </c>
      <c r="F54" s="170" t="s">
        <v>100</v>
      </c>
      <c r="G54" s="48">
        <v>34013</v>
      </c>
      <c r="H54" s="16" t="s">
        <v>35</v>
      </c>
      <c r="I54" s="14" t="s">
        <v>89</v>
      </c>
      <c r="J54" s="14">
        <v>2275060012</v>
      </c>
      <c r="K54" s="170" t="s">
        <v>101</v>
      </c>
      <c r="L54" s="170" t="s">
        <v>100</v>
      </c>
      <c r="M54" s="170"/>
      <c r="N54" s="14">
        <v>487.95268459300001</v>
      </c>
      <c r="O54" s="14">
        <v>49884.444149000003</v>
      </c>
      <c r="P54" s="14">
        <v>109.01146696000001</v>
      </c>
      <c r="Q54" s="14">
        <v>6.6328325990000003</v>
      </c>
      <c r="R54" s="14">
        <v>6.5028512789999997</v>
      </c>
      <c r="S54" s="14">
        <v>19.97669807962</v>
      </c>
      <c r="T54" s="14">
        <v>64.695329030546503</v>
      </c>
      <c r="U54" s="14"/>
      <c r="V54" s="48">
        <v>0.77666376257417591</v>
      </c>
      <c r="W54" s="78">
        <f t="shared" si="16"/>
        <v>378.97516797416949</v>
      </c>
      <c r="X54" s="14">
        <f t="shared" si="17"/>
        <v>38743.440086683673</v>
      </c>
      <c r="Y54" s="14">
        <f t="shared" si="18"/>
        <v>84.665256092884064</v>
      </c>
      <c r="Z54" s="14">
        <f t="shared" si="19"/>
        <v>5.1514807228639903</v>
      </c>
      <c r="AA54" s="14">
        <f t="shared" si="20"/>
        <v>5.050528941808432</v>
      </c>
      <c r="AB54" s="14">
        <f t="shared" si="21"/>
        <v>15.515177494325984</v>
      </c>
      <c r="AC54" s="14">
        <f t="shared" si="22"/>
        <v>50.24651766583856</v>
      </c>
      <c r="AD54" s="14">
        <f t="shared" si="23"/>
        <v>0</v>
      </c>
      <c r="AE54" s="16">
        <f t="shared" si="24"/>
        <v>1.0382881314360808</v>
      </c>
      <c r="AF54" s="14">
        <f t="shared" si="25"/>
        <v>106.14641119639363</v>
      </c>
      <c r="AG54" s="14">
        <f t="shared" si="26"/>
        <v>0.23195960573392893</v>
      </c>
      <c r="AH54" s="14">
        <f t="shared" si="27"/>
        <v>1.4113645816065726E-2</v>
      </c>
      <c r="AI54" s="14">
        <f t="shared" si="28"/>
        <v>1.3837065593995704E-2</v>
      </c>
      <c r="AJ54" s="14">
        <f t="shared" si="29"/>
        <v>4.2507335600893106E-2</v>
      </c>
      <c r="AK54" s="14">
        <f t="shared" si="30"/>
        <v>0.13766169223517413</v>
      </c>
      <c r="AL54" s="14">
        <f t="shared" si="31"/>
        <v>0</v>
      </c>
      <c r="AM54" s="16" t="s">
        <v>92</v>
      </c>
      <c r="AN54" s="17" t="s">
        <v>93</v>
      </c>
    </row>
    <row r="55" spans="1:40" ht="30" x14ac:dyDescent="0.25">
      <c r="A55" s="48">
        <v>34013</v>
      </c>
      <c r="B55" s="16" t="s">
        <v>35</v>
      </c>
      <c r="C55" s="14" t="s">
        <v>89</v>
      </c>
      <c r="D55" s="14">
        <v>2275070000</v>
      </c>
      <c r="E55" s="170" t="s">
        <v>102</v>
      </c>
      <c r="F55" s="170"/>
      <c r="G55" s="48">
        <v>34013</v>
      </c>
      <c r="H55" s="16" t="s">
        <v>35</v>
      </c>
      <c r="I55" s="14" t="s">
        <v>89</v>
      </c>
      <c r="J55" s="14">
        <v>2275070000</v>
      </c>
      <c r="K55" s="170" t="s">
        <v>102</v>
      </c>
      <c r="L55" s="170"/>
      <c r="M55" s="170"/>
      <c r="N55" s="14">
        <v>73.199650000000005</v>
      </c>
      <c r="O55" s="14"/>
      <c r="P55" s="14">
        <v>83.283950000000004</v>
      </c>
      <c r="Q55" s="14">
        <v>9.4433749999999996</v>
      </c>
      <c r="R55" s="14">
        <v>9.4433749999999996</v>
      </c>
      <c r="S55" s="14">
        <v>12.19886</v>
      </c>
      <c r="T55" s="14">
        <v>5.5017500000000004</v>
      </c>
      <c r="U55" s="14"/>
      <c r="V55" s="48">
        <v>1</v>
      </c>
      <c r="W55" s="78">
        <f t="shared" si="16"/>
        <v>73.199650000000005</v>
      </c>
      <c r="X55" s="14">
        <f t="shared" si="17"/>
        <v>0</v>
      </c>
      <c r="Y55" s="14">
        <f t="shared" si="18"/>
        <v>83.283950000000004</v>
      </c>
      <c r="Z55" s="14">
        <f t="shared" si="19"/>
        <v>9.4433749999999996</v>
      </c>
      <c r="AA55" s="14">
        <f t="shared" si="20"/>
        <v>9.4433749999999996</v>
      </c>
      <c r="AB55" s="14">
        <f t="shared" si="21"/>
        <v>12.19886</v>
      </c>
      <c r="AC55" s="14">
        <f t="shared" si="22"/>
        <v>5.5017500000000004</v>
      </c>
      <c r="AD55" s="14">
        <f t="shared" si="23"/>
        <v>0</v>
      </c>
      <c r="AE55" s="16">
        <f t="shared" si="24"/>
        <v>0.20054698630136988</v>
      </c>
      <c r="AF55" s="14">
        <f t="shared" si="25"/>
        <v>0</v>
      </c>
      <c r="AG55" s="14">
        <f t="shared" si="26"/>
        <v>0.22817520547945205</v>
      </c>
      <c r="AH55" s="14">
        <f t="shared" si="27"/>
        <v>2.5872260273972603E-2</v>
      </c>
      <c r="AI55" s="14">
        <f t="shared" si="28"/>
        <v>2.5872260273972603E-2</v>
      </c>
      <c r="AJ55" s="14">
        <f t="shared" si="29"/>
        <v>3.3421534246575339E-2</v>
      </c>
      <c r="AK55" s="14">
        <f t="shared" si="30"/>
        <v>1.5073287671232878E-2</v>
      </c>
      <c r="AL55" s="14">
        <f t="shared" si="31"/>
        <v>0</v>
      </c>
      <c r="AM55" s="16" t="s">
        <v>92</v>
      </c>
      <c r="AN55" s="17" t="s">
        <v>93</v>
      </c>
    </row>
    <row r="56" spans="1:40" x14ac:dyDescent="0.25">
      <c r="A56" s="48">
        <v>34015</v>
      </c>
      <c r="B56" s="16" t="s">
        <v>107</v>
      </c>
      <c r="C56" s="14" t="s">
        <v>89</v>
      </c>
      <c r="D56" s="14">
        <v>2275050011</v>
      </c>
      <c r="E56" s="170" t="s">
        <v>98</v>
      </c>
      <c r="F56" s="170" t="s">
        <v>99</v>
      </c>
      <c r="G56" s="48">
        <v>34015</v>
      </c>
      <c r="H56" s="16" t="s">
        <v>107</v>
      </c>
      <c r="I56" s="14" t="s">
        <v>89</v>
      </c>
      <c r="J56" s="14">
        <v>2275050011</v>
      </c>
      <c r="K56" s="170" t="s">
        <v>98</v>
      </c>
      <c r="L56" s="170" t="s">
        <v>99</v>
      </c>
      <c r="M56" s="170"/>
      <c r="N56" s="14">
        <v>79.333640700000004</v>
      </c>
      <c r="O56" s="14"/>
      <c r="P56" s="14">
        <v>0.42922311200000002</v>
      </c>
      <c r="Q56" s="14">
        <v>1.5630324250000001</v>
      </c>
      <c r="R56" s="14">
        <v>1.0784923744999999</v>
      </c>
      <c r="S56" s="14">
        <v>6.6034325000000005E-2</v>
      </c>
      <c r="T56" s="14">
        <v>0.99364490000000005</v>
      </c>
      <c r="U56" s="14"/>
      <c r="V56" s="48">
        <v>1</v>
      </c>
      <c r="W56" s="78">
        <f t="shared" si="16"/>
        <v>79.333640700000004</v>
      </c>
      <c r="X56" s="14">
        <f t="shared" si="17"/>
        <v>0</v>
      </c>
      <c r="Y56" s="14">
        <f t="shared" si="18"/>
        <v>0.42922311200000002</v>
      </c>
      <c r="Z56" s="14">
        <f t="shared" si="19"/>
        <v>1.5630324250000001</v>
      </c>
      <c r="AA56" s="14">
        <f t="shared" si="20"/>
        <v>1.0784923744999999</v>
      </c>
      <c r="AB56" s="14">
        <f t="shared" si="21"/>
        <v>6.6034325000000005E-2</v>
      </c>
      <c r="AC56" s="14">
        <f t="shared" si="22"/>
        <v>0.99364490000000005</v>
      </c>
      <c r="AD56" s="14">
        <f t="shared" si="23"/>
        <v>0</v>
      </c>
      <c r="AE56" s="16">
        <f t="shared" si="24"/>
        <v>0.2173524402739726</v>
      </c>
      <c r="AF56" s="14">
        <f t="shared" si="25"/>
        <v>0</v>
      </c>
      <c r="AG56" s="14">
        <f t="shared" si="26"/>
        <v>1.1759537315068494E-3</v>
      </c>
      <c r="AH56" s="14">
        <f t="shared" si="27"/>
        <v>4.2822806164383564E-3</v>
      </c>
      <c r="AI56" s="14">
        <f t="shared" si="28"/>
        <v>2.954773628767123E-3</v>
      </c>
      <c r="AJ56" s="14">
        <f t="shared" si="29"/>
        <v>1.809159589041096E-4</v>
      </c>
      <c r="AK56" s="14">
        <f t="shared" si="30"/>
        <v>2.7223147945205483E-3</v>
      </c>
      <c r="AL56" s="14">
        <f t="shared" si="31"/>
        <v>0</v>
      </c>
      <c r="AM56" s="16" t="s">
        <v>92</v>
      </c>
      <c r="AN56" s="17" t="s">
        <v>93</v>
      </c>
    </row>
    <row r="57" spans="1:40" x14ac:dyDescent="0.25">
      <c r="A57" s="48">
        <v>34015</v>
      </c>
      <c r="B57" s="16" t="s">
        <v>107</v>
      </c>
      <c r="C57" s="14" t="s">
        <v>89</v>
      </c>
      <c r="D57" s="14">
        <v>2275050012</v>
      </c>
      <c r="E57" s="170" t="s">
        <v>98</v>
      </c>
      <c r="F57" s="170" t="s">
        <v>100</v>
      </c>
      <c r="G57" s="48">
        <v>34015</v>
      </c>
      <c r="H57" s="16" t="s">
        <v>107</v>
      </c>
      <c r="I57" s="14" t="s">
        <v>89</v>
      </c>
      <c r="J57" s="14">
        <v>2275050012</v>
      </c>
      <c r="K57" s="170" t="s">
        <v>98</v>
      </c>
      <c r="L57" s="170" t="s">
        <v>100</v>
      </c>
      <c r="M57" s="170"/>
      <c r="N57" s="14">
        <v>24.180208199999999</v>
      </c>
      <c r="O57" s="14"/>
      <c r="P57" s="14">
        <v>0.817398438</v>
      </c>
      <c r="Q57" s="14">
        <v>0.59762496499999995</v>
      </c>
      <c r="R57" s="14">
        <v>0.58328195199999999</v>
      </c>
      <c r="S57" s="14">
        <v>0.185768669</v>
      </c>
      <c r="T57" s="14">
        <v>1.7408317310000001</v>
      </c>
      <c r="U57" s="14"/>
      <c r="V57" s="48">
        <v>1</v>
      </c>
      <c r="W57" s="78">
        <f t="shared" si="16"/>
        <v>24.180208199999999</v>
      </c>
      <c r="X57" s="14">
        <f t="shared" si="17"/>
        <v>0</v>
      </c>
      <c r="Y57" s="14">
        <f t="shared" si="18"/>
        <v>0.817398438</v>
      </c>
      <c r="Z57" s="14">
        <f t="shared" si="19"/>
        <v>0.59762496499999995</v>
      </c>
      <c r="AA57" s="14">
        <f t="shared" si="20"/>
        <v>0.58328195199999999</v>
      </c>
      <c r="AB57" s="14">
        <f t="shared" si="21"/>
        <v>0.185768669</v>
      </c>
      <c r="AC57" s="14">
        <f t="shared" si="22"/>
        <v>1.7408317310000001</v>
      </c>
      <c r="AD57" s="14">
        <f t="shared" si="23"/>
        <v>0</v>
      </c>
      <c r="AE57" s="16">
        <f t="shared" si="24"/>
        <v>6.6247145753424649E-2</v>
      </c>
      <c r="AF57" s="14">
        <f t="shared" si="25"/>
        <v>0</v>
      </c>
      <c r="AG57" s="14">
        <f t="shared" si="26"/>
        <v>2.2394477753424659E-3</v>
      </c>
      <c r="AH57" s="14">
        <f t="shared" si="27"/>
        <v>1.6373286712328765E-3</v>
      </c>
      <c r="AI57" s="14">
        <f t="shared" si="28"/>
        <v>1.5980327452054795E-3</v>
      </c>
      <c r="AJ57" s="14">
        <f t="shared" si="29"/>
        <v>5.089552575342466E-4</v>
      </c>
      <c r="AK57" s="14">
        <f t="shared" si="30"/>
        <v>4.7694020027397267E-3</v>
      </c>
      <c r="AL57" s="14">
        <f t="shared" si="31"/>
        <v>0</v>
      </c>
      <c r="AM57" s="16" t="s">
        <v>92</v>
      </c>
      <c r="AN57" s="17" t="s">
        <v>93</v>
      </c>
    </row>
    <row r="58" spans="1:40" x14ac:dyDescent="0.25">
      <c r="A58" s="48">
        <v>34017</v>
      </c>
      <c r="B58" s="16" t="s">
        <v>36</v>
      </c>
      <c r="C58" s="14" t="s">
        <v>89</v>
      </c>
      <c r="D58" s="14">
        <v>2275050011</v>
      </c>
      <c r="E58" s="170" t="s">
        <v>98</v>
      </c>
      <c r="F58" s="170" t="s">
        <v>99</v>
      </c>
      <c r="G58" s="48">
        <v>34017</v>
      </c>
      <c r="H58" s="16" t="s">
        <v>36</v>
      </c>
      <c r="I58" s="14" t="s">
        <v>89</v>
      </c>
      <c r="J58" s="14">
        <v>2275050011</v>
      </c>
      <c r="K58" s="170" t="s">
        <v>98</v>
      </c>
      <c r="L58" s="170" t="s">
        <v>99</v>
      </c>
      <c r="M58" s="170"/>
      <c r="N58" s="14">
        <v>1.1893860000000001</v>
      </c>
      <c r="O58" s="14"/>
      <c r="P58" s="14">
        <v>6.4349999999999997E-3</v>
      </c>
      <c r="Q58" s="14">
        <v>2.3433300000000001E-2</v>
      </c>
      <c r="R58" s="14">
        <v>1.6168977000000001E-2</v>
      </c>
      <c r="S58" s="14">
        <v>9.8999999999999999E-4</v>
      </c>
      <c r="T58" s="14">
        <v>1.4896926E-2</v>
      </c>
      <c r="U58" s="14"/>
      <c r="V58" s="48">
        <v>1</v>
      </c>
      <c r="W58" s="78">
        <f t="shared" si="16"/>
        <v>1.1893860000000001</v>
      </c>
      <c r="X58" s="14">
        <f t="shared" si="17"/>
        <v>0</v>
      </c>
      <c r="Y58" s="14">
        <f t="shared" si="18"/>
        <v>6.4349999999999997E-3</v>
      </c>
      <c r="Z58" s="14">
        <f t="shared" si="19"/>
        <v>2.3433300000000001E-2</v>
      </c>
      <c r="AA58" s="14">
        <f t="shared" si="20"/>
        <v>1.6168977000000001E-2</v>
      </c>
      <c r="AB58" s="14">
        <f t="shared" si="21"/>
        <v>9.8999999999999999E-4</v>
      </c>
      <c r="AC58" s="14">
        <f t="shared" si="22"/>
        <v>1.4896926E-2</v>
      </c>
      <c r="AD58" s="14">
        <f t="shared" si="23"/>
        <v>0</v>
      </c>
      <c r="AE58" s="16">
        <f t="shared" si="24"/>
        <v>3.2585917808219179E-3</v>
      </c>
      <c r="AF58" s="14">
        <f t="shared" si="25"/>
        <v>0</v>
      </c>
      <c r="AG58" s="14">
        <f t="shared" si="26"/>
        <v>1.763013698630137E-5</v>
      </c>
      <c r="AH58" s="14">
        <f t="shared" si="27"/>
        <v>6.4200821917808216E-5</v>
      </c>
      <c r="AI58" s="14">
        <f t="shared" si="28"/>
        <v>4.4298567123287671E-5</v>
      </c>
      <c r="AJ58" s="14">
        <f t="shared" si="29"/>
        <v>2.7123287671232875E-6</v>
      </c>
      <c r="AK58" s="14">
        <f t="shared" si="30"/>
        <v>4.0813495890410959E-5</v>
      </c>
      <c r="AL58" s="14">
        <f t="shared" si="31"/>
        <v>0</v>
      </c>
      <c r="AM58" s="16" t="s">
        <v>92</v>
      </c>
      <c r="AN58" s="17" t="s">
        <v>93</v>
      </c>
    </row>
    <row r="59" spans="1:40" x14ac:dyDescent="0.25">
      <c r="A59" s="48">
        <v>34017</v>
      </c>
      <c r="B59" s="16" t="s">
        <v>36</v>
      </c>
      <c r="C59" s="14" t="s">
        <v>89</v>
      </c>
      <c r="D59" s="14">
        <v>2275050012</v>
      </c>
      <c r="E59" s="170" t="s">
        <v>98</v>
      </c>
      <c r="F59" s="170" t="s">
        <v>100</v>
      </c>
      <c r="G59" s="48">
        <v>34017</v>
      </c>
      <c r="H59" s="16" t="s">
        <v>36</v>
      </c>
      <c r="I59" s="14" t="s">
        <v>89</v>
      </c>
      <c r="J59" s="14">
        <v>2275050012</v>
      </c>
      <c r="K59" s="170" t="s">
        <v>98</v>
      </c>
      <c r="L59" s="170" t="s">
        <v>100</v>
      </c>
      <c r="M59" s="170"/>
      <c r="N59" s="14">
        <v>1.7382255</v>
      </c>
      <c r="O59" s="14"/>
      <c r="P59" s="14">
        <v>5.8759756000000003E-2</v>
      </c>
      <c r="Q59" s="14">
        <v>4.2961050000000001E-2</v>
      </c>
      <c r="R59" s="14">
        <v>4.1929987000000002E-2</v>
      </c>
      <c r="S59" s="14">
        <v>1.335422E-2</v>
      </c>
      <c r="T59" s="14">
        <v>0.12514194000000001</v>
      </c>
      <c r="U59" s="14"/>
      <c r="V59" s="48">
        <v>1</v>
      </c>
      <c r="W59" s="78">
        <f t="shared" si="16"/>
        <v>1.7382255</v>
      </c>
      <c r="X59" s="14">
        <f t="shared" si="17"/>
        <v>0</v>
      </c>
      <c r="Y59" s="14">
        <f t="shared" si="18"/>
        <v>5.8759756000000003E-2</v>
      </c>
      <c r="Z59" s="14">
        <f t="shared" si="19"/>
        <v>4.2961050000000001E-2</v>
      </c>
      <c r="AA59" s="14">
        <f t="shared" si="20"/>
        <v>4.1929987000000002E-2</v>
      </c>
      <c r="AB59" s="14">
        <f t="shared" si="21"/>
        <v>1.335422E-2</v>
      </c>
      <c r="AC59" s="14">
        <f t="shared" si="22"/>
        <v>0.12514194000000001</v>
      </c>
      <c r="AD59" s="14">
        <f t="shared" si="23"/>
        <v>0</v>
      </c>
      <c r="AE59" s="16">
        <f t="shared" si="24"/>
        <v>4.7622616438356162E-3</v>
      </c>
      <c r="AF59" s="14">
        <f t="shared" si="25"/>
        <v>0</v>
      </c>
      <c r="AG59" s="14">
        <f t="shared" si="26"/>
        <v>1.6098563287671234E-4</v>
      </c>
      <c r="AH59" s="14">
        <f t="shared" si="27"/>
        <v>1.1770150684931507E-4</v>
      </c>
      <c r="AI59" s="14">
        <f t="shared" si="28"/>
        <v>1.1487667671232877E-4</v>
      </c>
      <c r="AJ59" s="14">
        <f t="shared" si="29"/>
        <v>3.6586904109589039E-5</v>
      </c>
      <c r="AK59" s="14">
        <f t="shared" si="30"/>
        <v>3.4285463013698634E-4</v>
      </c>
      <c r="AL59" s="14">
        <f t="shared" si="31"/>
        <v>0</v>
      </c>
      <c r="AM59" s="16" t="s">
        <v>92</v>
      </c>
      <c r="AN59" s="17" t="s">
        <v>93</v>
      </c>
    </row>
    <row r="60" spans="1:40" x14ac:dyDescent="0.25">
      <c r="A60" s="48">
        <v>34019</v>
      </c>
      <c r="B60" s="16" t="s">
        <v>37</v>
      </c>
      <c r="C60" s="14" t="s">
        <v>89</v>
      </c>
      <c r="D60" s="14">
        <v>2275050011</v>
      </c>
      <c r="E60" s="170" t="s">
        <v>98</v>
      </c>
      <c r="F60" s="170" t="s">
        <v>99</v>
      </c>
      <c r="G60" s="48">
        <v>34019</v>
      </c>
      <c r="H60" s="16" t="s">
        <v>37</v>
      </c>
      <c r="I60" s="14" t="s">
        <v>89</v>
      </c>
      <c r="J60" s="14">
        <v>2275050011</v>
      </c>
      <c r="K60" s="170" t="s">
        <v>98</v>
      </c>
      <c r="L60" s="170" t="s">
        <v>99</v>
      </c>
      <c r="M60" s="170"/>
      <c r="N60" s="14">
        <v>139.1193634</v>
      </c>
      <c r="O60" s="14"/>
      <c r="P60" s="14">
        <v>0.75268506400000001</v>
      </c>
      <c r="Q60" s="14">
        <v>2.7409317259999999</v>
      </c>
      <c r="R60" s="14">
        <v>1.8912428370000001</v>
      </c>
      <c r="S60" s="14">
        <v>0.115797706</v>
      </c>
      <c r="T60" s="14">
        <v>1.7424542789999999</v>
      </c>
      <c r="U60" s="14"/>
      <c r="V60" s="48">
        <v>1</v>
      </c>
      <c r="W60" s="78">
        <f t="shared" si="16"/>
        <v>139.1193634</v>
      </c>
      <c r="X60" s="14">
        <f t="shared" si="17"/>
        <v>0</v>
      </c>
      <c r="Y60" s="14">
        <f t="shared" si="18"/>
        <v>0.75268506400000001</v>
      </c>
      <c r="Z60" s="14">
        <f t="shared" si="19"/>
        <v>2.7409317259999999</v>
      </c>
      <c r="AA60" s="14">
        <f t="shared" si="20"/>
        <v>1.8912428370000001</v>
      </c>
      <c r="AB60" s="14">
        <f t="shared" si="21"/>
        <v>0.115797706</v>
      </c>
      <c r="AC60" s="14">
        <f t="shared" si="22"/>
        <v>1.7424542789999999</v>
      </c>
      <c r="AD60" s="14">
        <f t="shared" si="23"/>
        <v>0</v>
      </c>
      <c r="AE60" s="16">
        <f t="shared" si="24"/>
        <v>0.3811489408219178</v>
      </c>
      <c r="AF60" s="14">
        <f t="shared" si="25"/>
        <v>0</v>
      </c>
      <c r="AG60" s="14">
        <f t="shared" si="26"/>
        <v>2.0621508602739727E-3</v>
      </c>
      <c r="AH60" s="14">
        <f t="shared" si="27"/>
        <v>7.5094019890410953E-3</v>
      </c>
      <c r="AI60" s="14">
        <f t="shared" si="28"/>
        <v>5.1814872246575341E-3</v>
      </c>
      <c r="AJ60" s="14">
        <f t="shared" si="29"/>
        <v>3.1725398904109591E-4</v>
      </c>
      <c r="AK60" s="14">
        <f t="shared" si="30"/>
        <v>4.7738473397260272E-3</v>
      </c>
      <c r="AL60" s="14">
        <f t="shared" si="31"/>
        <v>0</v>
      </c>
      <c r="AM60" s="16" t="s">
        <v>92</v>
      </c>
      <c r="AN60" s="17" t="s">
        <v>93</v>
      </c>
    </row>
    <row r="61" spans="1:40" x14ac:dyDescent="0.25">
      <c r="A61" s="48">
        <v>34019</v>
      </c>
      <c r="B61" s="16" t="s">
        <v>37</v>
      </c>
      <c r="C61" s="14" t="s">
        <v>89</v>
      </c>
      <c r="D61" s="14">
        <v>2275050012</v>
      </c>
      <c r="E61" s="170" t="s">
        <v>98</v>
      </c>
      <c r="F61" s="170" t="s">
        <v>100</v>
      </c>
      <c r="G61" s="48">
        <v>34019</v>
      </c>
      <c r="H61" s="16" t="s">
        <v>37</v>
      </c>
      <c r="I61" s="14" t="s">
        <v>89</v>
      </c>
      <c r="J61" s="14">
        <v>2275050012</v>
      </c>
      <c r="K61" s="170" t="s">
        <v>98</v>
      </c>
      <c r="L61" s="170" t="s">
        <v>100</v>
      </c>
      <c r="M61" s="170"/>
      <c r="N61" s="14">
        <v>42.327803000000003</v>
      </c>
      <c r="O61" s="14"/>
      <c r="P61" s="14">
        <v>1.4308681759999999</v>
      </c>
      <c r="Q61" s="14">
        <v>1.0461513</v>
      </c>
      <c r="R61" s="14">
        <v>1.0210437020000001</v>
      </c>
      <c r="S61" s="14">
        <v>0.32519068000000001</v>
      </c>
      <c r="T61" s="14">
        <v>3.04735114</v>
      </c>
      <c r="U61" s="14"/>
      <c r="V61" s="48">
        <v>1</v>
      </c>
      <c r="W61" s="78">
        <f t="shared" si="16"/>
        <v>42.327803000000003</v>
      </c>
      <c r="X61" s="14">
        <f t="shared" si="17"/>
        <v>0</v>
      </c>
      <c r="Y61" s="14">
        <f t="shared" si="18"/>
        <v>1.4308681759999999</v>
      </c>
      <c r="Z61" s="14">
        <f t="shared" si="19"/>
        <v>1.0461513</v>
      </c>
      <c r="AA61" s="14">
        <f t="shared" si="20"/>
        <v>1.0210437020000001</v>
      </c>
      <c r="AB61" s="14">
        <f t="shared" si="21"/>
        <v>0.32519068000000001</v>
      </c>
      <c r="AC61" s="14">
        <f t="shared" si="22"/>
        <v>3.04735114</v>
      </c>
      <c r="AD61" s="14">
        <f t="shared" si="23"/>
        <v>0</v>
      </c>
      <c r="AE61" s="16">
        <f t="shared" si="24"/>
        <v>0.11596658356164384</v>
      </c>
      <c r="AF61" s="14">
        <f t="shared" si="25"/>
        <v>0</v>
      </c>
      <c r="AG61" s="14">
        <f t="shared" si="26"/>
        <v>3.9201867835616435E-3</v>
      </c>
      <c r="AH61" s="14">
        <f t="shared" si="27"/>
        <v>2.8661679452054796E-3</v>
      </c>
      <c r="AI61" s="14">
        <f t="shared" si="28"/>
        <v>2.7973800054794523E-3</v>
      </c>
      <c r="AJ61" s="14">
        <f t="shared" si="29"/>
        <v>8.909333698630137E-4</v>
      </c>
      <c r="AK61" s="14">
        <f t="shared" si="30"/>
        <v>8.3489072328767119E-3</v>
      </c>
      <c r="AL61" s="14">
        <f t="shared" si="31"/>
        <v>0</v>
      </c>
      <c r="AM61" s="16" t="s">
        <v>92</v>
      </c>
      <c r="AN61" s="17" t="s">
        <v>93</v>
      </c>
    </row>
    <row r="62" spans="1:40" x14ac:dyDescent="0.25">
      <c r="A62" s="48">
        <v>34019</v>
      </c>
      <c r="B62" s="16" t="s">
        <v>37</v>
      </c>
      <c r="C62" s="14" t="s">
        <v>89</v>
      </c>
      <c r="D62" s="14">
        <v>2275060011</v>
      </c>
      <c r="E62" s="170" t="s">
        <v>101</v>
      </c>
      <c r="F62" s="170" t="s">
        <v>99</v>
      </c>
      <c r="G62" s="48">
        <v>34019</v>
      </c>
      <c r="H62" s="16" t="s">
        <v>37</v>
      </c>
      <c r="I62" s="14" t="s">
        <v>89</v>
      </c>
      <c r="J62" s="14">
        <v>2275060011</v>
      </c>
      <c r="K62" s="170" t="s">
        <v>101</v>
      </c>
      <c r="L62" s="170" t="s">
        <v>99</v>
      </c>
      <c r="M62" s="170"/>
      <c r="N62" s="14">
        <v>0.15330849999999999</v>
      </c>
      <c r="O62" s="14"/>
      <c r="P62" s="14">
        <v>8.6109999999999995E-4</v>
      </c>
      <c r="Q62" s="14">
        <v>3.2881479999999999E-3</v>
      </c>
      <c r="R62" s="14">
        <v>2.2688220000000002E-3</v>
      </c>
      <c r="S62" s="14">
        <v>8.1749999999999995E-5</v>
      </c>
      <c r="T62" s="14">
        <v>9.2474780000000002E-4</v>
      </c>
      <c r="U62" s="14"/>
      <c r="V62" s="48">
        <v>1</v>
      </c>
      <c r="W62" s="78">
        <f t="shared" si="16"/>
        <v>0.15330849999999999</v>
      </c>
      <c r="X62" s="14">
        <f t="shared" si="17"/>
        <v>0</v>
      </c>
      <c r="Y62" s="14">
        <f t="shared" si="18"/>
        <v>8.6109999999999995E-4</v>
      </c>
      <c r="Z62" s="14">
        <f t="shared" si="19"/>
        <v>3.2881479999999999E-3</v>
      </c>
      <c r="AA62" s="14">
        <f t="shared" si="20"/>
        <v>2.2688220000000002E-3</v>
      </c>
      <c r="AB62" s="14">
        <f t="shared" si="21"/>
        <v>8.1749999999999995E-5</v>
      </c>
      <c r="AC62" s="14">
        <f t="shared" si="22"/>
        <v>9.2474780000000002E-4</v>
      </c>
      <c r="AD62" s="14">
        <f t="shared" si="23"/>
        <v>0</v>
      </c>
      <c r="AE62" s="16">
        <f t="shared" si="24"/>
        <v>4.2002328767123286E-4</v>
      </c>
      <c r="AF62" s="14">
        <f t="shared" si="25"/>
        <v>0</v>
      </c>
      <c r="AG62" s="14">
        <f t="shared" si="26"/>
        <v>2.3591780821917807E-6</v>
      </c>
      <c r="AH62" s="14">
        <f t="shared" si="27"/>
        <v>9.0086246575342461E-6</v>
      </c>
      <c r="AI62" s="14">
        <f t="shared" si="28"/>
        <v>6.2159506849315072E-6</v>
      </c>
      <c r="AJ62" s="14">
        <f t="shared" si="29"/>
        <v>2.2397260273972602E-7</v>
      </c>
      <c r="AK62" s="14">
        <f t="shared" si="30"/>
        <v>2.5335556164383562E-6</v>
      </c>
      <c r="AL62" s="14">
        <f t="shared" si="31"/>
        <v>0</v>
      </c>
      <c r="AM62" s="16" t="s">
        <v>92</v>
      </c>
      <c r="AN62" s="17" t="s">
        <v>93</v>
      </c>
    </row>
    <row r="63" spans="1:40" x14ac:dyDescent="0.25">
      <c r="A63" s="48">
        <v>34019</v>
      </c>
      <c r="B63" s="16" t="s">
        <v>37</v>
      </c>
      <c r="C63" s="14" t="s">
        <v>89</v>
      </c>
      <c r="D63" s="14">
        <v>2275060012</v>
      </c>
      <c r="E63" s="170" t="s">
        <v>101</v>
      </c>
      <c r="F63" s="170" t="s">
        <v>100</v>
      </c>
      <c r="G63" s="48">
        <v>34019</v>
      </c>
      <c r="H63" s="16" t="s">
        <v>37</v>
      </c>
      <c r="I63" s="14" t="s">
        <v>89</v>
      </c>
      <c r="J63" s="14">
        <v>2275060012</v>
      </c>
      <c r="K63" s="170" t="s">
        <v>101</v>
      </c>
      <c r="L63" s="170" t="s">
        <v>100</v>
      </c>
      <c r="M63" s="170"/>
      <c r="N63" s="14">
        <v>7.0596870000000006E-2</v>
      </c>
      <c r="O63" s="14"/>
      <c r="P63" s="14">
        <v>1.515829E-2</v>
      </c>
      <c r="Q63" s="14">
        <v>1.1795099999999999E-2</v>
      </c>
      <c r="R63" s="14">
        <v>1.151202E-2</v>
      </c>
      <c r="S63" s="14">
        <v>3.1766099999999999E-3</v>
      </c>
      <c r="T63" s="14">
        <v>1.9665040000000002E-2</v>
      </c>
      <c r="U63" s="14"/>
      <c r="V63" s="48">
        <v>1</v>
      </c>
      <c r="W63" s="78">
        <f t="shared" si="16"/>
        <v>7.0596870000000006E-2</v>
      </c>
      <c r="X63" s="14">
        <f t="shared" si="17"/>
        <v>0</v>
      </c>
      <c r="Y63" s="14">
        <f t="shared" si="18"/>
        <v>1.515829E-2</v>
      </c>
      <c r="Z63" s="14">
        <f t="shared" si="19"/>
        <v>1.1795099999999999E-2</v>
      </c>
      <c r="AA63" s="14">
        <f t="shared" si="20"/>
        <v>1.151202E-2</v>
      </c>
      <c r="AB63" s="14">
        <f t="shared" si="21"/>
        <v>3.1766099999999999E-3</v>
      </c>
      <c r="AC63" s="14">
        <f t="shared" si="22"/>
        <v>1.9665040000000002E-2</v>
      </c>
      <c r="AD63" s="14">
        <f t="shared" si="23"/>
        <v>0</v>
      </c>
      <c r="AE63" s="16">
        <f t="shared" si="24"/>
        <v>1.9341608219178083E-4</v>
      </c>
      <c r="AF63" s="14">
        <f t="shared" si="25"/>
        <v>0</v>
      </c>
      <c r="AG63" s="14">
        <f t="shared" si="26"/>
        <v>4.1529561643835614E-5</v>
      </c>
      <c r="AH63" s="14">
        <f t="shared" si="27"/>
        <v>3.2315342465753419E-5</v>
      </c>
      <c r="AI63" s="14">
        <f t="shared" si="28"/>
        <v>3.1539780821917808E-5</v>
      </c>
      <c r="AJ63" s="14">
        <f t="shared" si="29"/>
        <v>8.7030410958904112E-6</v>
      </c>
      <c r="AK63" s="14">
        <f t="shared" si="30"/>
        <v>5.3876821917808225E-5</v>
      </c>
      <c r="AL63" s="14">
        <f t="shared" si="31"/>
        <v>0</v>
      </c>
      <c r="AM63" s="16" t="s">
        <v>92</v>
      </c>
      <c r="AN63" s="17" t="s">
        <v>93</v>
      </c>
    </row>
    <row r="64" spans="1:40" ht="30" x14ac:dyDescent="0.25">
      <c r="A64" s="48">
        <v>34021</v>
      </c>
      <c r="B64" s="16" t="s">
        <v>108</v>
      </c>
      <c r="C64" s="14" t="s">
        <v>89</v>
      </c>
      <c r="D64" s="14">
        <v>2265008005</v>
      </c>
      <c r="E64" s="170" t="s">
        <v>90</v>
      </c>
      <c r="F64" s="170" t="s">
        <v>91</v>
      </c>
      <c r="G64" s="48">
        <v>34021</v>
      </c>
      <c r="H64" s="16" t="s">
        <v>108</v>
      </c>
      <c r="I64" s="14" t="s">
        <v>89</v>
      </c>
      <c r="J64" s="14">
        <v>2265008005</v>
      </c>
      <c r="K64" s="170" t="s">
        <v>90</v>
      </c>
      <c r="L64" s="170" t="s">
        <v>91</v>
      </c>
      <c r="M64" s="170"/>
      <c r="N64" s="14">
        <v>8.735125</v>
      </c>
      <c r="O64" s="14"/>
      <c r="P64" s="14">
        <v>0.49074820000000002</v>
      </c>
      <c r="Q64" s="14">
        <v>2.1718600000000001E-2</v>
      </c>
      <c r="R64" s="14">
        <v>1.9968119999999999E-2</v>
      </c>
      <c r="S64" s="14">
        <v>4.6447460000000003E-2</v>
      </c>
      <c r="T64" s="14">
        <v>0.2352902</v>
      </c>
      <c r="U64" s="14">
        <v>1.291402E-2</v>
      </c>
      <c r="V64" s="48">
        <v>1</v>
      </c>
      <c r="W64" s="78">
        <f t="shared" si="16"/>
        <v>8.735125</v>
      </c>
      <c r="X64" s="14">
        <f t="shared" si="17"/>
        <v>0</v>
      </c>
      <c r="Y64" s="14">
        <f t="shared" si="18"/>
        <v>0.49074820000000002</v>
      </c>
      <c r="Z64" s="14">
        <f t="shared" si="19"/>
        <v>2.1718600000000001E-2</v>
      </c>
      <c r="AA64" s="14">
        <f t="shared" si="20"/>
        <v>1.9968119999999999E-2</v>
      </c>
      <c r="AB64" s="14">
        <f t="shared" si="21"/>
        <v>4.6447460000000003E-2</v>
      </c>
      <c r="AC64" s="14">
        <f t="shared" si="22"/>
        <v>0.2352902</v>
      </c>
      <c r="AD64" s="14">
        <f t="shared" si="23"/>
        <v>1.291402E-2</v>
      </c>
      <c r="AE64" s="16">
        <f t="shared" si="24"/>
        <v>2.3931849315068494E-2</v>
      </c>
      <c r="AF64" s="14">
        <f t="shared" si="25"/>
        <v>0</v>
      </c>
      <c r="AG64" s="14">
        <f t="shared" si="26"/>
        <v>1.3445156164383562E-3</v>
      </c>
      <c r="AH64" s="14">
        <f t="shared" si="27"/>
        <v>5.9503013698630137E-5</v>
      </c>
      <c r="AI64" s="14">
        <f t="shared" si="28"/>
        <v>5.4707178082191778E-5</v>
      </c>
      <c r="AJ64" s="14">
        <f t="shared" si="29"/>
        <v>1.2725331506849316E-4</v>
      </c>
      <c r="AK64" s="14">
        <f t="shared" si="30"/>
        <v>6.446306849315069E-4</v>
      </c>
      <c r="AL64" s="14">
        <f t="shared" si="31"/>
        <v>3.5380876712328769E-5</v>
      </c>
      <c r="AM64" s="16" t="s">
        <v>92</v>
      </c>
      <c r="AN64" s="17" t="s">
        <v>93</v>
      </c>
    </row>
    <row r="65" spans="1:40" ht="30" x14ac:dyDescent="0.25">
      <c r="A65" s="48">
        <v>34021</v>
      </c>
      <c r="B65" s="16" t="s">
        <v>108</v>
      </c>
      <c r="C65" s="14" t="s">
        <v>89</v>
      </c>
      <c r="D65" s="14">
        <v>2270008005</v>
      </c>
      <c r="E65" s="170" t="s">
        <v>91</v>
      </c>
      <c r="F65" s="170" t="s">
        <v>94</v>
      </c>
      <c r="G65" s="48">
        <v>34021</v>
      </c>
      <c r="H65" s="16" t="s">
        <v>108</v>
      </c>
      <c r="I65" s="14" t="s">
        <v>89</v>
      </c>
      <c r="J65" s="14">
        <v>2270008005</v>
      </c>
      <c r="K65" s="170" t="s">
        <v>91</v>
      </c>
      <c r="L65" s="170" t="s">
        <v>94</v>
      </c>
      <c r="M65" s="170"/>
      <c r="N65" s="14">
        <v>0.1601832</v>
      </c>
      <c r="O65" s="14"/>
      <c r="P65" s="14">
        <v>0.50047799999999998</v>
      </c>
      <c r="Q65" s="14">
        <v>2.019485E-2</v>
      </c>
      <c r="R65" s="14">
        <v>1.9573119999999999E-2</v>
      </c>
      <c r="S65" s="14">
        <v>1.26867E-3</v>
      </c>
      <c r="T65" s="14">
        <v>7.6100749999999995E-2</v>
      </c>
      <c r="U65" s="14"/>
      <c r="V65" s="48">
        <v>1</v>
      </c>
      <c r="W65" s="78">
        <f t="shared" si="16"/>
        <v>0.1601832</v>
      </c>
      <c r="X65" s="14">
        <f t="shared" si="17"/>
        <v>0</v>
      </c>
      <c r="Y65" s="14">
        <f t="shared" si="18"/>
        <v>0.50047799999999998</v>
      </c>
      <c r="Z65" s="14">
        <f t="shared" si="19"/>
        <v>2.019485E-2</v>
      </c>
      <c r="AA65" s="14">
        <f t="shared" si="20"/>
        <v>1.9573119999999999E-2</v>
      </c>
      <c r="AB65" s="14">
        <f t="shared" si="21"/>
        <v>1.26867E-3</v>
      </c>
      <c r="AC65" s="14">
        <f t="shared" si="22"/>
        <v>7.6100749999999995E-2</v>
      </c>
      <c r="AD65" s="14">
        <f t="shared" si="23"/>
        <v>0</v>
      </c>
      <c r="AE65" s="16">
        <f t="shared" si="24"/>
        <v>4.3885808219178081E-4</v>
      </c>
      <c r="AF65" s="14">
        <f t="shared" si="25"/>
        <v>0</v>
      </c>
      <c r="AG65" s="14">
        <f t="shared" si="26"/>
        <v>1.3711726027397259E-3</v>
      </c>
      <c r="AH65" s="14">
        <f t="shared" si="27"/>
        <v>5.5328356164383565E-5</v>
      </c>
      <c r="AI65" s="14">
        <f t="shared" si="28"/>
        <v>5.3624986301369861E-5</v>
      </c>
      <c r="AJ65" s="14">
        <f t="shared" si="29"/>
        <v>3.475808219178082E-6</v>
      </c>
      <c r="AK65" s="14">
        <f t="shared" si="30"/>
        <v>2.0849520547945203E-4</v>
      </c>
      <c r="AL65" s="14">
        <f t="shared" si="31"/>
        <v>0</v>
      </c>
      <c r="AM65" s="16" t="s">
        <v>92</v>
      </c>
      <c r="AN65" s="17" t="s">
        <v>93</v>
      </c>
    </row>
    <row r="66" spans="1:40" x14ac:dyDescent="0.25">
      <c r="A66" s="48">
        <v>34021</v>
      </c>
      <c r="B66" s="16" t="s">
        <v>108</v>
      </c>
      <c r="C66" s="14" t="s">
        <v>89</v>
      </c>
      <c r="D66" s="14">
        <v>2275001000</v>
      </c>
      <c r="E66" s="170" t="s">
        <v>95</v>
      </c>
      <c r="F66" s="170"/>
      <c r="G66" s="48">
        <v>34021</v>
      </c>
      <c r="H66" s="16" t="s">
        <v>108</v>
      </c>
      <c r="I66" s="14" t="s">
        <v>89</v>
      </c>
      <c r="J66" s="14">
        <v>2275001000</v>
      </c>
      <c r="K66" s="170" t="s">
        <v>95</v>
      </c>
      <c r="L66" s="170"/>
      <c r="M66" s="170"/>
      <c r="N66" s="14">
        <v>10.43662</v>
      </c>
      <c r="O66" s="14"/>
      <c r="P66" s="14">
        <v>8.9779579999999992</v>
      </c>
      <c r="Q66" s="14">
        <v>0.56001239999999997</v>
      </c>
      <c r="R66" s="14">
        <v>0.54657210000000001</v>
      </c>
      <c r="S66" s="14">
        <v>0.84783949999999997</v>
      </c>
      <c r="T66" s="14">
        <v>4.3679500000000004</v>
      </c>
      <c r="U66" s="14"/>
      <c r="V66" s="48">
        <v>1.1733821733821734</v>
      </c>
      <c r="W66" s="78">
        <f t="shared" si="16"/>
        <v>12.246143858363858</v>
      </c>
      <c r="X66" s="14">
        <f t="shared" si="17"/>
        <v>0</v>
      </c>
      <c r="Y66" s="14">
        <f t="shared" si="18"/>
        <v>10.534575870573869</v>
      </c>
      <c r="Z66" s="14">
        <f t="shared" si="19"/>
        <v>0.65710856703296705</v>
      </c>
      <c r="AA66" s="14">
        <f t="shared" si="20"/>
        <v>0.64133795860805864</v>
      </c>
      <c r="AB66" s="14">
        <f t="shared" si="21"/>
        <v>0.99483975518925516</v>
      </c>
      <c r="AC66" s="14">
        <f t="shared" si="22"/>
        <v>5.1252746642246647</v>
      </c>
      <c r="AD66" s="14">
        <f t="shared" si="23"/>
        <v>0</v>
      </c>
      <c r="AE66" s="16">
        <f t="shared" si="24"/>
        <v>3.3551079064010572E-2</v>
      </c>
      <c r="AF66" s="14">
        <f t="shared" si="25"/>
        <v>0</v>
      </c>
      <c r="AG66" s="14">
        <f t="shared" si="26"/>
        <v>2.8861851700202383E-2</v>
      </c>
      <c r="AH66" s="14">
        <f t="shared" si="27"/>
        <v>1.8002974439259372E-3</v>
      </c>
      <c r="AI66" s="14">
        <f t="shared" si="28"/>
        <v>1.7570902975563251E-3</v>
      </c>
      <c r="AJ66" s="14">
        <f t="shared" si="29"/>
        <v>2.7255883703815212E-3</v>
      </c>
      <c r="AK66" s="14">
        <f t="shared" si="30"/>
        <v>1.4041848395136067E-2</v>
      </c>
      <c r="AL66" s="14">
        <f t="shared" si="31"/>
        <v>0</v>
      </c>
      <c r="AM66" s="16" t="s">
        <v>92</v>
      </c>
      <c r="AN66" s="17" t="s">
        <v>93</v>
      </c>
    </row>
    <row r="67" spans="1:40" x14ac:dyDescent="0.25">
      <c r="A67" s="48">
        <v>34021</v>
      </c>
      <c r="B67" s="16" t="s">
        <v>108</v>
      </c>
      <c r="C67" s="14" t="s">
        <v>89</v>
      </c>
      <c r="D67" s="14">
        <v>2275020000</v>
      </c>
      <c r="E67" s="170" t="s">
        <v>96</v>
      </c>
      <c r="F67" s="170" t="s">
        <v>97</v>
      </c>
      <c r="G67" s="48">
        <v>34021</v>
      </c>
      <c r="H67" s="16" t="s">
        <v>108</v>
      </c>
      <c r="I67" s="14" t="s">
        <v>89</v>
      </c>
      <c r="J67" s="14">
        <v>2275020000</v>
      </c>
      <c r="K67" s="170" t="s">
        <v>96</v>
      </c>
      <c r="L67" s="170" t="s">
        <v>97</v>
      </c>
      <c r="M67" s="170"/>
      <c r="N67" s="14">
        <v>29.37241448</v>
      </c>
      <c r="O67" s="14">
        <v>7140.5047709999999</v>
      </c>
      <c r="P67" s="14">
        <v>21.27588008</v>
      </c>
      <c r="Q67" s="14">
        <v>0.17540631500000001</v>
      </c>
      <c r="R67" s="14">
        <v>0.17540631500000001</v>
      </c>
      <c r="S67" s="14">
        <v>2.6506906579999998</v>
      </c>
      <c r="T67" s="14">
        <v>7.5916169916999996</v>
      </c>
      <c r="U67" s="14"/>
      <c r="V67" s="48">
        <v>1.1805301645338209</v>
      </c>
      <c r="W67" s="78">
        <f t="shared" si="16"/>
        <v>34.675021298829982</v>
      </c>
      <c r="X67" s="14">
        <f t="shared" si="17"/>
        <v>8429.5812721631628</v>
      </c>
      <c r="Y67" s="14">
        <f t="shared" si="18"/>
        <v>25.116818211444244</v>
      </c>
      <c r="Z67" s="14">
        <f t="shared" si="19"/>
        <v>0.20707244590722121</v>
      </c>
      <c r="AA67" s="14">
        <f t="shared" si="20"/>
        <v>0.20707244590722121</v>
      </c>
      <c r="AB67" s="14">
        <f t="shared" si="21"/>
        <v>3.1292202786170016</v>
      </c>
      <c r="AC67" s="14">
        <f t="shared" si="22"/>
        <v>8.962132856289351</v>
      </c>
      <c r="AD67" s="14">
        <f t="shared" si="23"/>
        <v>0</v>
      </c>
      <c r="AE67" s="16">
        <f t="shared" si="24"/>
        <v>9.5000058352958855E-2</v>
      </c>
      <c r="AF67" s="14">
        <f t="shared" si="25"/>
        <v>23.094743211405927</v>
      </c>
      <c r="AG67" s="14">
        <f t="shared" si="26"/>
        <v>6.8813200579299294E-2</v>
      </c>
      <c r="AH67" s="14">
        <f t="shared" si="27"/>
        <v>5.6732176960882521E-4</v>
      </c>
      <c r="AI67" s="14">
        <f t="shared" si="28"/>
        <v>5.6732176960882521E-4</v>
      </c>
      <c r="AJ67" s="14">
        <f t="shared" si="29"/>
        <v>8.5732062427863066E-3</v>
      </c>
      <c r="AK67" s="14">
        <f t="shared" si="30"/>
        <v>2.4553788647368086E-2</v>
      </c>
      <c r="AL67" s="14">
        <f t="shared" si="31"/>
        <v>0</v>
      </c>
      <c r="AM67" s="16" t="s">
        <v>92</v>
      </c>
      <c r="AN67" s="17" t="s">
        <v>93</v>
      </c>
    </row>
    <row r="68" spans="1:40" x14ac:dyDescent="0.25">
      <c r="A68" s="48">
        <v>34021</v>
      </c>
      <c r="B68" s="16" t="s">
        <v>108</v>
      </c>
      <c r="C68" s="14" t="s">
        <v>89</v>
      </c>
      <c r="D68" s="14">
        <v>2275050011</v>
      </c>
      <c r="E68" s="170" t="s">
        <v>98</v>
      </c>
      <c r="F68" s="170" t="s">
        <v>99</v>
      </c>
      <c r="G68" s="48">
        <v>34021</v>
      </c>
      <c r="H68" s="16" t="s">
        <v>108</v>
      </c>
      <c r="I68" s="14" t="s">
        <v>89</v>
      </c>
      <c r="J68" s="14">
        <v>2275050011</v>
      </c>
      <c r="K68" s="170" t="s">
        <v>98</v>
      </c>
      <c r="L68" s="170" t="s">
        <v>99</v>
      </c>
      <c r="M68" s="170"/>
      <c r="N68" s="14">
        <v>191.47814959999999</v>
      </c>
      <c r="O68" s="14"/>
      <c r="P68" s="14">
        <v>1.035964398</v>
      </c>
      <c r="Q68" s="14">
        <v>3.7725047900000002</v>
      </c>
      <c r="R68" s="14">
        <v>2.6030281930000001</v>
      </c>
      <c r="S68" s="14">
        <v>0.15937915350000001</v>
      </c>
      <c r="T68" s="14">
        <v>2.3982419529999999</v>
      </c>
      <c r="U68" s="14"/>
      <c r="V68" s="48">
        <v>1.0722585696429319</v>
      </c>
      <c r="W68" s="78">
        <f t="shared" si="16"/>
        <v>205.31408680797131</v>
      </c>
      <c r="X68" s="14">
        <f t="shared" si="17"/>
        <v>0</v>
      </c>
      <c r="Y68" s="14">
        <f t="shared" si="18"/>
        <v>1.110821703600481</v>
      </c>
      <c r="Z68" s="14">
        <f t="shared" si="19"/>
        <v>4.0451005900965091</v>
      </c>
      <c r="AA68" s="14">
        <f t="shared" si="20"/>
        <v>2.7911192869664059</v>
      </c>
      <c r="AB68" s="14">
        <f t="shared" si="21"/>
        <v>0.1708956631628113</v>
      </c>
      <c r="AC68" s="14">
        <f t="shared" si="22"/>
        <v>2.5715354861814514</v>
      </c>
      <c r="AD68" s="14">
        <f t="shared" si="23"/>
        <v>0</v>
      </c>
      <c r="AE68" s="16">
        <f t="shared" si="24"/>
        <v>0.56250434741909949</v>
      </c>
      <c r="AF68" s="14">
        <f t="shared" si="25"/>
        <v>0</v>
      </c>
      <c r="AG68" s="14">
        <f t="shared" si="26"/>
        <v>3.0433471331520029E-3</v>
      </c>
      <c r="AH68" s="14">
        <f t="shared" si="27"/>
        <v>1.1082467370127422E-2</v>
      </c>
      <c r="AI68" s="14">
        <f t="shared" si="28"/>
        <v>7.6469021560723448E-3</v>
      </c>
      <c r="AJ68" s="14">
        <f t="shared" si="29"/>
        <v>4.682072963364693E-4</v>
      </c>
      <c r="AK68" s="14">
        <f t="shared" si="30"/>
        <v>7.0453027018669906E-3</v>
      </c>
      <c r="AL68" s="14">
        <f t="shared" si="31"/>
        <v>0</v>
      </c>
      <c r="AM68" s="16" t="s">
        <v>92</v>
      </c>
      <c r="AN68" s="17" t="s">
        <v>93</v>
      </c>
    </row>
    <row r="69" spans="1:40" x14ac:dyDescent="0.25">
      <c r="A69" s="48">
        <v>34021</v>
      </c>
      <c r="B69" s="16" t="s">
        <v>108</v>
      </c>
      <c r="C69" s="14" t="s">
        <v>89</v>
      </c>
      <c r="D69" s="14">
        <v>2275050012</v>
      </c>
      <c r="E69" s="170" t="s">
        <v>98</v>
      </c>
      <c r="F69" s="170" t="s">
        <v>100</v>
      </c>
      <c r="G69" s="48">
        <v>34021</v>
      </c>
      <c r="H69" s="16" t="s">
        <v>108</v>
      </c>
      <c r="I69" s="14" t="s">
        <v>89</v>
      </c>
      <c r="J69" s="14">
        <v>2275050012</v>
      </c>
      <c r="K69" s="170" t="s">
        <v>98</v>
      </c>
      <c r="L69" s="170" t="s">
        <v>100</v>
      </c>
      <c r="M69" s="170"/>
      <c r="N69" s="14">
        <v>61.23941842</v>
      </c>
      <c r="O69" s="14">
        <v>150.39921050000001</v>
      </c>
      <c r="P69" s="14">
        <v>2.3296142524999999</v>
      </c>
      <c r="Q69" s="14">
        <v>1.49146396859</v>
      </c>
      <c r="R69" s="14">
        <v>1.4558093385899999</v>
      </c>
      <c r="S69" s="14">
        <v>0.51763200239999996</v>
      </c>
      <c r="T69" s="14">
        <v>4.5563174545000003</v>
      </c>
      <c r="U69" s="14"/>
      <c r="V69" s="48">
        <v>1.0722585696429319</v>
      </c>
      <c r="W69" s="78">
        <f t="shared" si="16"/>
        <v>65.664491200794217</v>
      </c>
      <c r="X69" s="14">
        <f t="shared" si="17"/>
        <v>161.26684232615622</v>
      </c>
      <c r="Y69" s="14">
        <f t="shared" si="18"/>
        <v>2.4979488462054378</v>
      </c>
      <c r="Z69" s="14">
        <f t="shared" si="19"/>
        <v>1.5992350216342841</v>
      </c>
      <c r="AA69" s="14">
        <f t="shared" si="20"/>
        <v>1.561004039069336</v>
      </c>
      <c r="AB69" s="14">
        <f t="shared" si="21"/>
        <v>0.55503535049483066</v>
      </c>
      <c r="AC69" s="14">
        <f t="shared" si="22"/>
        <v>4.885550436601295</v>
      </c>
      <c r="AD69" s="14">
        <f t="shared" si="23"/>
        <v>0</v>
      </c>
      <c r="AE69" s="16">
        <f t="shared" si="24"/>
        <v>0.17990271561861429</v>
      </c>
      <c r="AF69" s="14">
        <f t="shared" si="25"/>
        <v>0.44182696527714033</v>
      </c>
      <c r="AG69" s="14">
        <f t="shared" si="26"/>
        <v>6.843695469055994E-3</v>
      </c>
      <c r="AH69" s="14">
        <f t="shared" si="27"/>
        <v>4.3814658126966688E-3</v>
      </c>
      <c r="AI69" s="14">
        <f t="shared" si="28"/>
        <v>4.2767233947105096E-3</v>
      </c>
      <c r="AJ69" s="14">
        <f t="shared" si="29"/>
        <v>1.5206447958762484E-3</v>
      </c>
      <c r="AK69" s="14">
        <f t="shared" si="30"/>
        <v>1.3385069689318616E-2</v>
      </c>
      <c r="AL69" s="14">
        <f t="shared" si="31"/>
        <v>0</v>
      </c>
      <c r="AM69" s="16" t="s">
        <v>92</v>
      </c>
      <c r="AN69" s="17" t="s">
        <v>93</v>
      </c>
    </row>
    <row r="70" spans="1:40" x14ac:dyDescent="0.25">
      <c r="A70" s="48">
        <v>34021</v>
      </c>
      <c r="B70" s="16" t="s">
        <v>108</v>
      </c>
      <c r="C70" s="14" t="s">
        <v>89</v>
      </c>
      <c r="D70" s="14">
        <v>2275060011</v>
      </c>
      <c r="E70" s="170" t="s">
        <v>101</v>
      </c>
      <c r="F70" s="170" t="s">
        <v>99</v>
      </c>
      <c r="G70" s="48">
        <v>34021</v>
      </c>
      <c r="H70" s="16" t="s">
        <v>108</v>
      </c>
      <c r="I70" s="14" t="s">
        <v>89</v>
      </c>
      <c r="J70" s="14">
        <v>2275060011</v>
      </c>
      <c r="K70" s="170" t="s">
        <v>101</v>
      </c>
      <c r="L70" s="170" t="s">
        <v>99</v>
      </c>
      <c r="M70" s="170"/>
      <c r="N70" s="14">
        <v>5.667548</v>
      </c>
      <c r="O70" s="14"/>
      <c r="P70" s="14">
        <v>3.183337E-2</v>
      </c>
      <c r="Q70" s="14">
        <v>0.1215571</v>
      </c>
      <c r="R70" s="14">
        <v>8.3874409999999996E-2</v>
      </c>
      <c r="S70" s="14">
        <v>3.0221549999999999E-3</v>
      </c>
      <c r="T70" s="14">
        <v>3.4186319999999999E-2</v>
      </c>
      <c r="U70" s="14"/>
      <c r="V70" s="48">
        <v>1.0537856847331402</v>
      </c>
      <c r="W70" s="78">
        <f t="shared" si="16"/>
        <v>5.9723809499379392</v>
      </c>
      <c r="X70" s="14">
        <f t="shared" si="17"/>
        <v>0</v>
      </c>
      <c r="Y70" s="14">
        <f t="shared" si="18"/>
        <v>3.3545549602813404E-2</v>
      </c>
      <c r="Z70" s="14">
        <f t="shared" si="19"/>
        <v>0.12809513185767479</v>
      </c>
      <c r="AA70" s="14">
        <f t="shared" si="20"/>
        <v>8.8385652573438139E-2</v>
      </c>
      <c r="AB70" s="14">
        <f t="shared" si="21"/>
        <v>3.184703676044683E-3</v>
      </c>
      <c r="AC70" s="14">
        <f t="shared" si="22"/>
        <v>3.6025054629706246E-2</v>
      </c>
      <c r="AD70" s="14">
        <f t="shared" si="23"/>
        <v>0</v>
      </c>
      <c r="AE70" s="16">
        <f t="shared" si="24"/>
        <v>1.6362687534076544E-2</v>
      </c>
      <c r="AF70" s="14">
        <f t="shared" si="25"/>
        <v>0</v>
      </c>
      <c r="AG70" s="14">
        <f t="shared" si="26"/>
        <v>9.1905615350173711E-5</v>
      </c>
      <c r="AH70" s="14">
        <f t="shared" si="27"/>
        <v>3.5094556673335558E-4</v>
      </c>
      <c r="AI70" s="14">
        <f t="shared" si="28"/>
        <v>2.421524728039401E-4</v>
      </c>
      <c r="AJ70" s="14">
        <f t="shared" si="29"/>
        <v>8.7252155508073501E-6</v>
      </c>
      <c r="AK70" s="14">
        <f t="shared" si="30"/>
        <v>9.8698779807414371E-5</v>
      </c>
      <c r="AL70" s="14">
        <f t="shared" si="31"/>
        <v>0</v>
      </c>
      <c r="AM70" s="16" t="s">
        <v>92</v>
      </c>
      <c r="AN70" s="17" t="s">
        <v>93</v>
      </c>
    </row>
    <row r="71" spans="1:40" x14ac:dyDescent="0.25">
      <c r="A71" s="48">
        <v>34021</v>
      </c>
      <c r="B71" s="16" t="s">
        <v>108</v>
      </c>
      <c r="C71" s="14" t="s">
        <v>89</v>
      </c>
      <c r="D71" s="14">
        <v>2275060012</v>
      </c>
      <c r="E71" s="170" t="s">
        <v>101</v>
      </c>
      <c r="F71" s="170" t="s">
        <v>100</v>
      </c>
      <c r="G71" s="48">
        <v>34021</v>
      </c>
      <c r="H71" s="16" t="s">
        <v>108</v>
      </c>
      <c r="I71" s="14" t="s">
        <v>89</v>
      </c>
      <c r="J71" s="14">
        <v>2275060012</v>
      </c>
      <c r="K71" s="170" t="s">
        <v>101</v>
      </c>
      <c r="L71" s="170" t="s">
        <v>100</v>
      </c>
      <c r="M71" s="170"/>
      <c r="N71" s="14">
        <v>2.61181296</v>
      </c>
      <c r="O71" s="14"/>
      <c r="P71" s="14">
        <v>0.56079866</v>
      </c>
      <c r="Q71" s="14">
        <v>0.43637349199999997</v>
      </c>
      <c r="R71" s="14">
        <v>0.42590051200000001</v>
      </c>
      <c r="S71" s="14">
        <v>0.1175223946</v>
      </c>
      <c r="T71" s="14">
        <v>0.72753093999999996</v>
      </c>
      <c r="U71" s="14"/>
      <c r="V71" s="48">
        <v>1.0537856847331402</v>
      </c>
      <c r="W71" s="78">
        <f t="shared" si="16"/>
        <v>2.7522911084484898</v>
      </c>
      <c r="X71" s="14">
        <f t="shared" si="17"/>
        <v>0</v>
      </c>
      <c r="Y71" s="14">
        <f t="shared" si="18"/>
        <v>0.59096159992552744</v>
      </c>
      <c r="Z71" s="14">
        <f t="shared" si="19"/>
        <v>0.45984413906661142</v>
      </c>
      <c r="AA71" s="14">
        <f t="shared" si="20"/>
        <v>0.448807862666115</v>
      </c>
      <c r="AB71" s="14">
        <f t="shared" si="21"/>
        <v>0.12384341706503929</v>
      </c>
      <c r="AC71" s="14">
        <f t="shared" si="22"/>
        <v>0.76666168977244509</v>
      </c>
      <c r="AD71" s="14">
        <f t="shared" si="23"/>
        <v>0</v>
      </c>
      <c r="AE71" s="16">
        <f t="shared" si="24"/>
        <v>7.5405235847903831E-3</v>
      </c>
      <c r="AF71" s="14">
        <f t="shared" si="25"/>
        <v>0</v>
      </c>
      <c r="AG71" s="14">
        <f t="shared" si="26"/>
        <v>1.6190728765082944E-3</v>
      </c>
      <c r="AH71" s="14">
        <f t="shared" si="27"/>
        <v>1.2598469563468806E-3</v>
      </c>
      <c r="AI71" s="14">
        <f t="shared" si="28"/>
        <v>1.2296105826468905E-3</v>
      </c>
      <c r="AJ71" s="14">
        <f t="shared" si="29"/>
        <v>3.3929703305490215E-4</v>
      </c>
      <c r="AK71" s="14">
        <f t="shared" si="30"/>
        <v>2.1004429856779317E-3</v>
      </c>
      <c r="AL71" s="14">
        <f t="shared" si="31"/>
        <v>0</v>
      </c>
      <c r="AM71" s="16" t="s">
        <v>92</v>
      </c>
      <c r="AN71" s="17" t="s">
        <v>93</v>
      </c>
    </row>
    <row r="72" spans="1:40" ht="30" x14ac:dyDescent="0.25">
      <c r="A72" s="48">
        <v>34021</v>
      </c>
      <c r="B72" s="16" t="s">
        <v>108</v>
      </c>
      <c r="C72" s="14" t="s">
        <v>89</v>
      </c>
      <c r="D72" s="14">
        <v>2275070000</v>
      </c>
      <c r="E72" s="170" t="s">
        <v>102</v>
      </c>
      <c r="F72" s="170"/>
      <c r="G72" s="48">
        <v>34021</v>
      </c>
      <c r="H72" s="16" t="s">
        <v>108</v>
      </c>
      <c r="I72" s="14" t="s">
        <v>89</v>
      </c>
      <c r="J72" s="14">
        <v>2275070000</v>
      </c>
      <c r="K72" s="170" t="s">
        <v>102</v>
      </c>
      <c r="L72" s="170"/>
      <c r="M72" s="170"/>
      <c r="N72" s="14">
        <v>0.2675478</v>
      </c>
      <c r="O72" s="14"/>
      <c r="P72" s="14">
        <v>1.1933480000000001</v>
      </c>
      <c r="Q72" s="14">
        <v>7.5663400000000006E-2</v>
      </c>
      <c r="R72" s="14">
        <v>7.5663400000000006E-2</v>
      </c>
      <c r="S72" s="14">
        <v>0.12036040000000001</v>
      </c>
      <c r="T72" s="14">
        <v>2.2937039999999999E-2</v>
      </c>
      <c r="U72" s="14"/>
      <c r="V72" s="48">
        <v>1</v>
      </c>
      <c r="W72" s="78">
        <f t="shared" ref="W72:W103" si="32">$V72*N72</f>
        <v>0.2675478</v>
      </c>
      <c r="X72" s="14">
        <f t="shared" ref="X72:X103" si="33">$V72*O72</f>
        <v>0</v>
      </c>
      <c r="Y72" s="14">
        <f t="shared" ref="Y72:Y103" si="34">$V72*P72</f>
        <v>1.1933480000000001</v>
      </c>
      <c r="Z72" s="14">
        <f t="shared" ref="Z72:Z103" si="35">$V72*Q72</f>
        <v>7.5663400000000006E-2</v>
      </c>
      <c r="AA72" s="14">
        <f t="shared" ref="AA72:AA103" si="36">$V72*R72</f>
        <v>7.5663400000000006E-2</v>
      </c>
      <c r="AB72" s="14">
        <f t="shared" ref="AB72:AB103" si="37">$V72*S72</f>
        <v>0.12036040000000001</v>
      </c>
      <c r="AC72" s="14">
        <f t="shared" ref="AC72:AC103" si="38">$V72*T72</f>
        <v>2.2937039999999999E-2</v>
      </c>
      <c r="AD72" s="14">
        <f t="shared" ref="AD72:AD103" si="39">$V72*U72</f>
        <v>0</v>
      </c>
      <c r="AE72" s="16">
        <f t="shared" ref="AE72:AE103" si="40">W72/365</f>
        <v>7.3300767123287672E-4</v>
      </c>
      <c r="AF72" s="14">
        <f t="shared" ref="AF72:AF103" si="41">X72/365</f>
        <v>0</v>
      </c>
      <c r="AG72" s="14">
        <f t="shared" ref="AG72:AG103" si="42">Y72/365</f>
        <v>3.269446575342466E-3</v>
      </c>
      <c r="AH72" s="14">
        <f t="shared" ref="AH72:AH103" si="43">Z72/365</f>
        <v>2.0729698630136988E-4</v>
      </c>
      <c r="AI72" s="14">
        <f t="shared" ref="AI72:AI103" si="44">AA72/365</f>
        <v>2.0729698630136988E-4</v>
      </c>
      <c r="AJ72" s="14">
        <f t="shared" ref="AJ72:AJ103" si="45">AB72/365</f>
        <v>3.2975452054794522E-4</v>
      </c>
      <c r="AK72" s="14">
        <f t="shared" ref="AK72:AK103" si="46">AC72/365</f>
        <v>6.2841205479452047E-5</v>
      </c>
      <c r="AL72" s="14">
        <f t="shared" ref="AL72:AL103" si="47">AD72/365</f>
        <v>0</v>
      </c>
      <c r="AM72" s="16" t="s">
        <v>92</v>
      </c>
      <c r="AN72" s="17" t="s">
        <v>93</v>
      </c>
    </row>
    <row r="73" spans="1:40" x14ac:dyDescent="0.25">
      <c r="A73" s="48">
        <v>34023</v>
      </c>
      <c r="B73" s="16" t="s">
        <v>109</v>
      </c>
      <c r="C73" s="14" t="s">
        <v>89</v>
      </c>
      <c r="D73" s="14">
        <v>2275050011</v>
      </c>
      <c r="E73" s="170" t="s">
        <v>98</v>
      </c>
      <c r="F73" s="170" t="s">
        <v>99</v>
      </c>
      <c r="G73" s="48">
        <v>34023</v>
      </c>
      <c r="H73" s="16" t="s">
        <v>109</v>
      </c>
      <c r="I73" s="14" t="s">
        <v>89</v>
      </c>
      <c r="J73" s="14">
        <v>2275050011</v>
      </c>
      <c r="K73" s="170" t="s">
        <v>98</v>
      </c>
      <c r="L73" s="170" t="s">
        <v>99</v>
      </c>
      <c r="M73" s="170"/>
      <c r="N73" s="14">
        <v>33.183630000000001</v>
      </c>
      <c r="O73" s="14"/>
      <c r="P73" s="14">
        <v>0.17953520000000001</v>
      </c>
      <c r="Q73" s="14">
        <v>0.65378429999999998</v>
      </c>
      <c r="R73" s="14">
        <v>0.45111124000000002</v>
      </c>
      <c r="S73" s="14">
        <v>2.7620800000000001E-2</v>
      </c>
      <c r="T73" s="14">
        <v>0.41562122000000001</v>
      </c>
      <c r="U73" s="14"/>
      <c r="V73" s="48">
        <v>1</v>
      </c>
      <c r="W73" s="78">
        <f t="shared" si="32"/>
        <v>33.183630000000001</v>
      </c>
      <c r="X73" s="14">
        <f t="shared" si="33"/>
        <v>0</v>
      </c>
      <c r="Y73" s="14">
        <f t="shared" si="34"/>
        <v>0.17953520000000001</v>
      </c>
      <c r="Z73" s="14">
        <f t="shared" si="35"/>
        <v>0.65378429999999998</v>
      </c>
      <c r="AA73" s="14">
        <f t="shared" si="36"/>
        <v>0.45111124000000002</v>
      </c>
      <c r="AB73" s="14">
        <f t="shared" si="37"/>
        <v>2.7620800000000001E-2</v>
      </c>
      <c r="AC73" s="14">
        <f t="shared" si="38"/>
        <v>0.41562122000000001</v>
      </c>
      <c r="AD73" s="14">
        <f t="shared" si="39"/>
        <v>0</v>
      </c>
      <c r="AE73" s="16">
        <f t="shared" si="40"/>
        <v>9.0914054794520555E-2</v>
      </c>
      <c r="AF73" s="14">
        <f t="shared" si="41"/>
        <v>0</v>
      </c>
      <c r="AG73" s="14">
        <f t="shared" si="42"/>
        <v>4.9187726027397267E-4</v>
      </c>
      <c r="AH73" s="14">
        <f t="shared" si="43"/>
        <v>1.7911898630136986E-3</v>
      </c>
      <c r="AI73" s="14">
        <f t="shared" si="44"/>
        <v>1.2359212054794521E-3</v>
      </c>
      <c r="AJ73" s="14">
        <f t="shared" si="45"/>
        <v>7.5673424657534254E-5</v>
      </c>
      <c r="AK73" s="14">
        <f t="shared" si="46"/>
        <v>1.1386882739726027E-3</v>
      </c>
      <c r="AL73" s="14">
        <f t="shared" si="47"/>
        <v>0</v>
      </c>
      <c r="AM73" s="16" t="s">
        <v>92</v>
      </c>
      <c r="AN73" s="17" t="s">
        <v>93</v>
      </c>
    </row>
    <row r="74" spans="1:40" x14ac:dyDescent="0.25">
      <c r="A74" s="48">
        <v>34023</v>
      </c>
      <c r="B74" s="16" t="s">
        <v>109</v>
      </c>
      <c r="C74" s="14" t="s">
        <v>89</v>
      </c>
      <c r="D74" s="14">
        <v>2275050012</v>
      </c>
      <c r="E74" s="170" t="s">
        <v>98</v>
      </c>
      <c r="F74" s="170" t="s">
        <v>100</v>
      </c>
      <c r="G74" s="48">
        <v>34023</v>
      </c>
      <c r="H74" s="16" t="s">
        <v>109</v>
      </c>
      <c r="I74" s="14" t="s">
        <v>89</v>
      </c>
      <c r="J74" s="14">
        <v>2275050012</v>
      </c>
      <c r="K74" s="170" t="s">
        <v>98</v>
      </c>
      <c r="L74" s="170" t="s">
        <v>100</v>
      </c>
      <c r="M74" s="170"/>
      <c r="N74" s="14">
        <v>12.729464</v>
      </c>
      <c r="O74" s="14"/>
      <c r="P74" s="14">
        <v>0.43031241999999997</v>
      </c>
      <c r="Q74" s="14">
        <v>0.31461450000000002</v>
      </c>
      <c r="R74" s="14">
        <v>0.30706383999999998</v>
      </c>
      <c r="S74" s="14">
        <v>9.7796309999999997E-2</v>
      </c>
      <c r="T74" s="14">
        <v>0.91644599999999998</v>
      </c>
      <c r="U74" s="14"/>
      <c r="V74" s="48">
        <v>1</v>
      </c>
      <c r="W74" s="78">
        <f t="shared" si="32"/>
        <v>12.729464</v>
      </c>
      <c r="X74" s="14">
        <f t="shared" si="33"/>
        <v>0</v>
      </c>
      <c r="Y74" s="14">
        <f t="shared" si="34"/>
        <v>0.43031241999999997</v>
      </c>
      <c r="Z74" s="14">
        <f t="shared" si="35"/>
        <v>0.31461450000000002</v>
      </c>
      <c r="AA74" s="14">
        <f t="shared" si="36"/>
        <v>0.30706383999999998</v>
      </c>
      <c r="AB74" s="14">
        <f t="shared" si="37"/>
        <v>9.7796309999999997E-2</v>
      </c>
      <c r="AC74" s="14">
        <f t="shared" si="38"/>
        <v>0.91644599999999998</v>
      </c>
      <c r="AD74" s="14">
        <f t="shared" si="39"/>
        <v>0</v>
      </c>
      <c r="AE74" s="16">
        <f t="shared" si="40"/>
        <v>3.4875243835616437E-2</v>
      </c>
      <c r="AF74" s="14">
        <f t="shared" si="41"/>
        <v>0</v>
      </c>
      <c r="AG74" s="14">
        <f t="shared" si="42"/>
        <v>1.1789381369863012E-3</v>
      </c>
      <c r="AH74" s="14">
        <f t="shared" si="43"/>
        <v>8.6195753424657537E-4</v>
      </c>
      <c r="AI74" s="14">
        <f t="shared" si="44"/>
        <v>8.4127079452054785E-4</v>
      </c>
      <c r="AJ74" s="14">
        <f t="shared" si="45"/>
        <v>2.6793509589041097E-4</v>
      </c>
      <c r="AK74" s="14">
        <f t="shared" si="46"/>
        <v>2.5108109589041094E-3</v>
      </c>
      <c r="AL74" s="14">
        <f t="shared" si="47"/>
        <v>0</v>
      </c>
      <c r="AM74" s="16" t="s">
        <v>92</v>
      </c>
      <c r="AN74" s="17" t="s">
        <v>93</v>
      </c>
    </row>
    <row r="75" spans="1:40" ht="30" x14ac:dyDescent="0.25">
      <c r="A75" s="48">
        <v>34025</v>
      </c>
      <c r="B75" s="16" t="s">
        <v>39</v>
      </c>
      <c r="C75" s="14" t="s">
        <v>89</v>
      </c>
      <c r="D75" s="14">
        <v>2265008005</v>
      </c>
      <c r="E75" s="170" t="s">
        <v>90</v>
      </c>
      <c r="F75" s="170" t="s">
        <v>91</v>
      </c>
      <c r="G75" s="48">
        <v>34025</v>
      </c>
      <c r="H75" s="16" t="s">
        <v>39</v>
      </c>
      <c r="I75" s="14" t="s">
        <v>89</v>
      </c>
      <c r="J75" s="14">
        <v>2265008005</v>
      </c>
      <c r="K75" s="170" t="s">
        <v>90</v>
      </c>
      <c r="L75" s="170" t="s">
        <v>91</v>
      </c>
      <c r="M75" s="170"/>
      <c r="N75" s="14">
        <v>1.3991409999999999E-2</v>
      </c>
      <c r="O75" s="14"/>
      <c r="P75" s="14">
        <v>9.1607449999999997E-4</v>
      </c>
      <c r="Q75" s="14">
        <v>2.9145079999999998E-5</v>
      </c>
      <c r="R75" s="14">
        <v>2.6775110000000001E-5</v>
      </c>
      <c r="S75" s="14">
        <v>6.3603300000000001E-5</v>
      </c>
      <c r="T75" s="14">
        <v>4.0690669999999998E-4</v>
      </c>
      <c r="U75" s="14">
        <v>1.114436E-5</v>
      </c>
      <c r="V75" s="48">
        <v>1</v>
      </c>
      <c r="W75" s="78">
        <f t="shared" si="32"/>
        <v>1.3991409999999999E-2</v>
      </c>
      <c r="X75" s="14">
        <f t="shared" si="33"/>
        <v>0</v>
      </c>
      <c r="Y75" s="14">
        <f t="shared" si="34"/>
        <v>9.1607449999999997E-4</v>
      </c>
      <c r="Z75" s="14">
        <f t="shared" si="35"/>
        <v>2.9145079999999998E-5</v>
      </c>
      <c r="AA75" s="14">
        <f t="shared" si="36"/>
        <v>2.6775110000000001E-5</v>
      </c>
      <c r="AB75" s="14">
        <f t="shared" si="37"/>
        <v>6.3603300000000001E-5</v>
      </c>
      <c r="AC75" s="14">
        <f t="shared" si="38"/>
        <v>4.0690669999999998E-4</v>
      </c>
      <c r="AD75" s="14">
        <f t="shared" si="39"/>
        <v>1.114436E-5</v>
      </c>
      <c r="AE75" s="16">
        <f t="shared" si="40"/>
        <v>3.8332630136986297E-5</v>
      </c>
      <c r="AF75" s="14">
        <f t="shared" si="41"/>
        <v>0</v>
      </c>
      <c r="AG75" s="14">
        <f t="shared" si="42"/>
        <v>2.5097931506849316E-6</v>
      </c>
      <c r="AH75" s="14">
        <f t="shared" si="43"/>
        <v>7.9849534246575335E-8</v>
      </c>
      <c r="AI75" s="14">
        <f t="shared" si="44"/>
        <v>7.3356465753424667E-8</v>
      </c>
      <c r="AJ75" s="14">
        <f t="shared" si="45"/>
        <v>1.7425561643835618E-7</v>
      </c>
      <c r="AK75" s="14">
        <f t="shared" si="46"/>
        <v>1.1148128767123287E-6</v>
      </c>
      <c r="AL75" s="14">
        <f t="shared" si="47"/>
        <v>3.0532493150684931E-8</v>
      </c>
      <c r="AM75" s="16" t="s">
        <v>92</v>
      </c>
      <c r="AN75" s="17" t="s">
        <v>93</v>
      </c>
    </row>
    <row r="76" spans="1:40" ht="30" x14ac:dyDescent="0.25">
      <c r="A76" s="48">
        <v>34025</v>
      </c>
      <c r="B76" s="16" t="s">
        <v>39</v>
      </c>
      <c r="C76" s="14" t="s">
        <v>89</v>
      </c>
      <c r="D76" s="14">
        <v>2270008005</v>
      </c>
      <c r="E76" s="170" t="s">
        <v>91</v>
      </c>
      <c r="F76" s="170" t="s">
        <v>94</v>
      </c>
      <c r="G76" s="48">
        <v>34025</v>
      </c>
      <c r="H76" s="16" t="s">
        <v>39</v>
      </c>
      <c r="I76" s="14" t="s">
        <v>89</v>
      </c>
      <c r="J76" s="14">
        <v>2270008005</v>
      </c>
      <c r="K76" s="170" t="s">
        <v>91</v>
      </c>
      <c r="L76" s="170" t="s">
        <v>94</v>
      </c>
      <c r="M76" s="170"/>
      <c r="N76" s="14">
        <v>6.2038000000000005E-5</v>
      </c>
      <c r="O76" s="14"/>
      <c r="P76" s="14">
        <v>1.5628549999999999E-4</v>
      </c>
      <c r="Q76" s="14">
        <v>8.3224399999999996E-6</v>
      </c>
      <c r="R76" s="14">
        <v>8.0689100000000006E-6</v>
      </c>
      <c r="S76" s="14">
        <v>5.73201E-7</v>
      </c>
      <c r="T76" s="14">
        <v>3.3201580000000003E-5</v>
      </c>
      <c r="U76" s="14"/>
      <c r="V76" s="48">
        <v>1</v>
      </c>
      <c r="W76" s="78">
        <f t="shared" si="32"/>
        <v>6.2038000000000005E-5</v>
      </c>
      <c r="X76" s="14">
        <f t="shared" si="33"/>
        <v>0</v>
      </c>
      <c r="Y76" s="14">
        <f t="shared" si="34"/>
        <v>1.5628549999999999E-4</v>
      </c>
      <c r="Z76" s="14">
        <f t="shared" si="35"/>
        <v>8.3224399999999996E-6</v>
      </c>
      <c r="AA76" s="14">
        <f t="shared" si="36"/>
        <v>8.0689100000000006E-6</v>
      </c>
      <c r="AB76" s="14">
        <f t="shared" si="37"/>
        <v>5.73201E-7</v>
      </c>
      <c r="AC76" s="14">
        <f t="shared" si="38"/>
        <v>3.3201580000000003E-5</v>
      </c>
      <c r="AD76" s="14">
        <f t="shared" si="39"/>
        <v>0</v>
      </c>
      <c r="AE76" s="16">
        <f t="shared" si="40"/>
        <v>1.6996712328767123E-7</v>
      </c>
      <c r="AF76" s="14">
        <f t="shared" si="41"/>
        <v>0</v>
      </c>
      <c r="AG76" s="14">
        <f t="shared" si="42"/>
        <v>4.2817945205479449E-7</v>
      </c>
      <c r="AH76" s="14">
        <f t="shared" si="43"/>
        <v>2.2801205479452054E-8</v>
      </c>
      <c r="AI76" s="14">
        <f t="shared" si="44"/>
        <v>2.2106602739726029E-8</v>
      </c>
      <c r="AJ76" s="14">
        <f t="shared" si="45"/>
        <v>1.5704136986301369E-9</v>
      </c>
      <c r="AK76" s="14">
        <f t="shared" si="46"/>
        <v>9.0963232876712333E-8</v>
      </c>
      <c r="AL76" s="14">
        <f t="shared" si="47"/>
        <v>0</v>
      </c>
      <c r="AM76" s="16" t="s">
        <v>92</v>
      </c>
      <c r="AN76" s="17" t="s">
        <v>93</v>
      </c>
    </row>
    <row r="77" spans="1:40" x14ac:dyDescent="0.25">
      <c r="A77" s="48">
        <v>34025</v>
      </c>
      <c r="B77" s="16" t="s">
        <v>39</v>
      </c>
      <c r="C77" s="14" t="s">
        <v>89</v>
      </c>
      <c r="D77" s="14">
        <v>2275050011</v>
      </c>
      <c r="E77" s="170" t="s">
        <v>98</v>
      </c>
      <c r="F77" s="170" t="s">
        <v>99</v>
      </c>
      <c r="G77" s="48">
        <v>34025</v>
      </c>
      <c r="H77" s="16" t="s">
        <v>39</v>
      </c>
      <c r="I77" s="14" t="s">
        <v>89</v>
      </c>
      <c r="J77" s="14">
        <v>2275050011</v>
      </c>
      <c r="K77" s="170" t="s">
        <v>98</v>
      </c>
      <c r="L77" s="170" t="s">
        <v>99</v>
      </c>
      <c r="M77" s="170"/>
      <c r="N77" s="14">
        <v>108.9491958</v>
      </c>
      <c r="O77" s="14"/>
      <c r="P77" s="14">
        <v>0.58945375</v>
      </c>
      <c r="Q77" s="14">
        <v>2.1465185099999999</v>
      </c>
      <c r="R77" s="14">
        <v>1.481098263</v>
      </c>
      <c r="S77" s="14">
        <v>9.0685199999999994E-2</v>
      </c>
      <c r="T77" s="14">
        <v>1.364576459</v>
      </c>
      <c r="U77" s="14"/>
      <c r="V77" s="48">
        <v>1</v>
      </c>
      <c r="W77" s="78">
        <f t="shared" si="32"/>
        <v>108.9491958</v>
      </c>
      <c r="X77" s="14">
        <f t="shared" si="33"/>
        <v>0</v>
      </c>
      <c r="Y77" s="14">
        <f t="shared" si="34"/>
        <v>0.58945375</v>
      </c>
      <c r="Z77" s="14">
        <f t="shared" si="35"/>
        <v>2.1465185099999999</v>
      </c>
      <c r="AA77" s="14">
        <f t="shared" si="36"/>
        <v>1.481098263</v>
      </c>
      <c r="AB77" s="14">
        <f t="shared" si="37"/>
        <v>9.0685199999999994E-2</v>
      </c>
      <c r="AC77" s="14">
        <f t="shared" si="38"/>
        <v>1.364576459</v>
      </c>
      <c r="AD77" s="14">
        <f t="shared" si="39"/>
        <v>0</v>
      </c>
      <c r="AE77" s="16">
        <f t="shared" si="40"/>
        <v>0.29849094739726029</v>
      </c>
      <c r="AF77" s="14">
        <f t="shared" si="41"/>
        <v>0</v>
      </c>
      <c r="AG77" s="14">
        <f t="shared" si="42"/>
        <v>1.6149417808219177E-3</v>
      </c>
      <c r="AH77" s="14">
        <f t="shared" si="43"/>
        <v>5.8808726301369865E-3</v>
      </c>
      <c r="AI77" s="14">
        <f t="shared" si="44"/>
        <v>4.057803460273973E-3</v>
      </c>
      <c r="AJ77" s="14">
        <f t="shared" si="45"/>
        <v>2.4845260273972599E-4</v>
      </c>
      <c r="AK77" s="14">
        <f t="shared" si="46"/>
        <v>3.7385656410958905E-3</v>
      </c>
      <c r="AL77" s="14">
        <f t="shared" si="47"/>
        <v>0</v>
      </c>
      <c r="AM77" s="16" t="s">
        <v>92</v>
      </c>
      <c r="AN77" s="17" t="s">
        <v>93</v>
      </c>
    </row>
    <row r="78" spans="1:40" x14ac:dyDescent="0.25">
      <c r="A78" s="48">
        <v>34025</v>
      </c>
      <c r="B78" s="16" t="s">
        <v>39</v>
      </c>
      <c r="C78" s="14" t="s">
        <v>89</v>
      </c>
      <c r="D78" s="14">
        <v>2275050012</v>
      </c>
      <c r="E78" s="170" t="s">
        <v>98</v>
      </c>
      <c r="F78" s="170" t="s">
        <v>100</v>
      </c>
      <c r="G78" s="48">
        <v>34025</v>
      </c>
      <c r="H78" s="16" t="s">
        <v>39</v>
      </c>
      <c r="I78" s="14" t="s">
        <v>89</v>
      </c>
      <c r="J78" s="14">
        <v>2275050012</v>
      </c>
      <c r="K78" s="170" t="s">
        <v>98</v>
      </c>
      <c r="L78" s="170" t="s">
        <v>100</v>
      </c>
      <c r="M78" s="170"/>
      <c r="N78" s="14">
        <v>34.79499654</v>
      </c>
      <c r="O78" s="14">
        <v>8.1672855000000002</v>
      </c>
      <c r="P78" s="14">
        <v>1.1892159835</v>
      </c>
      <c r="Q78" s="14">
        <v>0.85821306538999997</v>
      </c>
      <c r="R78" s="14">
        <v>0.83762317138999998</v>
      </c>
      <c r="S78" s="14">
        <v>0.26971015320000002</v>
      </c>
      <c r="T78" s="14">
        <v>2.5084662084999998</v>
      </c>
      <c r="U78" s="14"/>
      <c r="V78" s="48">
        <v>1</v>
      </c>
      <c r="W78" s="78">
        <f t="shared" si="32"/>
        <v>34.79499654</v>
      </c>
      <c r="X78" s="14">
        <f t="shared" si="33"/>
        <v>8.1672855000000002</v>
      </c>
      <c r="Y78" s="14">
        <f t="shared" si="34"/>
        <v>1.1892159835</v>
      </c>
      <c r="Z78" s="14">
        <f t="shared" si="35"/>
        <v>0.85821306538999997</v>
      </c>
      <c r="AA78" s="14">
        <f t="shared" si="36"/>
        <v>0.83762317138999998</v>
      </c>
      <c r="AB78" s="14">
        <f t="shared" si="37"/>
        <v>0.26971015320000002</v>
      </c>
      <c r="AC78" s="14">
        <f t="shared" si="38"/>
        <v>2.5084662084999998</v>
      </c>
      <c r="AD78" s="14">
        <f t="shared" si="39"/>
        <v>0</v>
      </c>
      <c r="AE78" s="16">
        <f t="shared" si="40"/>
        <v>9.532875764383561E-2</v>
      </c>
      <c r="AF78" s="14">
        <f t="shared" si="41"/>
        <v>2.2376124657534247E-2</v>
      </c>
      <c r="AG78" s="14">
        <f t="shared" si="42"/>
        <v>3.2581259821917808E-3</v>
      </c>
      <c r="AH78" s="14">
        <f t="shared" si="43"/>
        <v>2.3512686723013696E-3</v>
      </c>
      <c r="AI78" s="14">
        <f t="shared" si="44"/>
        <v>2.2948580038082192E-3</v>
      </c>
      <c r="AJ78" s="14">
        <f t="shared" si="45"/>
        <v>7.3893192657534257E-4</v>
      </c>
      <c r="AK78" s="14">
        <f t="shared" si="46"/>
        <v>6.8725101602739721E-3</v>
      </c>
      <c r="AL78" s="14">
        <f t="shared" si="47"/>
        <v>0</v>
      </c>
      <c r="AM78" s="16" t="s">
        <v>92</v>
      </c>
      <c r="AN78" s="17" t="s">
        <v>93</v>
      </c>
    </row>
    <row r="79" spans="1:40" x14ac:dyDescent="0.25">
      <c r="A79" s="48">
        <v>34025</v>
      </c>
      <c r="B79" s="16" t="s">
        <v>39</v>
      </c>
      <c r="C79" s="14" t="s">
        <v>89</v>
      </c>
      <c r="D79" s="14">
        <v>2275060011</v>
      </c>
      <c r="E79" s="170" t="s">
        <v>101</v>
      </c>
      <c r="F79" s="170" t="s">
        <v>99</v>
      </c>
      <c r="G79" s="48">
        <v>34025</v>
      </c>
      <c r="H79" s="16" t="s">
        <v>39</v>
      </c>
      <c r="I79" s="14" t="s">
        <v>89</v>
      </c>
      <c r="J79" s="14">
        <v>2275060011</v>
      </c>
      <c r="K79" s="170" t="s">
        <v>101</v>
      </c>
      <c r="L79" s="170" t="s">
        <v>99</v>
      </c>
      <c r="M79" s="170"/>
      <c r="N79" s="14">
        <v>14.58878</v>
      </c>
      <c r="O79" s="14"/>
      <c r="P79" s="14">
        <v>8.1941959999999994E-2</v>
      </c>
      <c r="Q79" s="14">
        <v>0.31289899999999998</v>
      </c>
      <c r="R79" s="14">
        <v>0.21590029999999999</v>
      </c>
      <c r="S79" s="14">
        <v>7.7793000000000003E-3</v>
      </c>
      <c r="T79" s="14">
        <v>8.7998660000000006E-2</v>
      </c>
      <c r="U79" s="14"/>
      <c r="V79" s="48">
        <v>1</v>
      </c>
      <c r="W79" s="78">
        <f t="shared" si="32"/>
        <v>14.58878</v>
      </c>
      <c r="X79" s="14">
        <f t="shared" si="33"/>
        <v>0</v>
      </c>
      <c r="Y79" s="14">
        <f t="shared" si="34"/>
        <v>8.1941959999999994E-2</v>
      </c>
      <c r="Z79" s="14">
        <f t="shared" si="35"/>
        <v>0.31289899999999998</v>
      </c>
      <c r="AA79" s="14">
        <f t="shared" si="36"/>
        <v>0.21590029999999999</v>
      </c>
      <c r="AB79" s="14">
        <f t="shared" si="37"/>
        <v>7.7793000000000003E-3</v>
      </c>
      <c r="AC79" s="14">
        <f t="shared" si="38"/>
        <v>8.7998660000000006E-2</v>
      </c>
      <c r="AD79" s="14">
        <f t="shared" si="39"/>
        <v>0</v>
      </c>
      <c r="AE79" s="16">
        <f t="shared" si="40"/>
        <v>3.9969260273972601E-2</v>
      </c>
      <c r="AF79" s="14">
        <f t="shared" si="41"/>
        <v>0</v>
      </c>
      <c r="AG79" s="14">
        <f t="shared" si="42"/>
        <v>2.2449852054794519E-4</v>
      </c>
      <c r="AH79" s="14">
        <f t="shared" si="43"/>
        <v>8.5725753424657531E-4</v>
      </c>
      <c r="AI79" s="14">
        <f t="shared" si="44"/>
        <v>5.9150767123287669E-4</v>
      </c>
      <c r="AJ79" s="14">
        <f t="shared" si="45"/>
        <v>2.1313150684931506E-5</v>
      </c>
      <c r="AK79" s="14">
        <f t="shared" si="46"/>
        <v>2.4109221917808222E-4</v>
      </c>
      <c r="AL79" s="14">
        <f t="shared" si="47"/>
        <v>0</v>
      </c>
      <c r="AM79" s="16" t="s">
        <v>92</v>
      </c>
      <c r="AN79" s="17" t="s">
        <v>93</v>
      </c>
    </row>
    <row r="80" spans="1:40" x14ac:dyDescent="0.25">
      <c r="A80" s="48">
        <v>34025</v>
      </c>
      <c r="B80" s="16" t="s">
        <v>39</v>
      </c>
      <c r="C80" s="14" t="s">
        <v>89</v>
      </c>
      <c r="D80" s="14">
        <v>2275060012</v>
      </c>
      <c r="E80" s="170" t="s">
        <v>101</v>
      </c>
      <c r="F80" s="170" t="s">
        <v>100</v>
      </c>
      <c r="G80" s="48">
        <v>34025</v>
      </c>
      <c r="H80" s="16" t="s">
        <v>39</v>
      </c>
      <c r="I80" s="14" t="s">
        <v>89</v>
      </c>
      <c r="J80" s="14">
        <v>2275060012</v>
      </c>
      <c r="K80" s="170" t="s">
        <v>101</v>
      </c>
      <c r="L80" s="170" t="s">
        <v>100</v>
      </c>
      <c r="M80" s="170"/>
      <c r="N80" s="14">
        <v>6.7053659999999997</v>
      </c>
      <c r="O80" s="14"/>
      <c r="P80" s="14">
        <v>1.439751</v>
      </c>
      <c r="Q80" s="14">
        <v>1.1203110000000001</v>
      </c>
      <c r="R80" s="14">
        <v>1.093424</v>
      </c>
      <c r="S80" s="14">
        <v>0.30171789999999998</v>
      </c>
      <c r="T80" s="14">
        <v>1.8678060000000001</v>
      </c>
      <c r="U80" s="14"/>
      <c r="V80" s="48">
        <v>1</v>
      </c>
      <c r="W80" s="78">
        <f t="shared" si="32"/>
        <v>6.7053659999999997</v>
      </c>
      <c r="X80" s="14">
        <f t="shared" si="33"/>
        <v>0</v>
      </c>
      <c r="Y80" s="14">
        <f t="shared" si="34"/>
        <v>1.439751</v>
      </c>
      <c r="Z80" s="14">
        <f t="shared" si="35"/>
        <v>1.1203110000000001</v>
      </c>
      <c r="AA80" s="14">
        <f t="shared" si="36"/>
        <v>1.093424</v>
      </c>
      <c r="AB80" s="14">
        <f t="shared" si="37"/>
        <v>0.30171789999999998</v>
      </c>
      <c r="AC80" s="14">
        <f t="shared" si="38"/>
        <v>1.8678060000000001</v>
      </c>
      <c r="AD80" s="14">
        <f t="shared" si="39"/>
        <v>0</v>
      </c>
      <c r="AE80" s="16">
        <f t="shared" si="40"/>
        <v>1.8370865753424656E-2</v>
      </c>
      <c r="AF80" s="14">
        <f t="shared" si="41"/>
        <v>0</v>
      </c>
      <c r="AG80" s="14">
        <f t="shared" si="42"/>
        <v>3.9445232876712333E-3</v>
      </c>
      <c r="AH80" s="14">
        <f t="shared" si="43"/>
        <v>3.0693452054794523E-3</v>
      </c>
      <c r="AI80" s="14">
        <f t="shared" si="44"/>
        <v>2.9956821917808216E-3</v>
      </c>
      <c r="AJ80" s="14">
        <f t="shared" si="45"/>
        <v>8.266243835616438E-4</v>
      </c>
      <c r="AK80" s="14">
        <f t="shared" si="46"/>
        <v>5.1172767123287676E-3</v>
      </c>
      <c r="AL80" s="14">
        <f t="shared" si="47"/>
        <v>0</v>
      </c>
      <c r="AM80" s="16" t="s">
        <v>92</v>
      </c>
      <c r="AN80" s="17" t="s">
        <v>93</v>
      </c>
    </row>
    <row r="81" spans="1:40" ht="30" x14ac:dyDescent="0.25">
      <c r="A81" s="48">
        <v>34025</v>
      </c>
      <c r="B81" s="16" t="s">
        <v>39</v>
      </c>
      <c r="C81" s="14" t="s">
        <v>89</v>
      </c>
      <c r="D81" s="14">
        <v>2275070000</v>
      </c>
      <c r="E81" s="170" t="s">
        <v>102</v>
      </c>
      <c r="F81" s="170"/>
      <c r="G81" s="48">
        <v>34025</v>
      </c>
      <c r="H81" s="16" t="s">
        <v>39</v>
      </c>
      <c r="I81" s="14" t="s">
        <v>89</v>
      </c>
      <c r="J81" s="14">
        <v>2275070000</v>
      </c>
      <c r="K81" s="170" t="s">
        <v>102</v>
      </c>
      <c r="L81" s="170"/>
      <c r="M81" s="170"/>
      <c r="N81" s="14">
        <v>1.6658109999999999E-3</v>
      </c>
      <c r="O81" s="14"/>
      <c r="P81" s="14">
        <v>1.184498E-3</v>
      </c>
      <c r="Q81" s="14">
        <v>2.3686439999999999E-4</v>
      </c>
      <c r="R81" s="14">
        <v>2.3686439999999999E-4</v>
      </c>
      <c r="S81" s="14">
        <v>2.5820509999999999E-4</v>
      </c>
      <c r="T81" s="14">
        <v>1.811316E-4</v>
      </c>
      <c r="U81" s="14"/>
      <c r="V81" s="48">
        <v>1</v>
      </c>
      <c r="W81" s="78">
        <f t="shared" si="32"/>
        <v>1.6658109999999999E-3</v>
      </c>
      <c r="X81" s="14">
        <f t="shared" si="33"/>
        <v>0</v>
      </c>
      <c r="Y81" s="14">
        <f t="shared" si="34"/>
        <v>1.184498E-3</v>
      </c>
      <c r="Z81" s="14">
        <f t="shared" si="35"/>
        <v>2.3686439999999999E-4</v>
      </c>
      <c r="AA81" s="14">
        <f t="shared" si="36"/>
        <v>2.3686439999999999E-4</v>
      </c>
      <c r="AB81" s="14">
        <f t="shared" si="37"/>
        <v>2.5820509999999999E-4</v>
      </c>
      <c r="AC81" s="14">
        <f t="shared" si="38"/>
        <v>1.811316E-4</v>
      </c>
      <c r="AD81" s="14">
        <f t="shared" si="39"/>
        <v>0</v>
      </c>
      <c r="AE81" s="16">
        <f t="shared" si="40"/>
        <v>4.5638657534246576E-6</v>
      </c>
      <c r="AF81" s="14">
        <f t="shared" si="41"/>
        <v>0</v>
      </c>
      <c r="AG81" s="14">
        <f t="shared" si="42"/>
        <v>3.2451999999999999E-6</v>
      </c>
      <c r="AH81" s="14">
        <f t="shared" si="43"/>
        <v>6.4894356164383555E-7</v>
      </c>
      <c r="AI81" s="14">
        <f t="shared" si="44"/>
        <v>6.4894356164383555E-7</v>
      </c>
      <c r="AJ81" s="14">
        <f t="shared" si="45"/>
        <v>7.0741123287671232E-7</v>
      </c>
      <c r="AK81" s="14">
        <f t="shared" si="46"/>
        <v>4.9625095890410962E-7</v>
      </c>
      <c r="AL81" s="14">
        <f t="shared" si="47"/>
        <v>0</v>
      </c>
      <c r="AM81" s="16" t="s">
        <v>92</v>
      </c>
      <c r="AN81" s="17" t="s">
        <v>93</v>
      </c>
    </row>
    <row r="82" spans="1:40" ht="30" x14ac:dyDescent="0.25">
      <c r="A82" s="48">
        <v>34027</v>
      </c>
      <c r="B82" s="16" t="s">
        <v>40</v>
      </c>
      <c r="C82" s="14" t="s">
        <v>89</v>
      </c>
      <c r="D82" s="14">
        <v>2265008005</v>
      </c>
      <c r="E82" s="170" t="s">
        <v>90</v>
      </c>
      <c r="F82" s="170" t="s">
        <v>91</v>
      </c>
      <c r="G82" s="48">
        <v>34027</v>
      </c>
      <c r="H82" s="16" t="s">
        <v>40</v>
      </c>
      <c r="I82" s="14" t="s">
        <v>89</v>
      </c>
      <c r="J82" s="14">
        <v>2265008005</v>
      </c>
      <c r="K82" s="170" t="s">
        <v>90</v>
      </c>
      <c r="L82" s="170" t="s">
        <v>91</v>
      </c>
      <c r="M82" s="170"/>
      <c r="N82" s="14">
        <v>0.646397</v>
      </c>
      <c r="O82" s="14"/>
      <c r="P82" s="14">
        <v>3.7353339999999999E-2</v>
      </c>
      <c r="Q82" s="14">
        <v>1.637934E-3</v>
      </c>
      <c r="R82" s="14">
        <v>1.50096E-3</v>
      </c>
      <c r="S82" s="14">
        <v>3.505644E-3</v>
      </c>
      <c r="T82" s="14">
        <v>1.755988E-2</v>
      </c>
      <c r="U82" s="14">
        <v>9.6591020000000001E-4</v>
      </c>
      <c r="V82" s="48">
        <v>1</v>
      </c>
      <c r="W82" s="78">
        <f t="shared" si="32"/>
        <v>0.646397</v>
      </c>
      <c r="X82" s="14">
        <f t="shared" si="33"/>
        <v>0</v>
      </c>
      <c r="Y82" s="14">
        <f t="shared" si="34"/>
        <v>3.7353339999999999E-2</v>
      </c>
      <c r="Z82" s="14">
        <f t="shared" si="35"/>
        <v>1.637934E-3</v>
      </c>
      <c r="AA82" s="14">
        <f t="shared" si="36"/>
        <v>1.50096E-3</v>
      </c>
      <c r="AB82" s="14">
        <f t="shared" si="37"/>
        <v>3.505644E-3</v>
      </c>
      <c r="AC82" s="14">
        <f t="shared" si="38"/>
        <v>1.755988E-2</v>
      </c>
      <c r="AD82" s="14">
        <f t="shared" si="39"/>
        <v>9.6591020000000001E-4</v>
      </c>
      <c r="AE82" s="16">
        <f t="shared" si="40"/>
        <v>1.7709506849315068E-3</v>
      </c>
      <c r="AF82" s="14">
        <f t="shared" si="41"/>
        <v>0</v>
      </c>
      <c r="AG82" s="14">
        <f t="shared" si="42"/>
        <v>1.0233791780821917E-4</v>
      </c>
      <c r="AH82" s="14">
        <f t="shared" si="43"/>
        <v>4.4874904109589044E-6</v>
      </c>
      <c r="AI82" s="14">
        <f t="shared" si="44"/>
        <v>4.1122191780821919E-6</v>
      </c>
      <c r="AJ82" s="14">
        <f t="shared" si="45"/>
        <v>9.6045041095890416E-6</v>
      </c>
      <c r="AK82" s="14">
        <f t="shared" si="46"/>
        <v>4.8109260273972604E-5</v>
      </c>
      <c r="AL82" s="14">
        <f t="shared" si="47"/>
        <v>2.6463293150684933E-6</v>
      </c>
      <c r="AM82" s="16" t="s">
        <v>92</v>
      </c>
      <c r="AN82" s="17" t="s">
        <v>93</v>
      </c>
    </row>
    <row r="83" spans="1:40" ht="30" x14ac:dyDescent="0.25">
      <c r="A83" s="48">
        <v>34027</v>
      </c>
      <c r="B83" s="16" t="s">
        <v>40</v>
      </c>
      <c r="C83" s="14" t="s">
        <v>89</v>
      </c>
      <c r="D83" s="14">
        <v>2270008005</v>
      </c>
      <c r="E83" s="170" t="s">
        <v>91</v>
      </c>
      <c r="F83" s="170" t="s">
        <v>94</v>
      </c>
      <c r="G83" s="48">
        <v>34027</v>
      </c>
      <c r="H83" s="16" t="s">
        <v>40</v>
      </c>
      <c r="I83" s="14" t="s">
        <v>89</v>
      </c>
      <c r="J83" s="14">
        <v>2270008005</v>
      </c>
      <c r="K83" s="170" t="s">
        <v>91</v>
      </c>
      <c r="L83" s="170" t="s">
        <v>94</v>
      </c>
      <c r="M83" s="170"/>
      <c r="N83" s="14">
        <v>4.7354800000000002E-3</v>
      </c>
      <c r="O83" s="14"/>
      <c r="P83" s="14">
        <v>1.180229E-2</v>
      </c>
      <c r="Q83" s="14">
        <v>5.7891099999999999E-4</v>
      </c>
      <c r="R83" s="14">
        <v>5.5865050000000001E-4</v>
      </c>
      <c r="S83" s="14">
        <v>4.6737940000000001E-5</v>
      </c>
      <c r="T83" s="14">
        <v>2.7262440000000001E-3</v>
      </c>
      <c r="U83" s="14"/>
      <c r="V83" s="48">
        <v>1</v>
      </c>
      <c r="W83" s="78">
        <f t="shared" si="32"/>
        <v>4.7354800000000002E-3</v>
      </c>
      <c r="X83" s="14">
        <f t="shared" si="33"/>
        <v>0</v>
      </c>
      <c r="Y83" s="14">
        <f t="shared" si="34"/>
        <v>1.180229E-2</v>
      </c>
      <c r="Z83" s="14">
        <f t="shared" si="35"/>
        <v>5.7891099999999999E-4</v>
      </c>
      <c r="AA83" s="14">
        <f t="shared" si="36"/>
        <v>5.5865050000000001E-4</v>
      </c>
      <c r="AB83" s="14">
        <f t="shared" si="37"/>
        <v>4.6737940000000001E-5</v>
      </c>
      <c r="AC83" s="14">
        <f t="shared" si="38"/>
        <v>2.7262440000000001E-3</v>
      </c>
      <c r="AD83" s="14">
        <f t="shared" si="39"/>
        <v>0</v>
      </c>
      <c r="AE83" s="16">
        <f t="shared" si="40"/>
        <v>1.2973917808219178E-5</v>
      </c>
      <c r="AF83" s="14">
        <f t="shared" si="41"/>
        <v>0</v>
      </c>
      <c r="AG83" s="14">
        <f t="shared" si="42"/>
        <v>3.2335041095890411E-5</v>
      </c>
      <c r="AH83" s="14">
        <f t="shared" si="43"/>
        <v>1.5860575342465754E-6</v>
      </c>
      <c r="AI83" s="14">
        <f t="shared" si="44"/>
        <v>1.5305493150684933E-6</v>
      </c>
      <c r="AJ83" s="14">
        <f t="shared" si="45"/>
        <v>1.2804915068493151E-7</v>
      </c>
      <c r="AK83" s="14">
        <f t="shared" si="46"/>
        <v>7.4691616438356169E-6</v>
      </c>
      <c r="AL83" s="14">
        <f t="shared" si="47"/>
        <v>0</v>
      </c>
      <c r="AM83" s="16" t="s">
        <v>92</v>
      </c>
      <c r="AN83" s="17" t="s">
        <v>93</v>
      </c>
    </row>
    <row r="84" spans="1:40" x14ac:dyDescent="0.25">
      <c r="A84" s="48">
        <v>34027</v>
      </c>
      <c r="B84" s="16" t="s">
        <v>40</v>
      </c>
      <c r="C84" s="14" t="s">
        <v>89</v>
      </c>
      <c r="D84" s="14">
        <v>2275001000</v>
      </c>
      <c r="E84" s="170" t="s">
        <v>95</v>
      </c>
      <c r="F84" s="170"/>
      <c r="G84" s="48">
        <v>34027</v>
      </c>
      <c r="H84" s="16" t="s">
        <v>40</v>
      </c>
      <c r="I84" s="14" t="s">
        <v>89</v>
      </c>
      <c r="J84" s="14">
        <v>2275001000</v>
      </c>
      <c r="K84" s="170" t="s">
        <v>95</v>
      </c>
      <c r="L84" s="170"/>
      <c r="M84" s="170"/>
      <c r="N84" s="14">
        <v>0.49976369999999998</v>
      </c>
      <c r="O84" s="14"/>
      <c r="P84" s="14">
        <v>0.42991459999999998</v>
      </c>
      <c r="Q84" s="14">
        <v>2.6816510000000002E-2</v>
      </c>
      <c r="R84" s="14">
        <v>2.6172919999999999E-2</v>
      </c>
      <c r="S84" s="14">
        <v>4.0599280000000001E-2</v>
      </c>
      <c r="T84" s="14">
        <v>0.20916180000000001</v>
      </c>
      <c r="U84" s="14"/>
      <c r="V84" s="48">
        <v>0.45945945945945948</v>
      </c>
      <c r="W84" s="78">
        <f t="shared" si="32"/>
        <v>0.22962115945945946</v>
      </c>
      <c r="X84" s="14">
        <f t="shared" si="33"/>
        <v>0</v>
      </c>
      <c r="Y84" s="14">
        <f t="shared" si="34"/>
        <v>0.19752832972972972</v>
      </c>
      <c r="Z84" s="14">
        <f t="shared" si="35"/>
        <v>1.2321099189189191E-2</v>
      </c>
      <c r="AA84" s="14">
        <f t="shared" si="36"/>
        <v>1.2025395675675676E-2</v>
      </c>
      <c r="AB84" s="14">
        <f t="shared" si="37"/>
        <v>1.8653723243243246E-2</v>
      </c>
      <c r="AC84" s="14">
        <f t="shared" si="38"/>
        <v>9.6101367567567583E-2</v>
      </c>
      <c r="AD84" s="14">
        <f t="shared" si="39"/>
        <v>0</v>
      </c>
      <c r="AE84" s="16">
        <f t="shared" si="40"/>
        <v>6.2909906701221776E-4</v>
      </c>
      <c r="AF84" s="14">
        <f t="shared" si="41"/>
        <v>0</v>
      </c>
      <c r="AG84" s="14">
        <f t="shared" si="42"/>
        <v>5.4117350610884856E-4</v>
      </c>
      <c r="AH84" s="14">
        <f t="shared" si="43"/>
        <v>3.3756436134764906E-5</v>
      </c>
      <c r="AI84" s="14">
        <f t="shared" si="44"/>
        <v>3.294628952239911E-5</v>
      </c>
      <c r="AJ84" s="14">
        <f t="shared" si="45"/>
        <v>5.1106091077378754E-5</v>
      </c>
      <c r="AK84" s="14">
        <f t="shared" si="46"/>
        <v>2.6329141799333582E-4</v>
      </c>
      <c r="AL84" s="14">
        <f t="shared" si="47"/>
        <v>0</v>
      </c>
      <c r="AM84" s="16" t="s">
        <v>92</v>
      </c>
      <c r="AN84" s="17" t="s">
        <v>93</v>
      </c>
    </row>
    <row r="85" spans="1:40" x14ac:dyDescent="0.25">
      <c r="A85" s="48">
        <v>34027</v>
      </c>
      <c r="B85" s="16" t="s">
        <v>40</v>
      </c>
      <c r="C85" s="14" t="s">
        <v>89</v>
      </c>
      <c r="D85" s="14">
        <v>2275050011</v>
      </c>
      <c r="E85" s="170" t="s">
        <v>98</v>
      </c>
      <c r="F85" s="170" t="s">
        <v>99</v>
      </c>
      <c r="G85" s="48">
        <v>34027</v>
      </c>
      <c r="H85" s="16" t="s">
        <v>40</v>
      </c>
      <c r="I85" s="14" t="s">
        <v>89</v>
      </c>
      <c r="J85" s="14">
        <v>2275050011</v>
      </c>
      <c r="K85" s="170" t="s">
        <v>98</v>
      </c>
      <c r="L85" s="170" t="s">
        <v>99</v>
      </c>
      <c r="M85" s="170"/>
      <c r="N85" s="14">
        <v>184.74204599999999</v>
      </c>
      <c r="O85" s="14"/>
      <c r="P85" s="14">
        <v>0.99951995000000005</v>
      </c>
      <c r="Q85" s="14">
        <v>3.6397897800000001</v>
      </c>
      <c r="R85" s="14">
        <v>2.511455379</v>
      </c>
      <c r="S85" s="14">
        <v>0.1537723</v>
      </c>
      <c r="T85" s="14">
        <v>2.3138729040000001</v>
      </c>
      <c r="U85" s="14"/>
      <c r="V85" s="48">
        <v>1.067079016716485</v>
      </c>
      <c r="W85" s="78">
        <f t="shared" si="32"/>
        <v>197.13436079187161</v>
      </c>
      <c r="X85" s="14">
        <f t="shared" si="33"/>
        <v>0</v>
      </c>
      <c r="Y85" s="14">
        <f t="shared" si="34"/>
        <v>1.0665667654345103</v>
      </c>
      <c r="Z85" s="14">
        <f t="shared" si="35"/>
        <v>3.883943299497111</v>
      </c>
      <c r="AA85" s="14">
        <f t="shared" si="36"/>
        <v>2.6799213363506471</v>
      </c>
      <c r="AB85" s="14">
        <f t="shared" si="37"/>
        <v>0.16408719468223235</v>
      </c>
      <c r="AC85" s="14">
        <f t="shared" si="38"/>
        <v>2.4690852232072378</v>
      </c>
      <c r="AD85" s="14">
        <f t="shared" si="39"/>
        <v>0</v>
      </c>
      <c r="AE85" s="16">
        <f t="shared" si="40"/>
        <v>0.54009413915581261</v>
      </c>
      <c r="AF85" s="14">
        <f t="shared" si="41"/>
        <v>0</v>
      </c>
      <c r="AG85" s="14">
        <f t="shared" si="42"/>
        <v>2.9221007272178367E-3</v>
      </c>
      <c r="AH85" s="14">
        <f t="shared" si="43"/>
        <v>1.0640940546567428E-2</v>
      </c>
      <c r="AI85" s="14">
        <f t="shared" si="44"/>
        <v>7.3422502365771154E-3</v>
      </c>
      <c r="AJ85" s="14">
        <f t="shared" si="45"/>
        <v>4.4955395803351325E-4</v>
      </c>
      <c r="AK85" s="14">
        <f t="shared" si="46"/>
        <v>6.7646170498828432E-3</v>
      </c>
      <c r="AL85" s="14">
        <f t="shared" si="47"/>
        <v>0</v>
      </c>
      <c r="AM85" s="16" t="s">
        <v>92</v>
      </c>
      <c r="AN85" s="17" t="s">
        <v>93</v>
      </c>
    </row>
    <row r="86" spans="1:40" x14ac:dyDescent="0.25">
      <c r="A86" s="48">
        <v>34027</v>
      </c>
      <c r="B86" s="16" t="s">
        <v>40</v>
      </c>
      <c r="C86" s="14" t="s">
        <v>89</v>
      </c>
      <c r="D86" s="14">
        <v>2275050012</v>
      </c>
      <c r="E86" s="170" t="s">
        <v>98</v>
      </c>
      <c r="F86" s="170" t="s">
        <v>100</v>
      </c>
      <c r="G86" s="48">
        <v>34027</v>
      </c>
      <c r="H86" s="16" t="s">
        <v>40</v>
      </c>
      <c r="I86" s="14" t="s">
        <v>89</v>
      </c>
      <c r="J86" s="14">
        <v>2275050012</v>
      </c>
      <c r="K86" s="170" t="s">
        <v>98</v>
      </c>
      <c r="L86" s="170" t="s">
        <v>100</v>
      </c>
      <c r="M86" s="170"/>
      <c r="N86" s="14">
        <v>58.864848109999997</v>
      </c>
      <c r="O86" s="14">
        <v>64.908096</v>
      </c>
      <c r="P86" s="14">
        <v>2.0726681810000001</v>
      </c>
      <c r="Q86" s="14">
        <v>1.43960522737</v>
      </c>
      <c r="R86" s="14">
        <v>1.4051187643700001</v>
      </c>
      <c r="S86" s="14">
        <v>0.47075897290000002</v>
      </c>
      <c r="T86" s="14">
        <v>4.330618115</v>
      </c>
      <c r="U86" s="14"/>
      <c r="V86" s="48">
        <v>1.067079016716485</v>
      </c>
      <c r="W86" s="78">
        <f t="shared" si="32"/>
        <v>62.813444240384037</v>
      </c>
      <c r="X86" s="14">
        <f t="shared" si="33"/>
        <v>69.262067256619218</v>
      </c>
      <c r="Y86" s="14">
        <f t="shared" si="34"/>
        <v>2.2117007245610254</v>
      </c>
      <c r="Z86" s="14">
        <f t="shared" si="35"/>
        <v>1.5361725304818914</v>
      </c>
      <c r="AA86" s="14">
        <f t="shared" si="36"/>
        <v>1.499372749453822</v>
      </c>
      <c r="AB86" s="14">
        <f t="shared" si="37"/>
        <v>0.50233702191259444</v>
      </c>
      <c r="AC86" s="14">
        <f t="shared" si="38"/>
        <v>4.6211117199287974</v>
      </c>
      <c r="AD86" s="14">
        <f t="shared" si="39"/>
        <v>0</v>
      </c>
      <c r="AE86" s="16">
        <f t="shared" si="40"/>
        <v>0.17209162805584668</v>
      </c>
      <c r="AF86" s="14">
        <f t="shared" si="41"/>
        <v>0.18975908837429922</v>
      </c>
      <c r="AG86" s="14">
        <f t="shared" si="42"/>
        <v>6.0594540398932204E-3</v>
      </c>
      <c r="AH86" s="14">
        <f t="shared" si="43"/>
        <v>4.2086918643339487E-3</v>
      </c>
      <c r="AI86" s="14">
        <f t="shared" si="44"/>
        <v>4.1078705464488276E-3</v>
      </c>
      <c r="AJ86" s="14">
        <f t="shared" si="45"/>
        <v>1.3762658134591629E-3</v>
      </c>
      <c r="AK86" s="14">
        <f t="shared" si="46"/>
        <v>1.2660580054599444E-2</v>
      </c>
      <c r="AL86" s="14">
        <f t="shared" si="47"/>
        <v>0</v>
      </c>
      <c r="AM86" s="16" t="s">
        <v>92</v>
      </c>
      <c r="AN86" s="17" t="s">
        <v>93</v>
      </c>
    </row>
    <row r="87" spans="1:40" x14ac:dyDescent="0.25">
      <c r="A87" s="48">
        <v>34027</v>
      </c>
      <c r="B87" s="16" t="s">
        <v>40</v>
      </c>
      <c r="C87" s="14" t="s">
        <v>89</v>
      </c>
      <c r="D87" s="14">
        <v>2275060011</v>
      </c>
      <c r="E87" s="170" t="s">
        <v>101</v>
      </c>
      <c r="F87" s="170" t="s">
        <v>99</v>
      </c>
      <c r="G87" s="48">
        <v>34027</v>
      </c>
      <c r="H87" s="16" t="s">
        <v>40</v>
      </c>
      <c r="I87" s="14" t="s">
        <v>89</v>
      </c>
      <c r="J87" s="14">
        <v>2275060011</v>
      </c>
      <c r="K87" s="170" t="s">
        <v>101</v>
      </c>
      <c r="L87" s="170" t="s">
        <v>99</v>
      </c>
      <c r="M87" s="170"/>
      <c r="N87" s="14">
        <v>17.406700000000001</v>
      </c>
      <c r="O87" s="14"/>
      <c r="P87" s="14">
        <v>9.7769610000000007E-2</v>
      </c>
      <c r="Q87" s="14">
        <v>0.37333759999999999</v>
      </c>
      <c r="R87" s="14">
        <v>0.25760290000000002</v>
      </c>
      <c r="S87" s="14">
        <v>9.2819249999999999E-3</v>
      </c>
      <c r="T87" s="14">
        <v>0.1049962</v>
      </c>
      <c r="U87" s="14"/>
      <c r="V87" s="48">
        <v>1.0329864173575587</v>
      </c>
      <c r="W87" s="78">
        <f t="shared" si="32"/>
        <v>17.980884671017819</v>
      </c>
      <c r="X87" s="14">
        <f t="shared" si="33"/>
        <v>0</v>
      </c>
      <c r="Y87" s="14">
        <f t="shared" si="34"/>
        <v>0.10099467916034575</v>
      </c>
      <c r="Z87" s="14">
        <f t="shared" si="35"/>
        <v>0.38565266988886931</v>
      </c>
      <c r="AA87" s="14">
        <f t="shared" si="36"/>
        <v>0.26610029677191749</v>
      </c>
      <c r="AB87" s="14">
        <f t="shared" si="37"/>
        <v>9.5881024519315575E-3</v>
      </c>
      <c r="AC87" s="14">
        <f t="shared" si="38"/>
        <v>0.1084596484741577</v>
      </c>
      <c r="AD87" s="14">
        <f t="shared" si="39"/>
        <v>0</v>
      </c>
      <c r="AE87" s="16">
        <f t="shared" si="40"/>
        <v>4.9262697728815939E-2</v>
      </c>
      <c r="AF87" s="14">
        <f t="shared" si="41"/>
        <v>0</v>
      </c>
      <c r="AG87" s="14">
        <f t="shared" si="42"/>
        <v>2.7669775112423492E-4</v>
      </c>
      <c r="AH87" s="14">
        <f t="shared" si="43"/>
        <v>1.056582657229779E-3</v>
      </c>
      <c r="AI87" s="14">
        <f t="shared" si="44"/>
        <v>7.2904190896415746E-4</v>
      </c>
      <c r="AJ87" s="14">
        <f t="shared" si="45"/>
        <v>2.6268773840908378E-5</v>
      </c>
      <c r="AK87" s="14">
        <f t="shared" si="46"/>
        <v>2.9714972184700743E-4</v>
      </c>
      <c r="AL87" s="14">
        <f t="shared" si="47"/>
        <v>0</v>
      </c>
      <c r="AM87" s="16" t="s">
        <v>92</v>
      </c>
      <c r="AN87" s="17" t="s">
        <v>93</v>
      </c>
    </row>
    <row r="88" spans="1:40" x14ac:dyDescent="0.25">
      <c r="A88" s="48">
        <v>34027</v>
      </c>
      <c r="B88" s="16" t="s">
        <v>40</v>
      </c>
      <c r="C88" s="14" t="s">
        <v>89</v>
      </c>
      <c r="D88" s="14">
        <v>2275060012</v>
      </c>
      <c r="E88" s="170" t="s">
        <v>101</v>
      </c>
      <c r="F88" s="170" t="s">
        <v>100</v>
      </c>
      <c r="G88" s="48">
        <v>34027</v>
      </c>
      <c r="H88" s="16" t="s">
        <v>40</v>
      </c>
      <c r="I88" s="14" t="s">
        <v>89</v>
      </c>
      <c r="J88" s="14">
        <v>2275060012</v>
      </c>
      <c r="K88" s="170" t="s">
        <v>101</v>
      </c>
      <c r="L88" s="170" t="s">
        <v>100</v>
      </c>
      <c r="M88" s="170"/>
      <c r="N88" s="14">
        <v>11.191718153</v>
      </c>
      <c r="O88" s="14">
        <v>348.36860799999999</v>
      </c>
      <c r="P88" s="14">
        <v>2.4741843600000002</v>
      </c>
      <c r="Q88" s="14">
        <v>1.3402893706600001</v>
      </c>
      <c r="R88" s="14">
        <v>1.3083177506599999</v>
      </c>
      <c r="S88" s="14">
        <v>0.48808519521999999</v>
      </c>
      <c r="T88" s="14">
        <v>2.7317165829999999</v>
      </c>
      <c r="U88" s="14"/>
      <c r="V88" s="48">
        <v>1.0329864173575587</v>
      </c>
      <c r="W88" s="78">
        <f t="shared" si="32"/>
        <v>11.560892838943024</v>
      </c>
      <c r="X88" s="14">
        <f t="shared" si="33"/>
        <v>359.86004029775978</v>
      </c>
      <c r="Y88" s="14">
        <f t="shared" si="34"/>
        <v>2.5557988379185046</v>
      </c>
      <c r="Z88" s="14">
        <f t="shared" si="35"/>
        <v>1.3845007152204905</v>
      </c>
      <c r="AA88" s="14">
        <f t="shared" si="36"/>
        <v>1.351474466019573</v>
      </c>
      <c r="AB88" s="14">
        <f t="shared" si="37"/>
        <v>0.50418537717557244</v>
      </c>
      <c r="AC88" s="14">
        <f t="shared" si="38"/>
        <v>2.8218261263094018</v>
      </c>
      <c r="AD88" s="14">
        <f t="shared" si="39"/>
        <v>0</v>
      </c>
      <c r="AE88" s="16">
        <f t="shared" si="40"/>
        <v>3.1673679010802806E-2</v>
      </c>
      <c r="AF88" s="14">
        <f t="shared" si="41"/>
        <v>0.98591791862399936</v>
      </c>
      <c r="AG88" s="14">
        <f t="shared" si="42"/>
        <v>7.0021885970369992E-3</v>
      </c>
      <c r="AH88" s="14">
        <f t="shared" si="43"/>
        <v>3.7931526444396997E-3</v>
      </c>
      <c r="AI88" s="14">
        <f t="shared" si="44"/>
        <v>3.7026697699166383E-3</v>
      </c>
      <c r="AJ88" s="14">
        <f t="shared" si="45"/>
        <v>1.3813298004810204E-3</v>
      </c>
      <c r="AK88" s="14">
        <f t="shared" si="46"/>
        <v>7.7310304830394572E-3</v>
      </c>
      <c r="AL88" s="14">
        <f t="shared" si="47"/>
        <v>0</v>
      </c>
      <c r="AM88" s="16" t="s">
        <v>92</v>
      </c>
      <c r="AN88" s="17" t="s">
        <v>93</v>
      </c>
    </row>
    <row r="89" spans="1:40" ht="30" x14ac:dyDescent="0.25">
      <c r="A89" s="48">
        <v>34027</v>
      </c>
      <c r="B89" s="16" t="s">
        <v>40</v>
      </c>
      <c r="C89" s="14" t="s">
        <v>89</v>
      </c>
      <c r="D89" s="14">
        <v>2275070000</v>
      </c>
      <c r="E89" s="170" t="s">
        <v>102</v>
      </c>
      <c r="F89" s="170"/>
      <c r="G89" s="48">
        <v>34027</v>
      </c>
      <c r="H89" s="16" t="s">
        <v>40</v>
      </c>
      <c r="I89" s="14" t="s">
        <v>89</v>
      </c>
      <c r="J89" s="14">
        <v>2275070000</v>
      </c>
      <c r="K89" s="170" t="s">
        <v>102</v>
      </c>
      <c r="L89" s="170"/>
      <c r="M89" s="170"/>
      <c r="N89" s="14">
        <v>8.1328800000000007E-2</v>
      </c>
      <c r="O89" s="14"/>
      <c r="P89" s="14">
        <v>5.5827149999999999E-2</v>
      </c>
      <c r="Q89" s="14">
        <v>1.1177049999999999E-2</v>
      </c>
      <c r="R89" s="14">
        <v>1.1177049999999999E-2</v>
      </c>
      <c r="S89" s="14">
        <v>1.2152420000000001E-2</v>
      </c>
      <c r="T89" s="14">
        <v>8.5452600000000007E-3</v>
      </c>
      <c r="U89" s="14"/>
      <c r="V89" s="48">
        <v>1</v>
      </c>
      <c r="W89" s="78">
        <f t="shared" si="32"/>
        <v>8.1328800000000007E-2</v>
      </c>
      <c r="X89" s="14">
        <f t="shared" si="33"/>
        <v>0</v>
      </c>
      <c r="Y89" s="14">
        <f t="shared" si="34"/>
        <v>5.5827149999999999E-2</v>
      </c>
      <c r="Z89" s="14">
        <f t="shared" si="35"/>
        <v>1.1177049999999999E-2</v>
      </c>
      <c r="AA89" s="14">
        <f t="shared" si="36"/>
        <v>1.1177049999999999E-2</v>
      </c>
      <c r="AB89" s="14">
        <f t="shared" si="37"/>
        <v>1.2152420000000001E-2</v>
      </c>
      <c r="AC89" s="14">
        <f t="shared" si="38"/>
        <v>8.5452600000000007E-3</v>
      </c>
      <c r="AD89" s="14">
        <f t="shared" si="39"/>
        <v>0</v>
      </c>
      <c r="AE89" s="16">
        <f t="shared" si="40"/>
        <v>2.2281863013698633E-4</v>
      </c>
      <c r="AF89" s="14">
        <f t="shared" si="41"/>
        <v>0</v>
      </c>
      <c r="AG89" s="14">
        <f t="shared" si="42"/>
        <v>1.5295109589041095E-4</v>
      </c>
      <c r="AH89" s="14">
        <f t="shared" si="43"/>
        <v>3.0622054794520544E-5</v>
      </c>
      <c r="AI89" s="14">
        <f t="shared" si="44"/>
        <v>3.0622054794520544E-5</v>
      </c>
      <c r="AJ89" s="14">
        <f t="shared" si="45"/>
        <v>3.3294301369863015E-5</v>
      </c>
      <c r="AK89" s="14">
        <f t="shared" si="46"/>
        <v>2.3411671232876715E-5</v>
      </c>
      <c r="AL89" s="14">
        <f t="shared" si="47"/>
        <v>0</v>
      </c>
      <c r="AM89" s="16" t="s">
        <v>92</v>
      </c>
      <c r="AN89" s="17" t="s">
        <v>93</v>
      </c>
    </row>
    <row r="90" spans="1:40" ht="30" x14ac:dyDescent="0.25">
      <c r="A90" s="48">
        <v>34029</v>
      </c>
      <c r="B90" s="16" t="s">
        <v>110</v>
      </c>
      <c r="C90" s="14" t="s">
        <v>89</v>
      </c>
      <c r="D90" s="14">
        <v>2265008005</v>
      </c>
      <c r="E90" s="170" t="s">
        <v>90</v>
      </c>
      <c r="F90" s="170" t="s">
        <v>91</v>
      </c>
      <c r="G90" s="48">
        <v>34029</v>
      </c>
      <c r="H90" s="16" t="s">
        <v>110</v>
      </c>
      <c r="I90" s="14" t="s">
        <v>89</v>
      </c>
      <c r="J90" s="14">
        <v>2265008005</v>
      </c>
      <c r="K90" s="170" t="s">
        <v>90</v>
      </c>
      <c r="L90" s="170" t="s">
        <v>91</v>
      </c>
      <c r="M90" s="170"/>
      <c r="N90" s="14">
        <v>0.65036991499999997</v>
      </c>
      <c r="O90" s="14"/>
      <c r="P90" s="14">
        <v>3.4612973599999999E-2</v>
      </c>
      <c r="Q90" s="14">
        <v>1.115835362E-3</v>
      </c>
      <c r="R90" s="14">
        <v>9.9761269199999999E-4</v>
      </c>
      <c r="S90" s="14">
        <v>2.4608964350000002E-3</v>
      </c>
      <c r="T90" s="14">
        <v>1.7887738949999999E-2</v>
      </c>
      <c r="U90" s="14">
        <v>9.7951266100000005E-4</v>
      </c>
      <c r="V90" s="48">
        <v>1</v>
      </c>
      <c r="W90" s="78">
        <f t="shared" si="32"/>
        <v>0.65036991499999997</v>
      </c>
      <c r="X90" s="14">
        <f t="shared" si="33"/>
        <v>0</v>
      </c>
      <c r="Y90" s="14">
        <f t="shared" si="34"/>
        <v>3.4612973599999999E-2</v>
      </c>
      <c r="Z90" s="14">
        <f t="shared" si="35"/>
        <v>1.115835362E-3</v>
      </c>
      <c r="AA90" s="14">
        <f t="shared" si="36"/>
        <v>9.9761269199999999E-4</v>
      </c>
      <c r="AB90" s="14">
        <f t="shared" si="37"/>
        <v>2.4608964350000002E-3</v>
      </c>
      <c r="AC90" s="14">
        <f t="shared" si="38"/>
        <v>1.7887738949999999E-2</v>
      </c>
      <c r="AD90" s="14">
        <f t="shared" si="39"/>
        <v>9.7951266100000005E-4</v>
      </c>
      <c r="AE90" s="16">
        <f t="shared" si="40"/>
        <v>1.7818353835616437E-3</v>
      </c>
      <c r="AF90" s="14">
        <f t="shared" si="41"/>
        <v>0</v>
      </c>
      <c r="AG90" s="14">
        <f t="shared" si="42"/>
        <v>9.4830064657534249E-5</v>
      </c>
      <c r="AH90" s="14">
        <f t="shared" si="43"/>
        <v>3.0570831835616438E-6</v>
      </c>
      <c r="AI90" s="14">
        <f t="shared" si="44"/>
        <v>2.7331854575342466E-6</v>
      </c>
      <c r="AJ90" s="14">
        <f t="shared" si="45"/>
        <v>6.7421820136986305E-6</v>
      </c>
      <c r="AK90" s="14">
        <f t="shared" si="46"/>
        <v>4.9007503972602739E-5</v>
      </c>
      <c r="AL90" s="14">
        <f t="shared" si="47"/>
        <v>2.6835963315068496E-6</v>
      </c>
      <c r="AM90" s="16" t="s">
        <v>92</v>
      </c>
      <c r="AN90" s="17" t="s">
        <v>93</v>
      </c>
    </row>
    <row r="91" spans="1:40" ht="30" x14ac:dyDescent="0.25">
      <c r="A91" s="48">
        <v>34029</v>
      </c>
      <c r="B91" s="16" t="s">
        <v>110</v>
      </c>
      <c r="C91" s="14" t="s">
        <v>89</v>
      </c>
      <c r="D91" s="14">
        <v>2270008005</v>
      </c>
      <c r="E91" s="170" t="s">
        <v>91</v>
      </c>
      <c r="F91" s="170" t="s">
        <v>94</v>
      </c>
      <c r="G91" s="48">
        <v>34029</v>
      </c>
      <c r="H91" s="16" t="s">
        <v>110</v>
      </c>
      <c r="I91" s="14" t="s">
        <v>89</v>
      </c>
      <c r="J91" s="14">
        <v>2270008005</v>
      </c>
      <c r="K91" s="170" t="s">
        <v>91</v>
      </c>
      <c r="L91" s="170" t="s">
        <v>94</v>
      </c>
      <c r="M91" s="170"/>
      <c r="N91" s="14">
        <v>0.58246812798500003</v>
      </c>
      <c r="O91" s="14"/>
      <c r="P91" s="14">
        <v>2.2572006872600001</v>
      </c>
      <c r="Q91" s="14">
        <v>0.13944729128700001</v>
      </c>
      <c r="R91" s="14">
        <v>0.13524905821800001</v>
      </c>
      <c r="S91" s="14">
        <v>2.7257371386000002E-3</v>
      </c>
      <c r="T91" s="14">
        <v>0.216332836039</v>
      </c>
      <c r="U91" s="14"/>
      <c r="V91" s="48">
        <v>1</v>
      </c>
      <c r="W91" s="78">
        <f t="shared" si="32"/>
        <v>0.58246812798500003</v>
      </c>
      <c r="X91" s="14">
        <f t="shared" si="33"/>
        <v>0</v>
      </c>
      <c r="Y91" s="14">
        <f t="shared" si="34"/>
        <v>2.2572006872600001</v>
      </c>
      <c r="Z91" s="14">
        <f t="shared" si="35"/>
        <v>0.13944729128700001</v>
      </c>
      <c r="AA91" s="14">
        <f t="shared" si="36"/>
        <v>0.13524905821800001</v>
      </c>
      <c r="AB91" s="14">
        <f t="shared" si="37"/>
        <v>2.7257371386000002E-3</v>
      </c>
      <c r="AC91" s="14">
        <f t="shared" si="38"/>
        <v>0.216332836039</v>
      </c>
      <c r="AD91" s="14">
        <f t="shared" si="39"/>
        <v>0</v>
      </c>
      <c r="AE91" s="16">
        <f t="shared" si="40"/>
        <v>1.5958030903698631E-3</v>
      </c>
      <c r="AF91" s="14">
        <f t="shared" si="41"/>
        <v>0</v>
      </c>
      <c r="AG91" s="14">
        <f t="shared" si="42"/>
        <v>6.184111471945206E-3</v>
      </c>
      <c r="AH91" s="14">
        <f t="shared" si="43"/>
        <v>3.8204737338904109E-4</v>
      </c>
      <c r="AI91" s="14">
        <f t="shared" si="44"/>
        <v>3.7054536498082194E-4</v>
      </c>
      <c r="AJ91" s="14">
        <f t="shared" si="45"/>
        <v>7.4677729824657541E-6</v>
      </c>
      <c r="AK91" s="14">
        <f t="shared" si="46"/>
        <v>5.9269270147671235E-4</v>
      </c>
      <c r="AL91" s="14">
        <f t="shared" si="47"/>
        <v>0</v>
      </c>
      <c r="AM91" s="16" t="s">
        <v>92</v>
      </c>
      <c r="AN91" s="17" t="s">
        <v>93</v>
      </c>
    </row>
    <row r="92" spans="1:40" x14ac:dyDescent="0.25">
      <c r="A92" s="48">
        <v>34029</v>
      </c>
      <c r="B92" s="16" t="s">
        <v>110</v>
      </c>
      <c r="C92" s="14" t="s">
        <v>89</v>
      </c>
      <c r="D92" s="14">
        <v>2275001000</v>
      </c>
      <c r="E92" s="170" t="s">
        <v>95</v>
      </c>
      <c r="F92" s="170"/>
      <c r="G92" s="48">
        <v>34029</v>
      </c>
      <c r="H92" s="16" t="s">
        <v>110</v>
      </c>
      <c r="I92" s="14" t="s">
        <v>89</v>
      </c>
      <c r="J92" s="14">
        <v>2275001000</v>
      </c>
      <c r="K92" s="170" t="s">
        <v>95</v>
      </c>
      <c r="L92" s="170"/>
      <c r="M92" s="170"/>
      <c r="N92" s="14">
        <v>143.00149689</v>
      </c>
      <c r="O92" s="14">
        <v>25837.236339999999</v>
      </c>
      <c r="P92" s="14">
        <v>105.575000432</v>
      </c>
      <c r="Q92" s="14">
        <v>1.6573195786999999</v>
      </c>
      <c r="R92" s="14">
        <v>1.6313667647000001</v>
      </c>
      <c r="S92" s="14">
        <v>11.228456801</v>
      </c>
      <c r="T92" s="14">
        <v>27.24376058</v>
      </c>
      <c r="U92" s="14"/>
      <c r="V92" s="48">
        <v>1</v>
      </c>
      <c r="W92" s="78">
        <f t="shared" si="32"/>
        <v>143.00149689</v>
      </c>
      <c r="X92" s="14">
        <f t="shared" si="33"/>
        <v>25837.236339999999</v>
      </c>
      <c r="Y92" s="14">
        <f t="shared" si="34"/>
        <v>105.575000432</v>
      </c>
      <c r="Z92" s="14">
        <f t="shared" si="35"/>
        <v>1.6573195786999999</v>
      </c>
      <c r="AA92" s="14">
        <f t="shared" si="36"/>
        <v>1.6313667647000001</v>
      </c>
      <c r="AB92" s="14">
        <f t="shared" si="37"/>
        <v>11.228456801</v>
      </c>
      <c r="AC92" s="14">
        <f t="shared" si="38"/>
        <v>27.24376058</v>
      </c>
      <c r="AD92" s="14">
        <f t="shared" si="39"/>
        <v>0</v>
      </c>
      <c r="AE92" s="16">
        <f t="shared" si="40"/>
        <v>0.39178492298630135</v>
      </c>
      <c r="AF92" s="14">
        <f t="shared" si="41"/>
        <v>70.78694887671233</v>
      </c>
      <c r="AG92" s="14">
        <f t="shared" si="42"/>
        <v>0.28924657652602737</v>
      </c>
      <c r="AH92" s="14">
        <f t="shared" si="43"/>
        <v>4.5406015854794514E-3</v>
      </c>
      <c r="AI92" s="14">
        <f t="shared" si="44"/>
        <v>4.4694979854794526E-3</v>
      </c>
      <c r="AJ92" s="14">
        <f t="shared" si="45"/>
        <v>3.0762895345205481E-2</v>
      </c>
      <c r="AK92" s="14">
        <f t="shared" si="46"/>
        <v>7.4640439945205486E-2</v>
      </c>
      <c r="AL92" s="14">
        <f t="shared" si="47"/>
        <v>0</v>
      </c>
      <c r="AM92" s="16" t="s">
        <v>92</v>
      </c>
      <c r="AN92" s="17" t="s">
        <v>93</v>
      </c>
    </row>
    <row r="93" spans="1:40" x14ac:dyDescent="0.25">
      <c r="A93" s="48">
        <v>34029</v>
      </c>
      <c r="B93" s="16" t="s">
        <v>110</v>
      </c>
      <c r="C93" s="14" t="s">
        <v>89</v>
      </c>
      <c r="D93" s="14">
        <v>2275020000</v>
      </c>
      <c r="E93" s="170" t="s">
        <v>96</v>
      </c>
      <c r="F93" s="170" t="s">
        <v>97</v>
      </c>
      <c r="G93" s="48">
        <v>34029</v>
      </c>
      <c r="H93" s="16" t="s">
        <v>110</v>
      </c>
      <c r="I93" s="14" t="s">
        <v>89</v>
      </c>
      <c r="J93" s="14">
        <v>2275020000</v>
      </c>
      <c r="K93" s="170" t="s">
        <v>96</v>
      </c>
      <c r="L93" s="170" t="s">
        <v>97</v>
      </c>
      <c r="M93" s="170"/>
      <c r="N93" s="14">
        <v>0.14131353999999999</v>
      </c>
      <c r="O93" s="14">
        <v>13.553100000000001</v>
      </c>
      <c r="P93" s="14">
        <v>3.2514195000000003E-2</v>
      </c>
      <c r="Q93" s="14">
        <v>4.4824330000000002E-4</v>
      </c>
      <c r="R93" s="14">
        <v>4.4824330000000002E-4</v>
      </c>
      <c r="S93" s="14">
        <v>5.0311920000000003E-3</v>
      </c>
      <c r="T93" s="14">
        <v>3.4158544499999999E-2</v>
      </c>
      <c r="U93" s="14"/>
      <c r="V93" s="48">
        <v>1</v>
      </c>
      <c r="W93" s="78">
        <f t="shared" si="32"/>
        <v>0.14131353999999999</v>
      </c>
      <c r="X93" s="14">
        <f t="shared" si="33"/>
        <v>13.553100000000001</v>
      </c>
      <c r="Y93" s="14">
        <f t="shared" si="34"/>
        <v>3.2514195000000003E-2</v>
      </c>
      <c r="Z93" s="14">
        <f t="shared" si="35"/>
        <v>4.4824330000000002E-4</v>
      </c>
      <c r="AA93" s="14">
        <f t="shared" si="36"/>
        <v>4.4824330000000002E-4</v>
      </c>
      <c r="AB93" s="14">
        <f t="shared" si="37"/>
        <v>5.0311920000000003E-3</v>
      </c>
      <c r="AC93" s="14">
        <f t="shared" si="38"/>
        <v>3.4158544499999999E-2</v>
      </c>
      <c r="AD93" s="14">
        <f t="shared" si="39"/>
        <v>0</v>
      </c>
      <c r="AE93" s="16">
        <f t="shared" si="40"/>
        <v>3.8716038356164382E-4</v>
      </c>
      <c r="AF93" s="14">
        <f t="shared" si="41"/>
        <v>3.7131780821917808E-2</v>
      </c>
      <c r="AG93" s="14">
        <f t="shared" si="42"/>
        <v>8.9079986301369873E-5</v>
      </c>
      <c r="AH93" s="14">
        <f t="shared" si="43"/>
        <v>1.2280638356164383E-6</v>
      </c>
      <c r="AI93" s="14">
        <f t="shared" si="44"/>
        <v>1.2280638356164383E-6</v>
      </c>
      <c r="AJ93" s="14">
        <f t="shared" si="45"/>
        <v>1.3784087671232877E-5</v>
      </c>
      <c r="AK93" s="14">
        <f t="shared" si="46"/>
        <v>9.3585053424657526E-5</v>
      </c>
      <c r="AL93" s="14">
        <f t="shared" si="47"/>
        <v>0</v>
      </c>
      <c r="AM93" s="16" t="s">
        <v>92</v>
      </c>
      <c r="AN93" s="17" t="s">
        <v>93</v>
      </c>
    </row>
    <row r="94" spans="1:40" x14ac:dyDescent="0.25">
      <c r="A94" s="48">
        <v>34029</v>
      </c>
      <c r="B94" s="16" t="s">
        <v>110</v>
      </c>
      <c r="C94" s="14" t="s">
        <v>89</v>
      </c>
      <c r="D94" s="14">
        <v>2275050011</v>
      </c>
      <c r="E94" s="170" t="s">
        <v>98</v>
      </c>
      <c r="F94" s="170" t="s">
        <v>99</v>
      </c>
      <c r="G94" s="48">
        <v>34029</v>
      </c>
      <c r="H94" s="16" t="s">
        <v>110</v>
      </c>
      <c r="I94" s="14" t="s">
        <v>89</v>
      </c>
      <c r="J94" s="14">
        <v>2275050011</v>
      </c>
      <c r="K94" s="170" t="s">
        <v>98</v>
      </c>
      <c r="L94" s="170" t="s">
        <v>99</v>
      </c>
      <c r="M94" s="170"/>
      <c r="N94" s="14">
        <v>114.3285889</v>
      </c>
      <c r="O94" s="14">
        <v>7.4669106999999997</v>
      </c>
      <c r="P94" s="14">
        <v>0.61116442215</v>
      </c>
      <c r="Q94" s="14">
        <v>2.20888794088</v>
      </c>
      <c r="R94" s="14">
        <v>1.5245517308800001</v>
      </c>
      <c r="S94" s="14">
        <v>9.6033794450000001E-2</v>
      </c>
      <c r="T94" s="14">
        <v>1.457334914</v>
      </c>
      <c r="U94" s="14"/>
      <c r="V94" s="48">
        <v>1.0326918859095036</v>
      </c>
      <c r="W94" s="78">
        <f t="shared" si="32"/>
        <v>118.06620608451334</v>
      </c>
      <c r="X94" s="14">
        <f t="shared" si="33"/>
        <v>7.7110180927008507</v>
      </c>
      <c r="Y94" s="14">
        <f t="shared" si="34"/>
        <v>0.63114453971087547</v>
      </c>
      <c r="Z94" s="14">
        <f t="shared" si="35"/>
        <v>2.2811006534301272</v>
      </c>
      <c r="AA94" s="14">
        <f t="shared" si="36"/>
        <v>1.5743922021290653</v>
      </c>
      <c r="AB94" s="14">
        <f t="shared" si="37"/>
        <v>9.9173320301616116E-2</v>
      </c>
      <c r="AC94" s="14">
        <f t="shared" si="38"/>
        <v>1.5049779407404242</v>
      </c>
      <c r="AD94" s="14">
        <f t="shared" si="39"/>
        <v>0</v>
      </c>
      <c r="AE94" s="16">
        <f t="shared" si="40"/>
        <v>0.32346905776578999</v>
      </c>
      <c r="AF94" s="14">
        <f t="shared" si="41"/>
        <v>2.1126076966303701E-2</v>
      </c>
      <c r="AG94" s="14">
        <f t="shared" si="42"/>
        <v>1.7291631224955492E-3</v>
      </c>
      <c r="AH94" s="14">
        <f t="shared" si="43"/>
        <v>6.2495908313154169E-3</v>
      </c>
      <c r="AI94" s="14">
        <f t="shared" si="44"/>
        <v>4.3134032935042881E-3</v>
      </c>
      <c r="AJ94" s="14">
        <f t="shared" si="45"/>
        <v>2.7170772685374277E-4</v>
      </c>
      <c r="AK94" s="14">
        <f t="shared" si="46"/>
        <v>4.1232272349052716E-3</v>
      </c>
      <c r="AL94" s="14">
        <f t="shared" si="47"/>
        <v>0</v>
      </c>
      <c r="AM94" s="16" t="s">
        <v>92</v>
      </c>
      <c r="AN94" s="17" t="s">
        <v>93</v>
      </c>
    </row>
    <row r="95" spans="1:40" x14ac:dyDescent="0.25">
      <c r="A95" s="48">
        <v>34029</v>
      </c>
      <c r="B95" s="16" t="s">
        <v>110</v>
      </c>
      <c r="C95" s="14" t="s">
        <v>89</v>
      </c>
      <c r="D95" s="14">
        <v>2275050012</v>
      </c>
      <c r="E95" s="170" t="s">
        <v>98</v>
      </c>
      <c r="F95" s="170" t="s">
        <v>100</v>
      </c>
      <c r="G95" s="48">
        <v>34029</v>
      </c>
      <c r="H95" s="16" t="s">
        <v>110</v>
      </c>
      <c r="I95" s="14" t="s">
        <v>89</v>
      </c>
      <c r="J95" s="14">
        <v>2275050012</v>
      </c>
      <c r="K95" s="170" t="s">
        <v>98</v>
      </c>
      <c r="L95" s="170" t="s">
        <v>100</v>
      </c>
      <c r="M95" s="170"/>
      <c r="N95" s="14">
        <v>37.218172822046199</v>
      </c>
      <c r="O95" s="14">
        <v>82.333670100000006</v>
      </c>
      <c r="P95" s="14">
        <v>1.2852265227999999</v>
      </c>
      <c r="Q95" s="14">
        <v>0.88542927220000001</v>
      </c>
      <c r="R95" s="14">
        <v>0.86435908620000002</v>
      </c>
      <c r="S95" s="14">
        <v>0.30346213220000001</v>
      </c>
      <c r="T95" s="14">
        <v>3.0479445645462002</v>
      </c>
      <c r="U95" s="14"/>
      <c r="V95" s="48">
        <v>1.0326918859095036</v>
      </c>
      <c r="W95" s="78">
        <f t="shared" si="32"/>
        <v>38.43490508170472</v>
      </c>
      <c r="X95" s="14">
        <f t="shared" si="33"/>
        <v>85.025313049419907</v>
      </c>
      <c r="Y95" s="14">
        <f t="shared" si="34"/>
        <v>1.3272430016512455</v>
      </c>
      <c r="Z95" s="14">
        <f t="shared" si="35"/>
        <v>0.9143756249476972</v>
      </c>
      <c r="AA95" s="14">
        <f t="shared" si="36"/>
        <v>0.89261661483089316</v>
      </c>
      <c r="AB95" s="14">
        <f t="shared" si="37"/>
        <v>0.31338288160373712</v>
      </c>
      <c r="AC95" s="14">
        <f t="shared" si="38"/>
        <v>3.147587620508836</v>
      </c>
      <c r="AD95" s="14">
        <f t="shared" si="39"/>
        <v>0</v>
      </c>
      <c r="AE95" s="16">
        <f t="shared" si="40"/>
        <v>0.10530110981288965</v>
      </c>
      <c r="AF95" s="14">
        <f t="shared" si="41"/>
        <v>0.23294606314909563</v>
      </c>
      <c r="AG95" s="14">
        <f t="shared" si="42"/>
        <v>3.6362821963047821E-3</v>
      </c>
      <c r="AH95" s="14">
        <f t="shared" si="43"/>
        <v>2.5051386984868418E-3</v>
      </c>
      <c r="AI95" s="14">
        <f t="shared" si="44"/>
        <v>2.4455249721394333E-3</v>
      </c>
      <c r="AJ95" s="14">
        <f t="shared" si="45"/>
        <v>8.585832372705127E-4</v>
      </c>
      <c r="AK95" s="14">
        <f t="shared" si="46"/>
        <v>8.6235277274214692E-3</v>
      </c>
      <c r="AL95" s="14">
        <f t="shared" si="47"/>
        <v>0</v>
      </c>
      <c r="AM95" s="16" t="s">
        <v>92</v>
      </c>
      <c r="AN95" s="17" t="s">
        <v>93</v>
      </c>
    </row>
    <row r="96" spans="1:40" x14ac:dyDescent="0.25">
      <c r="A96" s="48">
        <v>34029</v>
      </c>
      <c r="B96" s="16" t="s">
        <v>110</v>
      </c>
      <c r="C96" s="14" t="s">
        <v>89</v>
      </c>
      <c r="D96" s="14">
        <v>2275060012</v>
      </c>
      <c r="E96" s="170" t="s">
        <v>101</v>
      </c>
      <c r="F96" s="170" t="s">
        <v>100</v>
      </c>
      <c r="G96" s="48">
        <v>34029</v>
      </c>
      <c r="H96" s="16" t="s">
        <v>110</v>
      </c>
      <c r="I96" s="14" t="s">
        <v>89</v>
      </c>
      <c r="J96" s="14">
        <v>2275060012</v>
      </c>
      <c r="K96" s="170" t="s">
        <v>101</v>
      </c>
      <c r="L96" s="170" t="s">
        <v>100</v>
      </c>
      <c r="M96" s="170"/>
      <c r="N96" s="14">
        <v>0.26965654999999999</v>
      </c>
      <c r="O96" s="14">
        <v>21.770189999999999</v>
      </c>
      <c r="P96" s="14">
        <v>4.3436985999999997E-2</v>
      </c>
      <c r="Q96" s="14">
        <v>1.0639762000000001E-2</v>
      </c>
      <c r="R96" s="14">
        <v>1.0417132000000001E-2</v>
      </c>
      <c r="S96" s="14">
        <v>1.05797545E-2</v>
      </c>
      <c r="T96" s="14">
        <v>1.54661915245E-2</v>
      </c>
      <c r="U96" s="14"/>
      <c r="V96" s="48">
        <v>1</v>
      </c>
      <c r="W96" s="78">
        <f t="shared" si="32"/>
        <v>0.26965654999999999</v>
      </c>
      <c r="X96" s="14">
        <f t="shared" si="33"/>
        <v>21.770189999999999</v>
      </c>
      <c r="Y96" s="14">
        <f t="shared" si="34"/>
        <v>4.3436985999999997E-2</v>
      </c>
      <c r="Z96" s="14">
        <f t="shared" si="35"/>
        <v>1.0639762000000001E-2</v>
      </c>
      <c r="AA96" s="14">
        <f t="shared" si="36"/>
        <v>1.0417132000000001E-2</v>
      </c>
      <c r="AB96" s="14">
        <f t="shared" si="37"/>
        <v>1.05797545E-2</v>
      </c>
      <c r="AC96" s="14">
        <f t="shared" si="38"/>
        <v>1.54661915245E-2</v>
      </c>
      <c r="AD96" s="14">
        <f t="shared" si="39"/>
        <v>0</v>
      </c>
      <c r="AE96" s="16">
        <f t="shared" si="40"/>
        <v>7.3878506849315065E-4</v>
      </c>
      <c r="AF96" s="14">
        <f t="shared" si="41"/>
        <v>5.9644356164383558E-2</v>
      </c>
      <c r="AG96" s="14">
        <f t="shared" si="42"/>
        <v>1.1900544109589041E-4</v>
      </c>
      <c r="AH96" s="14">
        <f t="shared" si="43"/>
        <v>2.9150032876712329E-5</v>
      </c>
      <c r="AI96" s="14">
        <f t="shared" si="44"/>
        <v>2.8540087671232878E-5</v>
      </c>
      <c r="AJ96" s="14">
        <f t="shared" si="45"/>
        <v>2.8985628767123289E-5</v>
      </c>
      <c r="AK96" s="14">
        <f t="shared" si="46"/>
        <v>4.237312746438356E-5</v>
      </c>
      <c r="AL96" s="14">
        <f t="shared" si="47"/>
        <v>0</v>
      </c>
      <c r="AM96" s="16" t="s">
        <v>92</v>
      </c>
      <c r="AN96" s="17" t="s">
        <v>93</v>
      </c>
    </row>
    <row r="97" spans="1:40" ht="30" x14ac:dyDescent="0.25">
      <c r="A97" s="48">
        <v>34029</v>
      </c>
      <c r="B97" s="16" t="s">
        <v>110</v>
      </c>
      <c r="C97" s="14" t="s">
        <v>89</v>
      </c>
      <c r="D97" s="14">
        <v>2275070000</v>
      </c>
      <c r="E97" s="170" t="s">
        <v>102</v>
      </c>
      <c r="F97" s="170"/>
      <c r="G97" s="48">
        <v>34029</v>
      </c>
      <c r="H97" s="16" t="s">
        <v>110</v>
      </c>
      <c r="I97" s="14" t="s">
        <v>89</v>
      </c>
      <c r="J97" s="14">
        <v>2275070000</v>
      </c>
      <c r="K97" s="170" t="s">
        <v>102</v>
      </c>
      <c r="L97" s="170"/>
      <c r="M97" s="170"/>
      <c r="N97" s="14">
        <v>0.72666772639999999</v>
      </c>
      <c r="O97" s="14"/>
      <c r="P97" s="14">
        <v>0.51726706229999997</v>
      </c>
      <c r="Q97" s="14">
        <v>0.10332540804</v>
      </c>
      <c r="R97" s="14">
        <v>0.10332540804</v>
      </c>
      <c r="S97" s="14">
        <v>0.11267767564</v>
      </c>
      <c r="T97" s="14">
        <v>7.9016041440000004E-2</v>
      </c>
      <c r="U97" s="14"/>
      <c r="V97" s="48">
        <v>1</v>
      </c>
      <c r="W97" s="78">
        <f t="shared" si="32"/>
        <v>0.72666772639999999</v>
      </c>
      <c r="X97" s="14">
        <f t="shared" si="33"/>
        <v>0</v>
      </c>
      <c r="Y97" s="14">
        <f t="shared" si="34"/>
        <v>0.51726706229999997</v>
      </c>
      <c r="Z97" s="14">
        <f t="shared" si="35"/>
        <v>0.10332540804</v>
      </c>
      <c r="AA97" s="14">
        <f t="shared" si="36"/>
        <v>0.10332540804</v>
      </c>
      <c r="AB97" s="14">
        <f t="shared" si="37"/>
        <v>0.11267767564</v>
      </c>
      <c r="AC97" s="14">
        <f t="shared" si="38"/>
        <v>7.9016041440000004E-2</v>
      </c>
      <c r="AD97" s="14">
        <f t="shared" si="39"/>
        <v>0</v>
      </c>
      <c r="AE97" s="16">
        <f t="shared" si="40"/>
        <v>1.9908704832876712E-3</v>
      </c>
      <c r="AF97" s="14">
        <f t="shared" si="41"/>
        <v>0</v>
      </c>
      <c r="AG97" s="14">
        <f t="shared" si="42"/>
        <v>1.41717003369863E-3</v>
      </c>
      <c r="AH97" s="14">
        <f t="shared" si="43"/>
        <v>2.8308330969863013E-4</v>
      </c>
      <c r="AI97" s="14">
        <f t="shared" si="44"/>
        <v>2.8308330969863013E-4</v>
      </c>
      <c r="AJ97" s="14">
        <f t="shared" si="45"/>
        <v>3.0870596065753425E-4</v>
      </c>
      <c r="AK97" s="14">
        <f t="shared" si="46"/>
        <v>2.1648230531506849E-4</v>
      </c>
      <c r="AL97" s="14">
        <f t="shared" si="47"/>
        <v>0</v>
      </c>
      <c r="AM97" s="16" t="s">
        <v>92</v>
      </c>
      <c r="AN97" s="17" t="s">
        <v>93</v>
      </c>
    </row>
    <row r="98" spans="1:40" x14ac:dyDescent="0.25">
      <c r="A98" s="48">
        <v>34031</v>
      </c>
      <c r="B98" s="16" t="s">
        <v>41</v>
      </c>
      <c r="C98" s="14" t="s">
        <v>89</v>
      </c>
      <c r="D98" s="14">
        <v>2275050011</v>
      </c>
      <c r="E98" s="170" t="s">
        <v>98</v>
      </c>
      <c r="F98" s="170" t="s">
        <v>99</v>
      </c>
      <c r="G98" s="48">
        <v>34031</v>
      </c>
      <c r="H98" s="16" t="s">
        <v>41</v>
      </c>
      <c r="I98" s="14" t="s">
        <v>89</v>
      </c>
      <c r="J98" s="14">
        <v>2275050011</v>
      </c>
      <c r="K98" s="170" t="s">
        <v>98</v>
      </c>
      <c r="L98" s="170" t="s">
        <v>99</v>
      </c>
      <c r="M98" s="170"/>
      <c r="N98" s="14">
        <v>41.189551600000001</v>
      </c>
      <c r="O98" s="14"/>
      <c r="P98" s="14">
        <v>0.22285007000000001</v>
      </c>
      <c r="Q98" s="14">
        <v>0.81151722999999998</v>
      </c>
      <c r="R98" s="14">
        <v>0.55994688999999997</v>
      </c>
      <c r="S98" s="14">
        <v>3.4284630000000003E-2</v>
      </c>
      <c r="T98" s="14">
        <v>0.51589454000000001</v>
      </c>
      <c r="U98" s="14"/>
      <c r="V98" s="48">
        <v>1</v>
      </c>
      <c r="W98" s="78">
        <f t="shared" si="32"/>
        <v>41.189551600000001</v>
      </c>
      <c r="X98" s="14">
        <f t="shared" si="33"/>
        <v>0</v>
      </c>
      <c r="Y98" s="14">
        <f t="shared" si="34"/>
        <v>0.22285007000000001</v>
      </c>
      <c r="Z98" s="14">
        <f t="shared" si="35"/>
        <v>0.81151722999999998</v>
      </c>
      <c r="AA98" s="14">
        <f t="shared" si="36"/>
        <v>0.55994688999999997</v>
      </c>
      <c r="AB98" s="14">
        <f t="shared" si="37"/>
        <v>3.4284630000000003E-2</v>
      </c>
      <c r="AC98" s="14">
        <f t="shared" si="38"/>
        <v>0.51589454000000001</v>
      </c>
      <c r="AD98" s="14">
        <f t="shared" si="39"/>
        <v>0</v>
      </c>
      <c r="AE98" s="16">
        <f t="shared" si="40"/>
        <v>0.11284808657534247</v>
      </c>
      <c r="AF98" s="14">
        <f t="shared" si="41"/>
        <v>0</v>
      </c>
      <c r="AG98" s="14">
        <f t="shared" si="42"/>
        <v>6.1054813698630135E-4</v>
      </c>
      <c r="AH98" s="14">
        <f t="shared" si="43"/>
        <v>2.2233348767123286E-3</v>
      </c>
      <c r="AI98" s="14">
        <f t="shared" si="44"/>
        <v>1.5341010684931506E-3</v>
      </c>
      <c r="AJ98" s="14">
        <f t="shared" si="45"/>
        <v>9.3930493150684938E-5</v>
      </c>
      <c r="AK98" s="14">
        <f t="shared" si="46"/>
        <v>1.4134096986301371E-3</v>
      </c>
      <c r="AL98" s="14">
        <f t="shared" si="47"/>
        <v>0</v>
      </c>
      <c r="AM98" s="16" t="s">
        <v>92</v>
      </c>
      <c r="AN98" s="17" t="s">
        <v>93</v>
      </c>
    </row>
    <row r="99" spans="1:40" x14ac:dyDescent="0.25">
      <c r="A99" s="48">
        <v>34031</v>
      </c>
      <c r="B99" s="16" t="s">
        <v>41</v>
      </c>
      <c r="C99" s="14" t="s">
        <v>89</v>
      </c>
      <c r="D99" s="14">
        <v>2275050012</v>
      </c>
      <c r="E99" s="170" t="s">
        <v>98</v>
      </c>
      <c r="F99" s="170" t="s">
        <v>100</v>
      </c>
      <c r="G99" s="48">
        <v>34031</v>
      </c>
      <c r="H99" s="16" t="s">
        <v>41</v>
      </c>
      <c r="I99" s="14" t="s">
        <v>89</v>
      </c>
      <c r="J99" s="14">
        <v>2275050012</v>
      </c>
      <c r="K99" s="170" t="s">
        <v>98</v>
      </c>
      <c r="L99" s="170" t="s">
        <v>100</v>
      </c>
      <c r="M99" s="170"/>
      <c r="N99" s="14">
        <v>13.038183</v>
      </c>
      <c r="O99" s="14"/>
      <c r="P99" s="14">
        <v>0.440748376</v>
      </c>
      <c r="Q99" s="14">
        <v>0.32224459999999999</v>
      </c>
      <c r="R99" s="14">
        <v>0.31451070199999998</v>
      </c>
      <c r="S99" s="14">
        <v>0.10016806</v>
      </c>
      <c r="T99" s="14">
        <v>0.93867173999999998</v>
      </c>
      <c r="U99" s="14"/>
      <c r="V99" s="48">
        <v>1</v>
      </c>
      <c r="W99" s="78">
        <f t="shared" si="32"/>
        <v>13.038183</v>
      </c>
      <c r="X99" s="14">
        <f t="shared" si="33"/>
        <v>0</v>
      </c>
      <c r="Y99" s="14">
        <f t="shared" si="34"/>
        <v>0.440748376</v>
      </c>
      <c r="Z99" s="14">
        <f t="shared" si="35"/>
        <v>0.32224459999999999</v>
      </c>
      <c r="AA99" s="14">
        <f t="shared" si="36"/>
        <v>0.31451070199999998</v>
      </c>
      <c r="AB99" s="14">
        <f t="shared" si="37"/>
        <v>0.10016806</v>
      </c>
      <c r="AC99" s="14">
        <f t="shared" si="38"/>
        <v>0.93867173999999998</v>
      </c>
      <c r="AD99" s="14">
        <f t="shared" si="39"/>
        <v>0</v>
      </c>
      <c r="AE99" s="16">
        <f t="shared" si="40"/>
        <v>3.572104931506849E-2</v>
      </c>
      <c r="AF99" s="14">
        <f t="shared" si="41"/>
        <v>0</v>
      </c>
      <c r="AG99" s="14">
        <f t="shared" si="42"/>
        <v>1.207529797260274E-3</v>
      </c>
      <c r="AH99" s="14">
        <f t="shared" si="43"/>
        <v>8.8286191780821916E-4</v>
      </c>
      <c r="AI99" s="14">
        <f t="shared" si="44"/>
        <v>8.6167315616438348E-4</v>
      </c>
      <c r="AJ99" s="14">
        <f t="shared" si="45"/>
        <v>2.744330410958904E-4</v>
      </c>
      <c r="AK99" s="14">
        <f t="shared" si="46"/>
        <v>2.571703397260274E-3</v>
      </c>
      <c r="AL99" s="14">
        <f t="shared" si="47"/>
        <v>0</v>
      </c>
      <c r="AM99" s="16" t="s">
        <v>92</v>
      </c>
      <c r="AN99" s="17" t="s">
        <v>93</v>
      </c>
    </row>
    <row r="100" spans="1:40" x14ac:dyDescent="0.25">
      <c r="A100" s="48">
        <v>34033</v>
      </c>
      <c r="B100" s="16" t="s">
        <v>111</v>
      </c>
      <c r="C100" s="14" t="s">
        <v>89</v>
      </c>
      <c r="D100" s="14">
        <v>2275050011</v>
      </c>
      <c r="E100" s="170" t="s">
        <v>98</v>
      </c>
      <c r="F100" s="170" t="s">
        <v>99</v>
      </c>
      <c r="G100" s="48">
        <v>34033</v>
      </c>
      <c r="H100" s="16" t="s">
        <v>111</v>
      </c>
      <c r="I100" s="14" t="s">
        <v>89</v>
      </c>
      <c r="J100" s="14">
        <v>2275050011</v>
      </c>
      <c r="K100" s="170" t="s">
        <v>98</v>
      </c>
      <c r="L100" s="170" t="s">
        <v>99</v>
      </c>
      <c r="M100" s="170"/>
      <c r="N100" s="14">
        <v>29.7641177</v>
      </c>
      <c r="O100" s="14"/>
      <c r="P100" s="14">
        <v>0.16103439</v>
      </c>
      <c r="Q100" s="14">
        <v>0.58641297800000003</v>
      </c>
      <c r="R100" s="14">
        <v>0.404624975</v>
      </c>
      <c r="S100" s="14">
        <v>2.4774524999999999E-2</v>
      </c>
      <c r="T100" s="14">
        <v>0.37279215399999999</v>
      </c>
      <c r="U100" s="14"/>
      <c r="V100" s="48">
        <v>1</v>
      </c>
      <c r="W100" s="78">
        <f t="shared" si="32"/>
        <v>29.7641177</v>
      </c>
      <c r="X100" s="14">
        <f t="shared" si="33"/>
        <v>0</v>
      </c>
      <c r="Y100" s="14">
        <f t="shared" si="34"/>
        <v>0.16103439</v>
      </c>
      <c r="Z100" s="14">
        <f t="shared" si="35"/>
        <v>0.58641297800000003</v>
      </c>
      <c r="AA100" s="14">
        <f t="shared" si="36"/>
        <v>0.404624975</v>
      </c>
      <c r="AB100" s="14">
        <f t="shared" si="37"/>
        <v>2.4774524999999999E-2</v>
      </c>
      <c r="AC100" s="14">
        <f t="shared" si="38"/>
        <v>0.37279215399999999</v>
      </c>
      <c r="AD100" s="14">
        <f t="shared" si="39"/>
        <v>0</v>
      </c>
      <c r="AE100" s="16">
        <f t="shared" si="40"/>
        <v>8.1545527945205476E-2</v>
      </c>
      <c r="AF100" s="14">
        <f t="shared" si="41"/>
        <v>0</v>
      </c>
      <c r="AG100" s="14">
        <f t="shared" si="42"/>
        <v>4.4119010958904107E-4</v>
      </c>
      <c r="AH100" s="14">
        <f t="shared" si="43"/>
        <v>1.6066108986301372E-3</v>
      </c>
      <c r="AI100" s="14">
        <f t="shared" si="44"/>
        <v>1.1085615753424658E-3</v>
      </c>
      <c r="AJ100" s="14">
        <f t="shared" si="45"/>
        <v>6.787541095890411E-5</v>
      </c>
      <c r="AK100" s="14">
        <f t="shared" si="46"/>
        <v>1.0213483671232875E-3</v>
      </c>
      <c r="AL100" s="14">
        <f t="shared" si="47"/>
        <v>0</v>
      </c>
      <c r="AM100" s="16" t="s">
        <v>92</v>
      </c>
      <c r="AN100" s="17" t="s">
        <v>93</v>
      </c>
    </row>
    <row r="101" spans="1:40" x14ac:dyDescent="0.25">
      <c r="A101" s="48">
        <v>34033</v>
      </c>
      <c r="B101" s="16" t="s">
        <v>111</v>
      </c>
      <c r="C101" s="14" t="s">
        <v>89</v>
      </c>
      <c r="D101" s="14">
        <v>2275050012</v>
      </c>
      <c r="E101" s="170" t="s">
        <v>98</v>
      </c>
      <c r="F101" s="170" t="s">
        <v>100</v>
      </c>
      <c r="G101" s="48">
        <v>34033</v>
      </c>
      <c r="H101" s="16" t="s">
        <v>111</v>
      </c>
      <c r="I101" s="14" t="s">
        <v>89</v>
      </c>
      <c r="J101" s="14">
        <v>2275050012</v>
      </c>
      <c r="K101" s="170" t="s">
        <v>98</v>
      </c>
      <c r="L101" s="170" t="s">
        <v>100</v>
      </c>
      <c r="M101" s="170"/>
      <c r="N101" s="14">
        <v>8.2893260000000009</v>
      </c>
      <c r="O101" s="14"/>
      <c r="P101" s="14">
        <v>0.28021608399999998</v>
      </c>
      <c r="Q101" s="14">
        <v>0.20487449999999999</v>
      </c>
      <c r="R101" s="14">
        <v>0.199957468</v>
      </c>
      <c r="S101" s="14">
        <v>6.3684180000000007E-2</v>
      </c>
      <c r="T101" s="14">
        <v>0.59678246000000001</v>
      </c>
      <c r="U101" s="14"/>
      <c r="V101" s="48">
        <v>1</v>
      </c>
      <c r="W101" s="78">
        <f t="shared" si="32"/>
        <v>8.2893260000000009</v>
      </c>
      <c r="X101" s="14">
        <f t="shared" si="33"/>
        <v>0</v>
      </c>
      <c r="Y101" s="14">
        <f t="shared" si="34"/>
        <v>0.28021608399999998</v>
      </c>
      <c r="Z101" s="14">
        <f t="shared" si="35"/>
        <v>0.20487449999999999</v>
      </c>
      <c r="AA101" s="14">
        <f t="shared" si="36"/>
        <v>0.199957468</v>
      </c>
      <c r="AB101" s="14">
        <f t="shared" si="37"/>
        <v>6.3684180000000007E-2</v>
      </c>
      <c r="AC101" s="14">
        <f t="shared" si="38"/>
        <v>0.59678246000000001</v>
      </c>
      <c r="AD101" s="14">
        <f t="shared" si="39"/>
        <v>0</v>
      </c>
      <c r="AE101" s="16">
        <f t="shared" si="40"/>
        <v>2.2710482191780824E-2</v>
      </c>
      <c r="AF101" s="14">
        <f t="shared" si="41"/>
        <v>0</v>
      </c>
      <c r="AG101" s="14">
        <f t="shared" si="42"/>
        <v>7.6771529863013687E-4</v>
      </c>
      <c r="AH101" s="14">
        <f t="shared" si="43"/>
        <v>5.6129999999999993E-4</v>
      </c>
      <c r="AI101" s="14">
        <f t="shared" si="44"/>
        <v>5.4782867945205483E-4</v>
      </c>
      <c r="AJ101" s="14">
        <f t="shared" si="45"/>
        <v>1.7447720547945206E-4</v>
      </c>
      <c r="AK101" s="14">
        <f t="shared" si="46"/>
        <v>1.6350204383561644E-3</v>
      </c>
      <c r="AL101" s="14">
        <f t="shared" si="47"/>
        <v>0</v>
      </c>
      <c r="AM101" s="16" t="s">
        <v>92</v>
      </c>
      <c r="AN101" s="17" t="s">
        <v>93</v>
      </c>
    </row>
    <row r="102" spans="1:40" x14ac:dyDescent="0.25">
      <c r="A102" s="48">
        <v>34035</v>
      </c>
      <c r="B102" s="16" t="s">
        <v>42</v>
      </c>
      <c r="C102" s="14" t="s">
        <v>89</v>
      </c>
      <c r="D102" s="14">
        <v>2275050011</v>
      </c>
      <c r="E102" s="170" t="s">
        <v>98</v>
      </c>
      <c r="F102" s="170" t="s">
        <v>99</v>
      </c>
      <c r="G102" s="48">
        <v>34035</v>
      </c>
      <c r="H102" s="16" t="s">
        <v>42</v>
      </c>
      <c r="I102" s="14" t="s">
        <v>89</v>
      </c>
      <c r="J102" s="14">
        <v>2275050011</v>
      </c>
      <c r="K102" s="170" t="s">
        <v>98</v>
      </c>
      <c r="L102" s="170" t="s">
        <v>99</v>
      </c>
      <c r="M102" s="170"/>
      <c r="N102" s="14">
        <v>195.43804399999999</v>
      </c>
      <c r="O102" s="14"/>
      <c r="P102" s="14">
        <v>1.0573891</v>
      </c>
      <c r="Q102" s="14">
        <v>3.8505237000000001</v>
      </c>
      <c r="R102" s="14">
        <v>2.656861433</v>
      </c>
      <c r="S102" s="14">
        <v>0.16267524999999999</v>
      </c>
      <c r="T102" s="14">
        <v>2.4478395540000002</v>
      </c>
      <c r="U102" s="14"/>
      <c r="V102" s="48">
        <v>1.0082449237001689</v>
      </c>
      <c r="W102" s="78">
        <f t="shared" si="32"/>
        <v>197.04941576089024</v>
      </c>
      <c r="X102" s="14">
        <f t="shared" si="33"/>
        <v>0</v>
      </c>
      <c r="Y102" s="14">
        <f t="shared" si="34"/>
        <v>1.0661071924508903</v>
      </c>
      <c r="Z102" s="14">
        <f t="shared" si="35"/>
        <v>3.8822709741121924</v>
      </c>
      <c r="AA102" s="14">
        <f t="shared" si="36"/>
        <v>2.6787670527970064</v>
      </c>
      <c r="AB102" s="14">
        <f t="shared" si="37"/>
        <v>0.16401649502415591</v>
      </c>
      <c r="AC102" s="14">
        <f t="shared" si="38"/>
        <v>2.4680218043529858</v>
      </c>
      <c r="AD102" s="14">
        <f t="shared" si="39"/>
        <v>0</v>
      </c>
      <c r="AE102" s="16">
        <f t="shared" si="40"/>
        <v>0.53986141304353485</v>
      </c>
      <c r="AF102" s="14">
        <f t="shared" si="41"/>
        <v>0</v>
      </c>
      <c r="AG102" s="14">
        <f t="shared" si="42"/>
        <v>2.9208416231531241E-3</v>
      </c>
      <c r="AH102" s="14">
        <f t="shared" si="43"/>
        <v>1.0636358833184088E-2</v>
      </c>
      <c r="AI102" s="14">
        <f t="shared" si="44"/>
        <v>7.3390878158822092E-3</v>
      </c>
      <c r="AJ102" s="14">
        <f t="shared" si="45"/>
        <v>4.4936026034015318E-4</v>
      </c>
      <c r="AK102" s="14">
        <f t="shared" si="46"/>
        <v>6.7617035735698244E-3</v>
      </c>
      <c r="AL102" s="14">
        <f t="shared" si="47"/>
        <v>0</v>
      </c>
      <c r="AM102" s="16" t="s">
        <v>92</v>
      </c>
      <c r="AN102" s="17" t="s">
        <v>93</v>
      </c>
    </row>
    <row r="103" spans="1:40" x14ac:dyDescent="0.25">
      <c r="A103" s="48">
        <v>34035</v>
      </c>
      <c r="B103" s="16" t="s">
        <v>42</v>
      </c>
      <c r="C103" s="14" t="s">
        <v>89</v>
      </c>
      <c r="D103" s="14">
        <v>2275050012</v>
      </c>
      <c r="E103" s="170" t="s">
        <v>98</v>
      </c>
      <c r="F103" s="170" t="s">
        <v>100</v>
      </c>
      <c r="G103" s="48">
        <v>34035</v>
      </c>
      <c r="H103" s="16" t="s">
        <v>42</v>
      </c>
      <c r="I103" s="14" t="s">
        <v>89</v>
      </c>
      <c r="J103" s="14">
        <v>2275050012</v>
      </c>
      <c r="K103" s="170" t="s">
        <v>98</v>
      </c>
      <c r="L103" s="170" t="s">
        <v>100</v>
      </c>
      <c r="M103" s="170"/>
      <c r="N103" s="14">
        <v>62.662282249999997</v>
      </c>
      <c r="O103" s="14"/>
      <c r="P103" s="14">
        <v>2.1182635328999999</v>
      </c>
      <c r="Q103" s="14">
        <v>1.5487268750000001</v>
      </c>
      <c r="R103" s="14">
        <v>1.5115573873999999</v>
      </c>
      <c r="S103" s="14">
        <v>0.48141386274999998</v>
      </c>
      <c r="T103" s="14">
        <v>4.5113143754999996</v>
      </c>
      <c r="U103" s="14"/>
      <c r="V103" s="48">
        <v>1.0082449237001689</v>
      </c>
      <c r="W103" s="78">
        <f t="shared" si="32"/>
        <v>63.178927986029699</v>
      </c>
      <c r="X103" s="14">
        <f t="shared" si="33"/>
        <v>0</v>
      </c>
      <c r="Y103" s="14">
        <f t="shared" si="34"/>
        <v>2.1357284541056107</v>
      </c>
      <c r="Z103" s="14">
        <f t="shared" si="35"/>
        <v>1.5614960099167761</v>
      </c>
      <c r="AA103" s="14">
        <f t="shared" si="36"/>
        <v>1.5240200627275395</v>
      </c>
      <c r="AB103" s="14">
        <f t="shared" si="37"/>
        <v>0.48538308331657731</v>
      </c>
      <c r="AC103" s="14">
        <f t="shared" si="38"/>
        <v>4.5485098183134722</v>
      </c>
      <c r="AD103" s="14">
        <f t="shared" si="39"/>
        <v>0</v>
      </c>
      <c r="AE103" s="16">
        <f t="shared" si="40"/>
        <v>0.17309295338638273</v>
      </c>
      <c r="AF103" s="14">
        <f t="shared" si="41"/>
        <v>0</v>
      </c>
      <c r="AG103" s="14">
        <f t="shared" si="42"/>
        <v>5.8513108331660572E-3</v>
      </c>
      <c r="AH103" s="14">
        <f t="shared" si="43"/>
        <v>4.2780712600459618E-3</v>
      </c>
      <c r="AI103" s="14">
        <f t="shared" si="44"/>
        <v>4.1753974321302456E-3</v>
      </c>
      <c r="AJ103" s="14">
        <f t="shared" si="45"/>
        <v>1.3298166666207598E-3</v>
      </c>
      <c r="AK103" s="14">
        <f t="shared" si="46"/>
        <v>1.2461670735105403E-2</v>
      </c>
      <c r="AL103" s="14">
        <f t="shared" si="47"/>
        <v>0</v>
      </c>
      <c r="AM103" s="16" t="s">
        <v>92</v>
      </c>
      <c r="AN103" s="17" t="s">
        <v>93</v>
      </c>
    </row>
    <row r="104" spans="1:40" x14ac:dyDescent="0.25">
      <c r="A104" s="48">
        <v>34035</v>
      </c>
      <c r="B104" s="16" t="s">
        <v>42</v>
      </c>
      <c r="C104" s="14" t="s">
        <v>89</v>
      </c>
      <c r="D104" s="14">
        <v>2275060011</v>
      </c>
      <c r="E104" s="170" t="s">
        <v>101</v>
      </c>
      <c r="F104" s="170" t="s">
        <v>99</v>
      </c>
      <c r="G104" s="48">
        <v>34035</v>
      </c>
      <c r="H104" s="16" t="s">
        <v>42</v>
      </c>
      <c r="I104" s="14" t="s">
        <v>89</v>
      </c>
      <c r="J104" s="14">
        <v>2275060011</v>
      </c>
      <c r="K104" s="170" t="s">
        <v>101</v>
      </c>
      <c r="L104" s="170" t="s">
        <v>99</v>
      </c>
      <c r="M104" s="170"/>
      <c r="N104" s="14">
        <v>7.6654249999999999</v>
      </c>
      <c r="O104" s="14"/>
      <c r="P104" s="14">
        <v>4.3055000000000003E-2</v>
      </c>
      <c r="Q104" s="14">
        <v>0.16440740000000001</v>
      </c>
      <c r="R104" s="14">
        <v>0.1134411</v>
      </c>
      <c r="S104" s="14">
        <v>4.0875E-3</v>
      </c>
      <c r="T104" s="14">
        <v>4.6237390000000003E-2</v>
      </c>
      <c r="U104" s="14"/>
      <c r="V104" s="48">
        <v>1</v>
      </c>
      <c r="W104" s="78">
        <f t="shared" ref="W104:W112" si="48">$V104*N104</f>
        <v>7.6654249999999999</v>
      </c>
      <c r="X104" s="14">
        <f t="shared" ref="X104:X112" si="49">$V104*O104</f>
        <v>0</v>
      </c>
      <c r="Y104" s="14">
        <f t="shared" ref="Y104:Y112" si="50">$V104*P104</f>
        <v>4.3055000000000003E-2</v>
      </c>
      <c r="Z104" s="14">
        <f t="shared" ref="Z104:Z112" si="51">$V104*Q104</f>
        <v>0.16440740000000001</v>
      </c>
      <c r="AA104" s="14">
        <f t="shared" ref="AA104:AA112" si="52">$V104*R104</f>
        <v>0.1134411</v>
      </c>
      <c r="AB104" s="14">
        <f t="shared" ref="AB104:AB112" si="53">$V104*S104</f>
        <v>4.0875E-3</v>
      </c>
      <c r="AC104" s="14">
        <f t="shared" ref="AC104:AC112" si="54">$V104*T104</f>
        <v>4.6237390000000003E-2</v>
      </c>
      <c r="AD104" s="14">
        <f t="shared" ref="AD104:AD112" si="55">$V104*U104</f>
        <v>0</v>
      </c>
      <c r="AE104" s="16">
        <f t="shared" ref="AE104:AE112" si="56">W104/365</f>
        <v>2.1001164383561644E-2</v>
      </c>
      <c r="AF104" s="14">
        <f t="shared" ref="AF104:AF112" si="57">X104/365</f>
        <v>0</v>
      </c>
      <c r="AG104" s="14">
        <f t="shared" ref="AG104:AG112" si="58">Y104/365</f>
        <v>1.1795890410958905E-4</v>
      </c>
      <c r="AH104" s="14">
        <f t="shared" ref="AH104:AH112" si="59">Z104/365</f>
        <v>4.5043123287671238E-4</v>
      </c>
      <c r="AI104" s="14">
        <f t="shared" ref="AI104:AI112" si="60">AA104/365</f>
        <v>3.1079753424657534E-4</v>
      </c>
      <c r="AJ104" s="14">
        <f t="shared" ref="AJ104:AJ112" si="61">AB104/365</f>
        <v>1.1198630136986302E-5</v>
      </c>
      <c r="AK104" s="14">
        <f t="shared" ref="AK104:AK112" si="62">AC104/365</f>
        <v>1.2667778082191782E-4</v>
      </c>
      <c r="AL104" s="14">
        <f t="shared" ref="AL104:AL112" si="63">AD104/365</f>
        <v>0</v>
      </c>
      <c r="AM104" s="16" t="s">
        <v>92</v>
      </c>
      <c r="AN104" s="17" t="s">
        <v>93</v>
      </c>
    </row>
    <row r="105" spans="1:40" x14ac:dyDescent="0.25">
      <c r="A105" s="48">
        <v>34035</v>
      </c>
      <c r="B105" s="16" t="s">
        <v>42</v>
      </c>
      <c r="C105" s="14" t="s">
        <v>89</v>
      </c>
      <c r="D105" s="14">
        <v>2275060012</v>
      </c>
      <c r="E105" s="170" t="s">
        <v>101</v>
      </c>
      <c r="F105" s="170" t="s">
        <v>100</v>
      </c>
      <c r="G105" s="48">
        <v>34035</v>
      </c>
      <c r="H105" s="16" t="s">
        <v>42</v>
      </c>
      <c r="I105" s="14" t="s">
        <v>89</v>
      </c>
      <c r="J105" s="14">
        <v>2275060012</v>
      </c>
      <c r="K105" s="170" t="s">
        <v>101</v>
      </c>
      <c r="L105" s="170" t="s">
        <v>100</v>
      </c>
      <c r="M105" s="170"/>
      <c r="N105" s="14">
        <v>3.531648546</v>
      </c>
      <c r="O105" s="14"/>
      <c r="P105" s="14">
        <v>0.75830238019999996</v>
      </c>
      <c r="Q105" s="14">
        <v>0.59005676500000004</v>
      </c>
      <c r="R105" s="14">
        <v>0.57589542500000002</v>
      </c>
      <c r="S105" s="14">
        <v>0.15891174324999999</v>
      </c>
      <c r="T105" s="14">
        <v>0.98375474200000002</v>
      </c>
      <c r="U105" s="14"/>
      <c r="V105" s="48">
        <v>1</v>
      </c>
      <c r="W105" s="78">
        <f t="shared" si="48"/>
        <v>3.531648546</v>
      </c>
      <c r="X105" s="14">
        <f t="shared" si="49"/>
        <v>0</v>
      </c>
      <c r="Y105" s="14">
        <f t="shared" si="50"/>
        <v>0.75830238019999996</v>
      </c>
      <c r="Z105" s="14">
        <f t="shared" si="51"/>
        <v>0.59005676500000004</v>
      </c>
      <c r="AA105" s="14">
        <f t="shared" si="52"/>
        <v>0.57589542500000002</v>
      </c>
      <c r="AB105" s="14">
        <f t="shared" si="53"/>
        <v>0.15891174324999999</v>
      </c>
      <c r="AC105" s="14">
        <f t="shared" si="54"/>
        <v>0.98375474200000002</v>
      </c>
      <c r="AD105" s="14">
        <f t="shared" si="55"/>
        <v>0</v>
      </c>
      <c r="AE105" s="16">
        <f t="shared" si="56"/>
        <v>9.6757494410958898E-3</v>
      </c>
      <c r="AF105" s="14">
        <f t="shared" si="57"/>
        <v>0</v>
      </c>
      <c r="AG105" s="14">
        <f t="shared" si="58"/>
        <v>2.0775407676712327E-3</v>
      </c>
      <c r="AH105" s="14">
        <f t="shared" si="59"/>
        <v>1.616593876712329E-3</v>
      </c>
      <c r="AI105" s="14">
        <f t="shared" si="60"/>
        <v>1.5777956849315068E-3</v>
      </c>
      <c r="AJ105" s="14">
        <f t="shared" si="61"/>
        <v>4.3537463904109585E-4</v>
      </c>
      <c r="AK105" s="14">
        <f t="shared" si="62"/>
        <v>2.6952184712328766E-3</v>
      </c>
      <c r="AL105" s="14">
        <f t="shared" si="63"/>
        <v>0</v>
      </c>
      <c r="AM105" s="16" t="s">
        <v>92</v>
      </c>
      <c r="AN105" s="17" t="s">
        <v>93</v>
      </c>
    </row>
    <row r="106" spans="1:40" x14ac:dyDescent="0.25">
      <c r="A106" s="48">
        <v>34037</v>
      </c>
      <c r="B106" s="16" t="s">
        <v>43</v>
      </c>
      <c r="C106" s="14" t="s">
        <v>89</v>
      </c>
      <c r="D106" s="14">
        <v>2275050011</v>
      </c>
      <c r="E106" s="170" t="s">
        <v>98</v>
      </c>
      <c r="F106" s="170" t="s">
        <v>99</v>
      </c>
      <c r="G106" s="48">
        <v>34037</v>
      </c>
      <c r="H106" s="16" t="s">
        <v>43</v>
      </c>
      <c r="I106" s="14" t="s">
        <v>89</v>
      </c>
      <c r="J106" s="14">
        <v>2275050011</v>
      </c>
      <c r="K106" s="170" t="s">
        <v>98</v>
      </c>
      <c r="L106" s="170" t="s">
        <v>99</v>
      </c>
      <c r="M106" s="170"/>
      <c r="N106" s="14">
        <v>121.112064</v>
      </c>
      <c r="O106" s="14"/>
      <c r="P106" s="14">
        <v>0.65525920000000004</v>
      </c>
      <c r="Q106" s="14">
        <v>2.3861512</v>
      </c>
      <c r="R106" s="14">
        <v>1.6464444629999999</v>
      </c>
      <c r="S106" s="14">
        <v>0.1008091</v>
      </c>
      <c r="T106" s="14">
        <v>1.5169147940000001</v>
      </c>
      <c r="U106" s="14"/>
      <c r="V106" s="48">
        <v>1</v>
      </c>
      <c r="W106" s="78">
        <f t="shared" si="48"/>
        <v>121.112064</v>
      </c>
      <c r="X106" s="14">
        <f t="shared" si="49"/>
        <v>0</v>
      </c>
      <c r="Y106" s="14">
        <f t="shared" si="50"/>
        <v>0.65525920000000004</v>
      </c>
      <c r="Z106" s="14">
        <f t="shared" si="51"/>
        <v>2.3861512</v>
      </c>
      <c r="AA106" s="14">
        <f t="shared" si="52"/>
        <v>1.6464444629999999</v>
      </c>
      <c r="AB106" s="14">
        <f t="shared" si="53"/>
        <v>0.1008091</v>
      </c>
      <c r="AC106" s="14">
        <f t="shared" si="54"/>
        <v>1.5169147940000001</v>
      </c>
      <c r="AD106" s="14">
        <f t="shared" si="55"/>
        <v>0</v>
      </c>
      <c r="AE106" s="16">
        <f t="shared" si="56"/>
        <v>0.33181387397260276</v>
      </c>
      <c r="AF106" s="14">
        <f t="shared" si="57"/>
        <v>0</v>
      </c>
      <c r="AG106" s="14">
        <f t="shared" si="58"/>
        <v>1.795230684931507E-3</v>
      </c>
      <c r="AH106" s="14">
        <f t="shared" si="59"/>
        <v>6.5374005479452053E-3</v>
      </c>
      <c r="AI106" s="14">
        <f t="shared" si="60"/>
        <v>4.5108067479452049E-3</v>
      </c>
      <c r="AJ106" s="14">
        <f t="shared" si="61"/>
        <v>2.7618931506849314E-4</v>
      </c>
      <c r="AK106" s="14">
        <f t="shared" si="62"/>
        <v>4.1559309424657534E-3</v>
      </c>
      <c r="AL106" s="14">
        <f t="shared" si="63"/>
        <v>0</v>
      </c>
      <c r="AM106" s="16" t="s">
        <v>92</v>
      </c>
      <c r="AN106" s="17" t="s">
        <v>93</v>
      </c>
    </row>
    <row r="107" spans="1:40" x14ac:dyDescent="0.25">
      <c r="A107" s="48">
        <v>34037</v>
      </c>
      <c r="B107" s="16" t="s">
        <v>43</v>
      </c>
      <c r="C107" s="14" t="s">
        <v>89</v>
      </c>
      <c r="D107" s="14">
        <v>2275050012</v>
      </c>
      <c r="E107" s="170" t="s">
        <v>98</v>
      </c>
      <c r="F107" s="170" t="s">
        <v>100</v>
      </c>
      <c r="G107" s="48">
        <v>34037</v>
      </c>
      <c r="H107" s="16" t="s">
        <v>43</v>
      </c>
      <c r="I107" s="14" t="s">
        <v>89</v>
      </c>
      <c r="J107" s="14">
        <v>2275050012</v>
      </c>
      <c r="K107" s="170" t="s">
        <v>98</v>
      </c>
      <c r="L107" s="170" t="s">
        <v>100</v>
      </c>
      <c r="M107" s="170"/>
      <c r="N107" s="14">
        <v>38.481256500000001</v>
      </c>
      <c r="O107" s="14"/>
      <c r="P107" s="14">
        <v>1.300837464</v>
      </c>
      <c r="Q107" s="14">
        <v>0.95108194999999995</v>
      </c>
      <c r="R107" s="14">
        <v>0.92825595299999997</v>
      </c>
      <c r="S107" s="14">
        <v>0.29563892000000003</v>
      </c>
      <c r="T107" s="14">
        <v>2.7704229599999999</v>
      </c>
      <c r="U107" s="14"/>
      <c r="V107" s="48">
        <v>1</v>
      </c>
      <c r="W107" s="78">
        <f t="shared" si="48"/>
        <v>38.481256500000001</v>
      </c>
      <c r="X107" s="14">
        <f t="shared" si="49"/>
        <v>0</v>
      </c>
      <c r="Y107" s="14">
        <f t="shared" si="50"/>
        <v>1.300837464</v>
      </c>
      <c r="Z107" s="14">
        <f t="shared" si="51"/>
        <v>0.95108194999999995</v>
      </c>
      <c r="AA107" s="14">
        <f t="shared" si="52"/>
        <v>0.92825595299999997</v>
      </c>
      <c r="AB107" s="14">
        <f t="shared" si="53"/>
        <v>0.29563892000000003</v>
      </c>
      <c r="AC107" s="14">
        <f t="shared" si="54"/>
        <v>2.7704229599999999</v>
      </c>
      <c r="AD107" s="14">
        <f t="shared" si="55"/>
        <v>0</v>
      </c>
      <c r="AE107" s="16">
        <f t="shared" si="56"/>
        <v>0.1054281</v>
      </c>
      <c r="AF107" s="14">
        <f t="shared" si="57"/>
        <v>0</v>
      </c>
      <c r="AG107" s="14">
        <f t="shared" si="58"/>
        <v>3.5639382575342465E-3</v>
      </c>
      <c r="AH107" s="14">
        <f t="shared" si="59"/>
        <v>2.6057039726027397E-3</v>
      </c>
      <c r="AI107" s="14">
        <f t="shared" si="60"/>
        <v>2.5431669945205479E-3</v>
      </c>
      <c r="AJ107" s="14">
        <f t="shared" si="61"/>
        <v>8.0996964383561656E-4</v>
      </c>
      <c r="AK107" s="14">
        <f t="shared" si="62"/>
        <v>7.5901998904109582E-3</v>
      </c>
      <c r="AL107" s="14">
        <f t="shared" si="63"/>
        <v>0</v>
      </c>
      <c r="AM107" s="16" t="s">
        <v>92</v>
      </c>
      <c r="AN107" s="17" t="s">
        <v>93</v>
      </c>
    </row>
    <row r="108" spans="1:40" x14ac:dyDescent="0.25">
      <c r="A108" s="48">
        <v>34039</v>
      </c>
      <c r="B108" s="16" t="s">
        <v>44</v>
      </c>
      <c r="C108" s="14" t="s">
        <v>89</v>
      </c>
      <c r="D108" s="14">
        <v>2275001000</v>
      </c>
      <c r="E108" s="170" t="s">
        <v>95</v>
      </c>
      <c r="F108" s="170"/>
      <c r="G108" s="48">
        <v>34039</v>
      </c>
      <c r="H108" s="16" t="s">
        <v>44</v>
      </c>
      <c r="I108" s="14" t="s">
        <v>89</v>
      </c>
      <c r="J108" s="14">
        <v>2275001000</v>
      </c>
      <c r="K108" s="170" t="s">
        <v>95</v>
      </c>
      <c r="L108" s="170"/>
      <c r="M108" s="170"/>
      <c r="N108" s="14">
        <v>3.2387290000000002</v>
      </c>
      <c r="O108" s="14"/>
      <c r="P108" s="14">
        <v>2.78607</v>
      </c>
      <c r="Q108" s="14">
        <v>0.17378489999999999</v>
      </c>
      <c r="R108" s="14">
        <v>0.16961409999999999</v>
      </c>
      <c r="S108" s="14">
        <v>0.26310440000000002</v>
      </c>
      <c r="T108" s="14">
        <v>1.355477</v>
      </c>
      <c r="U108" s="14"/>
      <c r="V108" s="48">
        <v>1</v>
      </c>
      <c r="W108" s="78">
        <f t="shared" si="48"/>
        <v>3.2387290000000002</v>
      </c>
      <c r="X108" s="14">
        <f t="shared" si="49"/>
        <v>0</v>
      </c>
      <c r="Y108" s="14">
        <f t="shared" si="50"/>
        <v>2.78607</v>
      </c>
      <c r="Z108" s="14">
        <f t="shared" si="51"/>
        <v>0.17378489999999999</v>
      </c>
      <c r="AA108" s="14">
        <f t="shared" si="52"/>
        <v>0.16961409999999999</v>
      </c>
      <c r="AB108" s="14">
        <f t="shared" si="53"/>
        <v>0.26310440000000002</v>
      </c>
      <c r="AC108" s="14">
        <f t="shared" si="54"/>
        <v>1.355477</v>
      </c>
      <c r="AD108" s="14">
        <f t="shared" si="55"/>
        <v>0</v>
      </c>
      <c r="AE108" s="16">
        <f t="shared" si="56"/>
        <v>8.8732301369863018E-3</v>
      </c>
      <c r="AF108" s="14">
        <f t="shared" si="57"/>
        <v>0</v>
      </c>
      <c r="AG108" s="14">
        <f t="shared" si="58"/>
        <v>7.633068493150685E-3</v>
      </c>
      <c r="AH108" s="14">
        <f t="shared" si="59"/>
        <v>4.7612301369863013E-4</v>
      </c>
      <c r="AI108" s="14">
        <f t="shared" si="60"/>
        <v>4.6469616438356162E-4</v>
      </c>
      <c r="AJ108" s="14">
        <f t="shared" si="61"/>
        <v>7.2083397260273982E-4</v>
      </c>
      <c r="AK108" s="14">
        <f t="shared" si="62"/>
        <v>3.7136356164383564E-3</v>
      </c>
      <c r="AL108" s="14">
        <f t="shared" si="63"/>
        <v>0</v>
      </c>
      <c r="AM108" s="16" t="s">
        <v>92</v>
      </c>
      <c r="AN108" s="17" t="s">
        <v>93</v>
      </c>
    </row>
    <row r="109" spans="1:40" x14ac:dyDescent="0.25">
      <c r="A109" s="48">
        <v>34039</v>
      </c>
      <c r="B109" s="16" t="s">
        <v>44</v>
      </c>
      <c r="C109" s="14" t="s">
        <v>89</v>
      </c>
      <c r="D109" s="14">
        <v>2275050011</v>
      </c>
      <c r="E109" s="170" t="s">
        <v>98</v>
      </c>
      <c r="F109" s="170" t="s">
        <v>99</v>
      </c>
      <c r="G109" s="48">
        <v>34039</v>
      </c>
      <c r="H109" s="16" t="s">
        <v>44</v>
      </c>
      <c r="I109" s="14" t="s">
        <v>89</v>
      </c>
      <c r="J109" s="14">
        <v>2275050011</v>
      </c>
      <c r="K109" s="170" t="s">
        <v>98</v>
      </c>
      <c r="L109" s="170" t="s">
        <v>99</v>
      </c>
      <c r="M109" s="170"/>
      <c r="N109" s="14">
        <v>92.415289999999999</v>
      </c>
      <c r="O109" s="14"/>
      <c r="P109" s="14">
        <v>0.49999949999999999</v>
      </c>
      <c r="Q109" s="14">
        <v>1.8207675000000001</v>
      </c>
      <c r="R109" s="14">
        <v>1.2563295350000001</v>
      </c>
      <c r="S109" s="14">
        <v>7.6923000000000005E-2</v>
      </c>
      <c r="T109" s="14">
        <v>1.15749133</v>
      </c>
      <c r="U109" s="14"/>
      <c r="V109" s="48">
        <v>1</v>
      </c>
      <c r="W109" s="78">
        <f t="shared" si="48"/>
        <v>92.415289999999999</v>
      </c>
      <c r="X109" s="14">
        <f t="shared" si="49"/>
        <v>0</v>
      </c>
      <c r="Y109" s="14">
        <f t="shared" si="50"/>
        <v>0.49999949999999999</v>
      </c>
      <c r="Z109" s="14">
        <f t="shared" si="51"/>
        <v>1.8207675000000001</v>
      </c>
      <c r="AA109" s="14">
        <f t="shared" si="52"/>
        <v>1.2563295350000001</v>
      </c>
      <c r="AB109" s="14">
        <f t="shared" si="53"/>
        <v>7.6923000000000005E-2</v>
      </c>
      <c r="AC109" s="14">
        <f t="shared" si="54"/>
        <v>1.15749133</v>
      </c>
      <c r="AD109" s="14">
        <f t="shared" si="55"/>
        <v>0</v>
      </c>
      <c r="AE109" s="16">
        <f t="shared" si="56"/>
        <v>0.25319257534246575</v>
      </c>
      <c r="AF109" s="14">
        <f t="shared" si="57"/>
        <v>0</v>
      </c>
      <c r="AG109" s="14">
        <f t="shared" si="58"/>
        <v>1.3698616438356163E-3</v>
      </c>
      <c r="AH109" s="14">
        <f t="shared" si="59"/>
        <v>4.9884041095890411E-3</v>
      </c>
      <c r="AI109" s="14">
        <f t="shared" si="60"/>
        <v>3.4419987260273974E-3</v>
      </c>
      <c r="AJ109" s="14">
        <f t="shared" si="61"/>
        <v>2.1074794520547946E-4</v>
      </c>
      <c r="AK109" s="14">
        <f t="shared" si="62"/>
        <v>3.1712091232876712E-3</v>
      </c>
      <c r="AL109" s="14">
        <f t="shared" si="63"/>
        <v>0</v>
      </c>
      <c r="AM109" s="16" t="s">
        <v>92</v>
      </c>
      <c r="AN109" s="17" t="s">
        <v>93</v>
      </c>
    </row>
    <row r="110" spans="1:40" x14ac:dyDescent="0.25">
      <c r="A110" s="48">
        <v>34039</v>
      </c>
      <c r="B110" s="16" t="s">
        <v>44</v>
      </c>
      <c r="C110" s="14" t="s">
        <v>89</v>
      </c>
      <c r="D110" s="14">
        <v>2275050012</v>
      </c>
      <c r="E110" s="170" t="s">
        <v>98</v>
      </c>
      <c r="F110" s="170" t="s">
        <v>100</v>
      </c>
      <c r="G110" s="48">
        <v>34039</v>
      </c>
      <c r="H110" s="16" t="s">
        <v>44</v>
      </c>
      <c r="I110" s="14" t="s">
        <v>89</v>
      </c>
      <c r="J110" s="14">
        <v>2275050012</v>
      </c>
      <c r="K110" s="170" t="s">
        <v>98</v>
      </c>
      <c r="L110" s="170" t="s">
        <v>100</v>
      </c>
      <c r="M110" s="170"/>
      <c r="N110" s="14">
        <v>29.130512499999998</v>
      </c>
      <c r="O110" s="14"/>
      <c r="P110" s="14">
        <v>0.98474068000000003</v>
      </c>
      <c r="Q110" s="14">
        <v>0.71997394999999997</v>
      </c>
      <c r="R110" s="14">
        <v>0.70269458500000004</v>
      </c>
      <c r="S110" s="14">
        <v>0.2238002</v>
      </c>
      <c r="T110" s="14">
        <v>2.0972246999999999</v>
      </c>
      <c r="U110" s="14"/>
      <c r="V110" s="48">
        <v>1</v>
      </c>
      <c r="W110" s="78">
        <f t="shared" si="48"/>
        <v>29.130512499999998</v>
      </c>
      <c r="X110" s="14">
        <f t="shared" si="49"/>
        <v>0</v>
      </c>
      <c r="Y110" s="14">
        <f t="shared" si="50"/>
        <v>0.98474068000000003</v>
      </c>
      <c r="Z110" s="14">
        <f t="shared" si="51"/>
        <v>0.71997394999999997</v>
      </c>
      <c r="AA110" s="14">
        <f t="shared" si="52"/>
        <v>0.70269458500000004</v>
      </c>
      <c r="AB110" s="14">
        <f t="shared" si="53"/>
        <v>0.2238002</v>
      </c>
      <c r="AC110" s="14">
        <f t="shared" si="54"/>
        <v>2.0972246999999999</v>
      </c>
      <c r="AD110" s="14">
        <f t="shared" si="55"/>
        <v>0</v>
      </c>
      <c r="AE110" s="16">
        <f t="shared" si="56"/>
        <v>7.980962328767123E-2</v>
      </c>
      <c r="AF110" s="14">
        <f t="shared" si="57"/>
        <v>0</v>
      </c>
      <c r="AG110" s="14">
        <f t="shared" si="58"/>
        <v>2.697919671232877E-3</v>
      </c>
      <c r="AH110" s="14">
        <f t="shared" si="59"/>
        <v>1.9725313698630135E-3</v>
      </c>
      <c r="AI110" s="14">
        <f t="shared" si="60"/>
        <v>1.9251906438356166E-3</v>
      </c>
      <c r="AJ110" s="14">
        <f t="shared" si="61"/>
        <v>6.1315123287671231E-4</v>
      </c>
      <c r="AK110" s="14">
        <f t="shared" si="62"/>
        <v>5.745821095890411E-3</v>
      </c>
      <c r="AL110" s="14">
        <f t="shared" si="63"/>
        <v>0</v>
      </c>
      <c r="AM110" s="16" t="s">
        <v>92</v>
      </c>
      <c r="AN110" s="17" t="s">
        <v>93</v>
      </c>
    </row>
    <row r="111" spans="1:40" ht="15.75" thickBot="1" x14ac:dyDescent="0.3">
      <c r="A111" s="48">
        <v>34041</v>
      </c>
      <c r="B111" s="16" t="s">
        <v>45</v>
      </c>
      <c r="C111" s="14" t="s">
        <v>89</v>
      </c>
      <c r="D111" s="14">
        <v>2275050011</v>
      </c>
      <c r="E111" s="170" t="s">
        <v>98</v>
      </c>
      <c r="F111" s="170" t="s">
        <v>99</v>
      </c>
      <c r="G111" s="48">
        <v>34041</v>
      </c>
      <c r="H111" s="16" t="s">
        <v>45</v>
      </c>
      <c r="I111" s="14" t="s">
        <v>89</v>
      </c>
      <c r="J111" s="14">
        <v>2275050011</v>
      </c>
      <c r="K111" s="170" t="s">
        <v>98</v>
      </c>
      <c r="L111" s="170" t="s">
        <v>99</v>
      </c>
      <c r="M111" s="170"/>
      <c r="N111" s="14">
        <v>88.490946199999996</v>
      </c>
      <c r="O111" s="14"/>
      <c r="P111" s="14">
        <v>0.47876748000000002</v>
      </c>
      <c r="Q111" s="14">
        <v>1.7434497959999999</v>
      </c>
      <c r="R111" s="14">
        <v>1.202980296</v>
      </c>
      <c r="S111" s="14">
        <v>7.3656520000000003E-2</v>
      </c>
      <c r="T111" s="14">
        <v>1.1083390580000001</v>
      </c>
      <c r="U111" s="14"/>
      <c r="V111" s="48">
        <v>1</v>
      </c>
      <c r="W111" s="78">
        <f t="shared" si="48"/>
        <v>88.490946199999996</v>
      </c>
      <c r="X111" s="14">
        <f t="shared" si="49"/>
        <v>0</v>
      </c>
      <c r="Y111" s="14">
        <f t="shared" si="50"/>
        <v>0.47876748000000002</v>
      </c>
      <c r="Z111" s="14">
        <f t="shared" si="51"/>
        <v>1.7434497959999999</v>
      </c>
      <c r="AA111" s="14">
        <f t="shared" si="52"/>
        <v>1.202980296</v>
      </c>
      <c r="AB111" s="14">
        <f t="shared" si="53"/>
        <v>7.3656520000000003E-2</v>
      </c>
      <c r="AC111" s="14">
        <f t="shared" si="54"/>
        <v>1.1083390580000001</v>
      </c>
      <c r="AD111" s="14">
        <f t="shared" si="55"/>
        <v>0</v>
      </c>
      <c r="AE111" s="19">
        <f t="shared" si="56"/>
        <v>0.24244094849315068</v>
      </c>
      <c r="AF111" s="20">
        <f t="shared" si="57"/>
        <v>0</v>
      </c>
      <c r="AG111" s="20">
        <f t="shared" si="58"/>
        <v>1.3116917260273973E-3</v>
      </c>
      <c r="AH111" s="20">
        <f t="shared" si="59"/>
        <v>4.776574783561644E-3</v>
      </c>
      <c r="AI111" s="20">
        <f t="shared" si="60"/>
        <v>3.2958364273972603E-3</v>
      </c>
      <c r="AJ111" s="20">
        <f t="shared" si="61"/>
        <v>2.0179868493150685E-4</v>
      </c>
      <c r="AK111" s="20">
        <f t="shared" si="62"/>
        <v>3.0365453643835618E-3</v>
      </c>
      <c r="AL111" s="20">
        <f t="shared" si="63"/>
        <v>0</v>
      </c>
      <c r="AM111" s="16" t="s">
        <v>92</v>
      </c>
      <c r="AN111" s="17" t="s">
        <v>93</v>
      </c>
    </row>
    <row r="112" spans="1:40" ht="15.75" thickBot="1" x14ac:dyDescent="0.3">
      <c r="A112" s="48">
        <v>34041</v>
      </c>
      <c r="B112" s="16" t="s">
        <v>45</v>
      </c>
      <c r="C112" s="14" t="s">
        <v>89</v>
      </c>
      <c r="D112" s="14">
        <v>2275050012</v>
      </c>
      <c r="E112" s="172" t="s">
        <v>98</v>
      </c>
      <c r="F112" s="172" t="s">
        <v>100</v>
      </c>
      <c r="G112" s="48">
        <v>34041</v>
      </c>
      <c r="H112" s="16" t="s">
        <v>45</v>
      </c>
      <c r="I112" s="14" t="s">
        <v>89</v>
      </c>
      <c r="J112" s="14">
        <v>2275050012</v>
      </c>
      <c r="K112" s="170" t="s">
        <v>98</v>
      </c>
      <c r="L112" s="170" t="s">
        <v>100</v>
      </c>
      <c r="M112" s="170"/>
      <c r="N112" s="21">
        <v>27.175704</v>
      </c>
      <c r="O112" s="21"/>
      <c r="P112" s="21">
        <v>0.91865946799999998</v>
      </c>
      <c r="Q112" s="21">
        <v>0.67165989999999998</v>
      </c>
      <c r="R112" s="21">
        <v>0.65554013600000005</v>
      </c>
      <c r="S112" s="21">
        <v>0.20878205</v>
      </c>
      <c r="T112" s="21">
        <v>1.95648972</v>
      </c>
      <c r="U112" s="21"/>
      <c r="V112" s="110">
        <v>1</v>
      </c>
      <c r="W112" s="73">
        <f t="shared" si="48"/>
        <v>27.175704</v>
      </c>
      <c r="X112" s="20">
        <f t="shared" si="49"/>
        <v>0</v>
      </c>
      <c r="Y112" s="20">
        <f t="shared" si="50"/>
        <v>0.91865946799999998</v>
      </c>
      <c r="Z112" s="20">
        <f t="shared" si="51"/>
        <v>0.67165989999999998</v>
      </c>
      <c r="AA112" s="20">
        <f t="shared" si="52"/>
        <v>0.65554013600000005</v>
      </c>
      <c r="AB112" s="20">
        <f t="shared" si="53"/>
        <v>0.20878205</v>
      </c>
      <c r="AC112" s="20">
        <f t="shared" si="54"/>
        <v>1.95648972</v>
      </c>
      <c r="AD112" s="20">
        <f t="shared" si="55"/>
        <v>0</v>
      </c>
      <c r="AE112" s="59">
        <f t="shared" si="56"/>
        <v>7.445398356164383E-2</v>
      </c>
      <c r="AF112" s="59">
        <f t="shared" si="57"/>
        <v>0</v>
      </c>
      <c r="AG112" s="59">
        <f t="shared" si="58"/>
        <v>2.5168752547945206E-3</v>
      </c>
      <c r="AH112" s="59">
        <f t="shared" si="59"/>
        <v>1.840164109589041E-3</v>
      </c>
      <c r="AI112" s="59">
        <f t="shared" si="60"/>
        <v>1.79600037260274E-3</v>
      </c>
      <c r="AJ112" s="59">
        <f t="shared" si="61"/>
        <v>5.7200561643835619E-4</v>
      </c>
      <c r="AK112" s="59">
        <f t="shared" si="62"/>
        <v>5.3602458082191778E-3</v>
      </c>
      <c r="AL112" s="59">
        <f t="shared" si="63"/>
        <v>0</v>
      </c>
      <c r="AM112" s="57" t="s">
        <v>92</v>
      </c>
      <c r="AN112" s="22" t="s">
        <v>93</v>
      </c>
    </row>
    <row r="113" spans="1:40" ht="15.75" thickBot="1" x14ac:dyDescent="0.3">
      <c r="A113" s="23" t="s">
        <v>112</v>
      </c>
      <c r="B113" s="5"/>
      <c r="C113" s="5"/>
      <c r="D113" s="33"/>
      <c r="E113" s="23"/>
      <c r="F113" s="5"/>
      <c r="G113" s="5"/>
      <c r="H113" s="5"/>
      <c r="I113" s="5"/>
      <c r="J113" s="5"/>
      <c r="K113" s="5"/>
      <c r="L113" s="5"/>
      <c r="M113" s="5"/>
      <c r="N113" s="5">
        <f>SUM(N8:N112)</f>
        <v>9564.2862883087382</v>
      </c>
      <c r="O113" s="5">
        <f t="shared" ref="O113:U113" si="64">SUM(O8:O112)</f>
        <v>896440.21015519963</v>
      </c>
      <c r="P113" s="5">
        <f t="shared" si="64"/>
        <v>3360.9801851099692</v>
      </c>
      <c r="Q113" s="5">
        <f t="shared" si="64"/>
        <v>149.71751231360298</v>
      </c>
      <c r="R113" s="5">
        <f t="shared" si="64"/>
        <v>131.12514647853007</v>
      </c>
      <c r="S113" s="5">
        <f t="shared" si="64"/>
        <v>393.66718881684119</v>
      </c>
      <c r="T113" s="5">
        <f t="shared" si="64"/>
        <v>1170.9272281318551</v>
      </c>
      <c r="U113" s="5">
        <f t="shared" si="64"/>
        <v>1.0552683661819997</v>
      </c>
      <c r="V113" s="92"/>
      <c r="W113" s="5">
        <f>SUM(W8:W112)</f>
        <v>9857.2530393699308</v>
      </c>
      <c r="X113" s="108">
        <f t="shared" ref="X113:AD113" si="65">SUM(X8:X112)</f>
        <v>972644.4723368577</v>
      </c>
      <c r="Y113" s="108">
        <f t="shared" si="65"/>
        <v>3572.0431751436699</v>
      </c>
      <c r="Z113" s="108">
        <f t="shared" si="65"/>
        <v>149.13943508576739</v>
      </c>
      <c r="AA113" s="108">
        <f t="shared" si="65"/>
        <v>130.73505251583646</v>
      </c>
      <c r="AB113" s="108">
        <f t="shared" si="65"/>
        <v>420.20733071836554</v>
      </c>
      <c r="AC113" s="108">
        <f t="shared" si="65"/>
        <v>1210.9351005705182</v>
      </c>
      <c r="AD113" s="108">
        <f t="shared" si="65"/>
        <v>1.0552683661819997</v>
      </c>
      <c r="AE113" s="112"/>
      <c r="AF113" s="111"/>
      <c r="AG113" s="111"/>
      <c r="AH113" s="111"/>
      <c r="AI113" s="111"/>
      <c r="AJ113" s="111"/>
      <c r="AK113" s="111"/>
      <c r="AL113" s="111"/>
      <c r="AM113" s="23" t="s">
        <v>92</v>
      </c>
      <c r="AN113" s="56" t="s">
        <v>93</v>
      </c>
    </row>
    <row r="114" spans="1:40" x14ac:dyDescent="0.25">
      <c r="AM114" s="58"/>
      <c r="AN114" s="58"/>
    </row>
  </sheetData>
  <sortState xmlns:xlrd2="http://schemas.microsoft.com/office/spreadsheetml/2017/richdata2" ref="A8:AN112">
    <sortCondition ref="B8:B112"/>
    <sortCondition ref="D8:D112"/>
  </sortState>
  <mergeCells count="3">
    <mergeCell ref="N6:U6"/>
    <mergeCell ref="W6:AD6"/>
    <mergeCell ref="AE6:A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7B43-D09E-4893-9643-09E445053325}">
  <dimension ref="A1:AS77"/>
  <sheetViews>
    <sheetView workbookViewId="0">
      <selection activeCell="K12" sqref="K12"/>
    </sheetView>
  </sheetViews>
  <sheetFormatPr defaultRowHeight="15" x14ac:dyDescent="0.25"/>
  <cols>
    <col min="1" max="1" width="13.140625" customWidth="1"/>
    <col min="3" max="3" width="11.7109375" customWidth="1"/>
    <col min="4" max="4" width="13.28515625" customWidth="1"/>
    <col min="5" max="5" width="13.5703125" customWidth="1"/>
    <col min="6" max="6" width="13.140625" customWidth="1"/>
    <col min="36" max="36" width="12" bestFit="1" customWidth="1"/>
    <col min="40" max="40" width="12" bestFit="1" customWidth="1"/>
    <col min="43" max="43" width="11.140625" customWidth="1"/>
    <col min="45" max="45" width="12.140625" customWidth="1"/>
  </cols>
  <sheetData>
    <row r="1" spans="1:45" ht="18" thickBot="1" x14ac:dyDescent="0.3">
      <c r="A1" s="46" t="s">
        <v>113</v>
      </c>
      <c r="U1">
        <v>2017</v>
      </c>
      <c r="V1">
        <v>2017</v>
      </c>
      <c r="W1">
        <v>2017</v>
      </c>
      <c r="X1">
        <v>2017</v>
      </c>
      <c r="Y1">
        <v>2017</v>
      </c>
      <c r="Z1" s="25">
        <v>2020</v>
      </c>
      <c r="AA1">
        <v>2020</v>
      </c>
      <c r="AB1">
        <v>2020</v>
      </c>
      <c r="AC1">
        <v>2020</v>
      </c>
      <c r="AD1">
        <v>2020</v>
      </c>
    </row>
    <row r="2" spans="1:45" ht="15.75" thickBot="1" x14ac:dyDescent="0.3">
      <c r="A2" t="s">
        <v>72</v>
      </c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121</v>
      </c>
      <c r="O2" t="s">
        <v>126</v>
      </c>
      <c r="P2" t="s">
        <v>125</v>
      </c>
      <c r="Q2" t="s">
        <v>121</v>
      </c>
      <c r="R2" t="s">
        <v>127</v>
      </c>
      <c r="S2" t="s">
        <v>128</v>
      </c>
      <c r="T2" t="s">
        <v>129</v>
      </c>
      <c r="U2" t="s">
        <v>122</v>
      </c>
      <c r="V2" t="s">
        <v>130</v>
      </c>
      <c r="W2" t="s">
        <v>124</v>
      </c>
      <c r="X2" t="s">
        <v>125</v>
      </c>
      <c r="Y2" t="s">
        <v>121</v>
      </c>
      <c r="Z2" s="25" t="s">
        <v>122</v>
      </c>
      <c r="AA2" t="s">
        <v>130</v>
      </c>
      <c r="AB2" t="s">
        <v>124</v>
      </c>
      <c r="AC2" t="s">
        <v>125</v>
      </c>
      <c r="AD2" t="s">
        <v>121</v>
      </c>
      <c r="AE2" t="s">
        <v>131</v>
      </c>
      <c r="AF2" s="59" t="s">
        <v>122</v>
      </c>
      <c r="AG2" s="60" t="s">
        <v>130</v>
      </c>
      <c r="AH2" s="60" t="s">
        <v>124</v>
      </c>
      <c r="AI2" s="60" t="s">
        <v>125</v>
      </c>
      <c r="AJ2" s="12" t="s">
        <v>132</v>
      </c>
      <c r="AK2" s="11" t="s">
        <v>133</v>
      </c>
      <c r="AL2" s="11" t="s">
        <v>134</v>
      </c>
      <c r="AM2" s="26" t="s">
        <v>135</v>
      </c>
      <c r="AN2" s="12" t="s">
        <v>136</v>
      </c>
      <c r="AO2" s="11" t="s">
        <v>137</v>
      </c>
      <c r="AP2" s="11" t="s">
        <v>138</v>
      </c>
      <c r="AQ2" s="64" t="s">
        <v>139</v>
      </c>
      <c r="AR2" s="12"/>
      <c r="AS2" s="64"/>
    </row>
    <row r="3" spans="1:45" ht="15.75" thickBot="1" x14ac:dyDescent="0.3">
      <c r="A3" s="61" t="s">
        <v>140</v>
      </c>
      <c r="B3" s="11">
        <v>34001</v>
      </c>
      <c r="C3" s="62" t="s">
        <v>141</v>
      </c>
      <c r="D3" s="62" t="s">
        <v>142</v>
      </c>
      <c r="E3" s="62" t="s">
        <v>143</v>
      </c>
      <c r="F3" s="62">
        <v>2017</v>
      </c>
      <c r="G3" s="62">
        <v>534867</v>
      </c>
      <c r="H3" s="62">
        <v>15</v>
      </c>
      <c r="I3" s="62">
        <v>534882</v>
      </c>
      <c r="J3" s="62">
        <v>7936</v>
      </c>
      <c r="K3" s="62">
        <v>4667</v>
      </c>
      <c r="L3" s="62">
        <v>15657</v>
      </c>
      <c r="M3" s="62">
        <v>17745</v>
      </c>
      <c r="N3" s="62">
        <v>46005</v>
      </c>
      <c r="O3" s="62">
        <v>3725</v>
      </c>
      <c r="P3" s="62">
        <v>13715</v>
      </c>
      <c r="Q3" s="62">
        <v>17440</v>
      </c>
      <c r="R3" s="62">
        <v>63445</v>
      </c>
      <c r="S3" s="62">
        <v>93307</v>
      </c>
      <c r="T3" s="62">
        <v>22</v>
      </c>
      <c r="U3" s="62">
        <v>7936</v>
      </c>
      <c r="V3" s="62">
        <v>4667</v>
      </c>
      <c r="W3" s="62">
        <v>19382</v>
      </c>
      <c r="X3" s="62">
        <v>31460</v>
      </c>
      <c r="Y3" s="63">
        <v>63445</v>
      </c>
      <c r="Z3" s="12">
        <v>7508</v>
      </c>
      <c r="AA3" s="11">
        <v>4887</v>
      </c>
      <c r="AB3" s="11">
        <v>15767</v>
      </c>
      <c r="AC3" s="11">
        <v>28813</v>
      </c>
      <c r="AD3" s="11">
        <v>56975</v>
      </c>
      <c r="AE3" s="63" t="str">
        <f>IF(E3=[1]Sheet4!C5,"Y","N")</f>
        <v>Y</v>
      </c>
      <c r="AF3" s="61">
        <f>Z3/U3</f>
        <v>0.94606854838709675</v>
      </c>
      <c r="AG3" s="62">
        <f>AA3/V3</f>
        <v>1.0471394900364259</v>
      </c>
      <c r="AH3" s="62">
        <f>AB3/W3</f>
        <v>0.81348674027448142</v>
      </c>
      <c r="AI3" s="63">
        <f>AC3/X3</f>
        <v>0.91586141131595677</v>
      </c>
      <c r="AJ3" s="16">
        <f>Z3/Z5</f>
        <v>1</v>
      </c>
      <c r="AK3" s="14">
        <f>AA3/AA5</f>
        <v>1</v>
      </c>
      <c r="AL3" s="14">
        <f>AB3/AB5</f>
        <v>0.49790002210503048</v>
      </c>
      <c r="AM3" s="32">
        <f>AC3/AC5</f>
        <v>1</v>
      </c>
      <c r="AN3" s="16">
        <f>AJ3*AF3</f>
        <v>0.94606854838709675</v>
      </c>
      <c r="AO3" s="14">
        <f>AK3*AG3</f>
        <v>1.0471394900364259</v>
      </c>
      <c r="AP3" s="14">
        <f>AL3*AH3</f>
        <v>0.40503506596481348</v>
      </c>
      <c r="AQ3" s="17">
        <f>AM3*AI3</f>
        <v>0.91586141131595677</v>
      </c>
      <c r="AR3" s="16"/>
      <c r="AS3" s="88"/>
    </row>
    <row r="4" spans="1:45" x14ac:dyDescent="0.25">
      <c r="A4" s="65" t="s">
        <v>140</v>
      </c>
      <c r="B4" s="66">
        <v>34001</v>
      </c>
      <c r="C4" s="66" t="s">
        <v>144</v>
      </c>
      <c r="D4" s="66" t="s">
        <v>145</v>
      </c>
      <c r="E4" s="66" t="s">
        <v>146</v>
      </c>
      <c r="F4" s="66">
        <v>2017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7500</v>
      </c>
      <c r="M4" s="66">
        <v>0</v>
      </c>
      <c r="N4" s="66">
        <v>7500</v>
      </c>
      <c r="O4" s="66">
        <v>8400</v>
      </c>
      <c r="P4" s="66">
        <v>0</v>
      </c>
      <c r="Q4" s="66">
        <v>8400</v>
      </c>
      <c r="R4" s="66">
        <v>15900</v>
      </c>
      <c r="S4" s="66">
        <v>0</v>
      </c>
      <c r="T4" s="66">
        <v>23</v>
      </c>
      <c r="U4" s="66">
        <v>0</v>
      </c>
      <c r="V4" s="66">
        <v>0</v>
      </c>
      <c r="W4" s="66">
        <v>15900</v>
      </c>
      <c r="X4" s="66">
        <v>0</v>
      </c>
      <c r="Y4" s="67">
        <v>15900</v>
      </c>
      <c r="Z4" s="65">
        <v>0</v>
      </c>
      <c r="AA4" s="66">
        <v>0</v>
      </c>
      <c r="AB4" s="66">
        <v>15900</v>
      </c>
      <c r="AC4" s="66">
        <v>0</v>
      </c>
      <c r="AD4" s="66">
        <v>15900</v>
      </c>
      <c r="AE4" s="67" t="str">
        <f>IF(E4=[1]Sheet4!C10,"Y","N")</f>
        <v>Y</v>
      </c>
      <c r="AF4" s="61">
        <v>0</v>
      </c>
      <c r="AG4" s="62">
        <v>0</v>
      </c>
      <c r="AH4" s="62">
        <f>AB4/W4</f>
        <v>1</v>
      </c>
      <c r="AI4" s="63">
        <v>0</v>
      </c>
      <c r="AJ4" s="16">
        <f>U4</f>
        <v>0</v>
      </c>
      <c r="AK4" s="14">
        <f t="shared" ref="AK4:AM4" si="0">V4</f>
        <v>0</v>
      </c>
      <c r="AL4" s="14">
        <f>AB4/AB5</f>
        <v>0.50209997789496952</v>
      </c>
      <c r="AM4" s="32">
        <f t="shared" si="0"/>
        <v>0</v>
      </c>
      <c r="AN4" s="16">
        <v>0</v>
      </c>
      <c r="AO4" s="14">
        <v>0</v>
      </c>
      <c r="AP4" s="14">
        <f>AL4*AH4</f>
        <v>0.50209997789496952</v>
      </c>
      <c r="AQ4" s="17">
        <f>AM4*AI4</f>
        <v>0</v>
      </c>
      <c r="AR4" s="16"/>
      <c r="AS4" s="17"/>
    </row>
    <row r="5" spans="1:45" ht="15.75" thickBo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68">
        <f>SUM(Z3:Z4)</f>
        <v>7508</v>
      </c>
      <c r="AA5" s="69">
        <f>SUM(AA3:AA4)</f>
        <v>4887</v>
      </c>
      <c r="AB5" s="69">
        <f>SUM(AB3:AB4)</f>
        <v>31667</v>
      </c>
      <c r="AC5" s="69">
        <f>SUM(AC3:AC4)</f>
        <v>28813</v>
      </c>
      <c r="AD5" s="69"/>
      <c r="AE5" s="70"/>
      <c r="AF5" s="71"/>
      <c r="AG5" s="72"/>
      <c r="AH5" s="72"/>
      <c r="AI5" s="101"/>
      <c r="AJ5" s="16"/>
      <c r="AK5" s="14"/>
      <c r="AL5" s="14"/>
      <c r="AM5" s="32"/>
      <c r="AN5" s="16">
        <f>SUM(AN3:AN4)</f>
        <v>0.94606854838709675</v>
      </c>
      <c r="AO5" s="14">
        <f>SUM(AO3:AO4)</f>
        <v>1.0471394900364259</v>
      </c>
      <c r="AP5" s="14">
        <f t="shared" ref="AP5:AQ5" si="1">SUM(AP3:AP4)</f>
        <v>0.90713504385978294</v>
      </c>
      <c r="AQ5" s="17">
        <f t="shared" si="1"/>
        <v>0.91586141131595677</v>
      </c>
      <c r="AR5" s="16">
        <v>34001</v>
      </c>
      <c r="AS5" s="88" t="s">
        <v>140</v>
      </c>
    </row>
    <row r="6" spans="1:45" ht="18" thickBot="1" x14ac:dyDescent="0.3">
      <c r="A6" s="53" t="s">
        <v>147</v>
      </c>
      <c r="B6" s="5">
        <v>34003</v>
      </c>
      <c r="C6" s="54" t="s">
        <v>148</v>
      </c>
      <c r="D6" s="54" t="s">
        <v>148</v>
      </c>
      <c r="E6" s="54" t="s">
        <v>149</v>
      </c>
      <c r="F6" s="54">
        <v>2017</v>
      </c>
      <c r="G6" s="54">
        <v>628</v>
      </c>
      <c r="H6" s="54">
        <v>6200</v>
      </c>
      <c r="I6" s="54">
        <v>6828</v>
      </c>
      <c r="J6" s="54">
        <v>111</v>
      </c>
      <c r="K6" s="54">
        <v>77679</v>
      </c>
      <c r="L6" s="54">
        <v>100487</v>
      </c>
      <c r="M6" s="54">
        <v>359</v>
      </c>
      <c r="N6" s="54">
        <v>178636</v>
      </c>
      <c r="O6" s="54">
        <v>0</v>
      </c>
      <c r="P6" s="54">
        <v>0</v>
      </c>
      <c r="Q6" s="54">
        <v>0</v>
      </c>
      <c r="R6" s="54">
        <v>178636</v>
      </c>
      <c r="S6" s="54">
        <v>0</v>
      </c>
      <c r="T6" s="54">
        <v>109</v>
      </c>
      <c r="U6" s="54"/>
      <c r="V6" s="54">
        <f>77679+111</f>
        <v>77790</v>
      </c>
      <c r="W6" s="54">
        <v>100487</v>
      </c>
      <c r="X6" s="54">
        <v>359</v>
      </c>
      <c r="Y6" s="55">
        <v>178636</v>
      </c>
      <c r="Z6" s="23"/>
      <c r="AA6" s="5">
        <f>80257+121</f>
        <v>80378</v>
      </c>
      <c r="AB6" s="5">
        <v>92949</v>
      </c>
      <c r="AC6" s="5">
        <v>343</v>
      </c>
      <c r="AD6" s="5">
        <v>173670</v>
      </c>
      <c r="AE6" s="55" t="str">
        <f>IF(E6=[1]Sheet4!C25,"Y","N")</f>
        <v>Y</v>
      </c>
      <c r="AF6" s="75">
        <v>1</v>
      </c>
      <c r="AG6" s="76">
        <f>AA6/V6</f>
        <v>1.0332690577195012</v>
      </c>
      <c r="AH6" s="76">
        <f>AB6/W6</f>
        <v>0.92498532148437107</v>
      </c>
      <c r="AI6" s="102">
        <f>AC6/X6</f>
        <v>0.95543175487465182</v>
      </c>
      <c r="AJ6" s="16">
        <v>1</v>
      </c>
      <c r="AK6" s="14">
        <v>1</v>
      </c>
      <c r="AL6" s="14">
        <v>1</v>
      </c>
      <c r="AM6" s="32">
        <v>1</v>
      </c>
      <c r="AN6" s="16">
        <f>AJ6*AF6</f>
        <v>1</v>
      </c>
      <c r="AO6" s="14">
        <f>AG6*AK6</f>
        <v>1.0332690577195012</v>
      </c>
      <c r="AP6" s="14">
        <f>AL6*AH6</f>
        <v>0.92498532148437107</v>
      </c>
      <c r="AQ6" s="17">
        <f>AM6*AI6</f>
        <v>0.95543175487465182</v>
      </c>
      <c r="AR6" s="16">
        <v>34003</v>
      </c>
      <c r="AS6" s="88" t="s">
        <v>150</v>
      </c>
    </row>
    <row r="7" spans="1:45" ht="15.75" thickBot="1" x14ac:dyDescent="0.3">
      <c r="A7" t="s">
        <v>151</v>
      </c>
      <c r="B7">
        <v>34005</v>
      </c>
      <c r="C7" t="s">
        <v>152</v>
      </c>
      <c r="D7" t="s">
        <v>153</v>
      </c>
      <c r="E7" t="s">
        <v>154</v>
      </c>
      <c r="F7">
        <v>2017</v>
      </c>
      <c r="G7">
        <v>0</v>
      </c>
      <c r="H7">
        <v>0</v>
      </c>
      <c r="I7">
        <v>0</v>
      </c>
      <c r="J7">
        <v>0</v>
      </c>
      <c r="K7">
        <v>0</v>
      </c>
      <c r="L7">
        <v>8905</v>
      </c>
      <c r="M7">
        <v>0</v>
      </c>
      <c r="N7">
        <v>8905</v>
      </c>
      <c r="O7">
        <v>16538</v>
      </c>
      <c r="P7">
        <v>0</v>
      </c>
      <c r="Q7">
        <v>16538</v>
      </c>
      <c r="R7">
        <v>25443</v>
      </c>
      <c r="S7">
        <v>0</v>
      </c>
      <c r="T7">
        <v>105</v>
      </c>
      <c r="U7">
        <v>0</v>
      </c>
      <c r="V7">
        <v>0</v>
      </c>
      <c r="W7">
        <v>25443</v>
      </c>
      <c r="X7">
        <v>0</v>
      </c>
      <c r="Y7">
        <v>25443</v>
      </c>
      <c r="Z7" s="25">
        <v>0</v>
      </c>
      <c r="AA7">
        <v>0</v>
      </c>
      <c r="AB7">
        <v>25443</v>
      </c>
      <c r="AC7">
        <v>0</v>
      </c>
      <c r="AD7">
        <v>25443</v>
      </c>
      <c r="AE7" t="str">
        <f>IF(E7=[1]Sheet4!C23,"Y","N")</f>
        <v>Y</v>
      </c>
      <c r="AF7" s="75">
        <v>0</v>
      </c>
      <c r="AG7" s="76">
        <v>0</v>
      </c>
      <c r="AH7" s="76">
        <f t="shared" ref="AH7:AI10" si="2">AB7/W7</f>
        <v>1</v>
      </c>
      <c r="AI7" s="102">
        <v>0</v>
      </c>
      <c r="AJ7" s="16"/>
      <c r="AK7" s="14"/>
      <c r="AL7" s="14"/>
      <c r="AM7" s="32"/>
      <c r="AN7" s="16">
        <v>1</v>
      </c>
      <c r="AO7" s="14">
        <v>1</v>
      </c>
      <c r="AP7" s="14">
        <v>1</v>
      </c>
      <c r="AQ7" s="17">
        <v>1</v>
      </c>
      <c r="AR7" s="16">
        <v>34005</v>
      </c>
      <c r="AS7" s="17" t="s">
        <v>151</v>
      </c>
    </row>
    <row r="8" spans="1:45" ht="15.75" thickBot="1" x14ac:dyDescent="0.3">
      <c r="A8" s="61" t="s">
        <v>155</v>
      </c>
      <c r="B8" s="62">
        <v>34009</v>
      </c>
      <c r="C8" s="62" t="s">
        <v>156</v>
      </c>
      <c r="D8" s="62" t="s">
        <v>157</v>
      </c>
      <c r="E8" s="62" t="s">
        <v>158</v>
      </c>
      <c r="F8" s="62">
        <v>2017</v>
      </c>
      <c r="G8" s="62">
        <v>0</v>
      </c>
      <c r="H8" s="62">
        <v>6</v>
      </c>
      <c r="I8" s="62">
        <v>6</v>
      </c>
      <c r="J8" s="62">
        <v>0</v>
      </c>
      <c r="K8" s="62">
        <v>0</v>
      </c>
      <c r="L8" s="62">
        <v>22000</v>
      </c>
      <c r="M8" s="62">
        <v>200</v>
      </c>
      <c r="N8" s="62">
        <v>22200</v>
      </c>
      <c r="O8" s="62">
        <v>8000</v>
      </c>
      <c r="P8" s="62">
        <v>0</v>
      </c>
      <c r="Q8" s="62">
        <v>8000</v>
      </c>
      <c r="R8" s="62">
        <v>30200</v>
      </c>
      <c r="S8" s="62">
        <v>0</v>
      </c>
      <c r="T8" s="62">
        <v>43</v>
      </c>
      <c r="U8" s="62">
        <v>0</v>
      </c>
      <c r="V8" s="62">
        <v>0</v>
      </c>
      <c r="W8" s="62">
        <v>30000</v>
      </c>
      <c r="X8" s="62">
        <v>200</v>
      </c>
      <c r="Y8" s="63">
        <v>30200</v>
      </c>
      <c r="Z8" s="61">
        <v>0</v>
      </c>
      <c r="AA8" s="62">
        <v>0</v>
      </c>
      <c r="AB8" s="62">
        <v>30000</v>
      </c>
      <c r="AC8" s="62">
        <v>200</v>
      </c>
      <c r="AD8" s="62">
        <v>30200</v>
      </c>
      <c r="AE8" s="63" t="str">
        <f>IF(E8=[1]Sheet4!C6,"Y","N")</f>
        <v>Y</v>
      </c>
      <c r="AF8" s="75">
        <v>0</v>
      </c>
      <c r="AG8" s="76">
        <v>0</v>
      </c>
      <c r="AH8" s="76">
        <f t="shared" si="2"/>
        <v>1</v>
      </c>
      <c r="AI8" s="102">
        <f t="shared" si="2"/>
        <v>1</v>
      </c>
      <c r="AJ8" s="16">
        <v>0</v>
      </c>
      <c r="AK8" s="14">
        <v>0</v>
      </c>
      <c r="AL8" s="14">
        <f>AB8/AB11</f>
        <v>0.47757772577486984</v>
      </c>
      <c r="AM8" s="32">
        <v>0</v>
      </c>
      <c r="AN8" s="16">
        <v>0</v>
      </c>
      <c r="AO8" s="14">
        <f>AL8*AH8</f>
        <v>0.47757772577486984</v>
      </c>
      <c r="AP8" s="14"/>
      <c r="AQ8" s="17">
        <v>0</v>
      </c>
      <c r="AR8" s="16"/>
      <c r="AS8" s="88"/>
    </row>
    <row r="9" spans="1:45" ht="15.75" thickBot="1" x14ac:dyDescent="0.3">
      <c r="A9" s="50" t="s">
        <v>159</v>
      </c>
      <c r="B9" s="51">
        <v>34009</v>
      </c>
      <c r="C9" s="51" t="s">
        <v>160</v>
      </c>
      <c r="D9" s="51" t="s">
        <v>161</v>
      </c>
      <c r="E9" s="51" t="s">
        <v>162</v>
      </c>
      <c r="F9" s="51">
        <v>2017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12098</v>
      </c>
      <c r="M9" s="51">
        <v>0</v>
      </c>
      <c r="N9" s="51">
        <v>12098</v>
      </c>
      <c r="O9" s="51">
        <v>8066</v>
      </c>
      <c r="P9" s="51">
        <v>0</v>
      </c>
      <c r="Q9" s="51">
        <v>8066</v>
      </c>
      <c r="R9" s="51">
        <v>20164</v>
      </c>
      <c r="S9" s="51">
        <v>0</v>
      </c>
      <c r="T9" s="51">
        <v>14</v>
      </c>
      <c r="U9" s="51">
        <v>0</v>
      </c>
      <c r="V9" s="51">
        <v>0</v>
      </c>
      <c r="W9" s="51">
        <v>20164</v>
      </c>
      <c r="X9" s="51">
        <v>0</v>
      </c>
      <c r="Y9" s="77">
        <v>20164</v>
      </c>
      <c r="Z9" s="50">
        <v>0</v>
      </c>
      <c r="AA9" s="51">
        <v>0</v>
      </c>
      <c r="AB9" s="51">
        <v>20164</v>
      </c>
      <c r="AC9" s="51">
        <v>0</v>
      </c>
      <c r="AD9" s="51">
        <v>20164</v>
      </c>
      <c r="AE9" s="77" t="str">
        <f>IF(E9=[1]Sheet4!C18,"Y","N")</f>
        <v>Y</v>
      </c>
      <c r="AF9" s="75">
        <v>0</v>
      </c>
      <c r="AG9" s="76">
        <v>0</v>
      </c>
      <c r="AH9" s="76">
        <f t="shared" si="2"/>
        <v>1</v>
      </c>
      <c r="AI9" s="102">
        <v>0</v>
      </c>
      <c r="AJ9" s="16">
        <v>0</v>
      </c>
      <c r="AK9" s="14">
        <v>0</v>
      </c>
      <c r="AL9" s="14">
        <f>AB9/AB11</f>
        <v>0.32099590875081585</v>
      </c>
      <c r="AM9" s="32">
        <f t="shared" ref="AM9:AM10" si="3">AC9/AC11</f>
        <v>0</v>
      </c>
      <c r="AN9" s="16">
        <v>0</v>
      </c>
      <c r="AO9" s="14">
        <f>AL9*AH9</f>
        <v>0.32099590875081585</v>
      </c>
      <c r="AP9" s="14"/>
      <c r="AQ9" s="17">
        <v>0</v>
      </c>
      <c r="AR9" s="16"/>
      <c r="AS9" s="88"/>
    </row>
    <row r="10" spans="1:45" ht="15.75" thickBot="1" x14ac:dyDescent="0.3">
      <c r="A10" s="68" t="s">
        <v>159</v>
      </c>
      <c r="B10" s="20">
        <v>34009</v>
      </c>
      <c r="C10" s="69" t="s">
        <v>163</v>
      </c>
      <c r="D10" s="69" t="s">
        <v>164</v>
      </c>
      <c r="E10" s="69" t="s">
        <v>165</v>
      </c>
      <c r="F10" s="69">
        <v>2017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4331</v>
      </c>
      <c r="M10" s="69">
        <v>0</v>
      </c>
      <c r="N10" s="69">
        <v>4331</v>
      </c>
      <c r="O10" s="69">
        <v>8044</v>
      </c>
      <c r="P10" s="69">
        <v>0</v>
      </c>
      <c r="Q10" s="69">
        <v>8044</v>
      </c>
      <c r="R10" s="69">
        <v>12375</v>
      </c>
      <c r="S10" s="69">
        <v>0</v>
      </c>
      <c r="T10" s="69">
        <v>57</v>
      </c>
      <c r="U10" s="69">
        <v>0</v>
      </c>
      <c r="V10" s="69">
        <v>0</v>
      </c>
      <c r="W10" s="69">
        <v>12375</v>
      </c>
      <c r="X10" s="69">
        <v>0</v>
      </c>
      <c r="Y10" s="70">
        <v>12375</v>
      </c>
      <c r="Z10" s="19">
        <v>0</v>
      </c>
      <c r="AA10" s="20">
        <v>0</v>
      </c>
      <c r="AB10" s="20">
        <v>12653</v>
      </c>
      <c r="AC10" s="20">
        <v>0</v>
      </c>
      <c r="AD10" s="20"/>
      <c r="AE10" s="70" t="str">
        <f>IF(E10=[1]Sheet4!C28,"Y","N")</f>
        <v>Y</v>
      </c>
      <c r="AF10" s="75">
        <v>0</v>
      </c>
      <c r="AG10" s="76">
        <v>0</v>
      </c>
      <c r="AH10" s="76">
        <f t="shared" si="2"/>
        <v>1.0224646464646465</v>
      </c>
      <c r="AI10" s="102">
        <v>0</v>
      </c>
      <c r="AJ10" s="16">
        <v>0</v>
      </c>
      <c r="AK10" s="14">
        <v>0</v>
      </c>
      <c r="AL10" s="14">
        <f>AB10/AB11</f>
        <v>0.20142636547431428</v>
      </c>
      <c r="AM10" s="32">
        <f t="shared" si="3"/>
        <v>0</v>
      </c>
      <c r="AN10" s="16">
        <v>0</v>
      </c>
      <c r="AO10" s="14">
        <f>AL10*AH10</f>
        <v>0.20595133756335343</v>
      </c>
      <c r="AP10" s="14"/>
      <c r="AQ10" s="17">
        <v>0</v>
      </c>
      <c r="AR10" s="16"/>
      <c r="AS10" s="88"/>
    </row>
    <row r="11" spans="1:45" ht="15.75" thickBot="1" x14ac:dyDescent="0.3">
      <c r="A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79">
        <f t="shared" ref="Z11:AA11" si="4">SUM(Z8:Z10)</f>
        <v>0</v>
      </c>
      <c r="AA11" s="80">
        <f t="shared" si="4"/>
        <v>0</v>
      </c>
      <c r="AB11" s="80">
        <f>SUM(AB8:AB10)</f>
        <v>62817</v>
      </c>
      <c r="AC11" s="80">
        <f>SUM(AC8:AC10)</f>
        <v>200</v>
      </c>
      <c r="AD11" s="80">
        <f>SUM(AD8:AD10)</f>
        <v>50364</v>
      </c>
      <c r="AE11" s="81"/>
      <c r="AF11" s="82"/>
      <c r="AG11" s="82"/>
      <c r="AH11" s="82"/>
      <c r="AI11" s="103"/>
      <c r="AJ11" s="16"/>
      <c r="AK11" s="14"/>
      <c r="AL11" s="14">
        <f>SUM(AL8:AL10)</f>
        <v>1</v>
      </c>
      <c r="AM11" s="32">
        <v>1</v>
      </c>
      <c r="AN11" s="16">
        <v>1</v>
      </c>
      <c r="AO11" s="14">
        <f>SUM(AO8:AO10)</f>
        <v>1.0045249720890392</v>
      </c>
      <c r="AP11" s="14">
        <v>1</v>
      </c>
      <c r="AQ11" s="17">
        <v>1</v>
      </c>
      <c r="AR11" s="16">
        <v>34009</v>
      </c>
      <c r="AS11" s="88" t="s">
        <v>159</v>
      </c>
    </row>
    <row r="12" spans="1:45" ht="15.75" thickBot="1" x14ac:dyDescent="0.3">
      <c r="A12" t="s">
        <v>166</v>
      </c>
      <c r="B12">
        <v>34011</v>
      </c>
      <c r="C12" t="s">
        <v>167</v>
      </c>
      <c r="D12" t="s">
        <v>168</v>
      </c>
      <c r="E12" t="s">
        <v>169</v>
      </c>
      <c r="F12">
        <v>2017</v>
      </c>
      <c r="G12">
        <v>0</v>
      </c>
      <c r="H12">
        <v>0</v>
      </c>
      <c r="I12">
        <v>0</v>
      </c>
      <c r="J12">
        <v>0</v>
      </c>
      <c r="K12">
        <v>0</v>
      </c>
      <c r="L12">
        <v>27000</v>
      </c>
      <c r="M12">
        <v>3000</v>
      </c>
      <c r="N12">
        <v>30000</v>
      </c>
      <c r="O12">
        <v>30000</v>
      </c>
      <c r="P12">
        <v>0</v>
      </c>
      <c r="Q12">
        <v>30000</v>
      </c>
      <c r="R12">
        <v>60000</v>
      </c>
      <c r="S12">
        <v>0</v>
      </c>
      <c r="T12">
        <v>34</v>
      </c>
      <c r="U12">
        <v>0</v>
      </c>
      <c r="V12">
        <v>0</v>
      </c>
      <c r="W12">
        <v>57000</v>
      </c>
      <c r="X12">
        <v>3000</v>
      </c>
      <c r="Y12">
        <v>60000</v>
      </c>
      <c r="Z12" s="25">
        <v>0</v>
      </c>
      <c r="AA12">
        <v>0</v>
      </c>
      <c r="AB12">
        <v>57000</v>
      </c>
      <c r="AC12">
        <v>3000</v>
      </c>
      <c r="AD12">
        <v>60000</v>
      </c>
      <c r="AE12" t="str">
        <f>IF(E12=[1]Sheet4!C14,"Y","N")</f>
        <v>Y</v>
      </c>
      <c r="AF12" s="83">
        <v>0</v>
      </c>
      <c r="AG12" s="84">
        <v>0</v>
      </c>
      <c r="AH12" s="84">
        <f t="shared" ref="AH12:AI14" si="5">AB12/W12</f>
        <v>1</v>
      </c>
      <c r="AI12" s="104">
        <f t="shared" si="5"/>
        <v>1</v>
      </c>
      <c r="AJ12" s="16"/>
      <c r="AK12" s="14"/>
      <c r="AL12" s="14"/>
      <c r="AM12" s="32"/>
      <c r="AN12" s="16">
        <v>1</v>
      </c>
      <c r="AO12" s="14">
        <v>1</v>
      </c>
      <c r="AP12" s="14">
        <v>1</v>
      </c>
      <c r="AQ12" s="17">
        <v>1</v>
      </c>
      <c r="AR12" s="16">
        <v>34011</v>
      </c>
      <c r="AS12" s="17" t="s">
        <v>166</v>
      </c>
    </row>
    <row r="13" spans="1:45" ht="15.75" thickBot="1" x14ac:dyDescent="0.3">
      <c r="A13" s="61" t="s">
        <v>170</v>
      </c>
      <c r="B13" s="62">
        <v>34013</v>
      </c>
      <c r="C13" s="62" t="s">
        <v>171</v>
      </c>
      <c r="D13" s="62" t="s">
        <v>172</v>
      </c>
      <c r="E13" s="62" t="s">
        <v>173</v>
      </c>
      <c r="F13" s="62">
        <v>2017</v>
      </c>
      <c r="G13" s="62">
        <v>0</v>
      </c>
      <c r="H13" s="62">
        <v>0</v>
      </c>
      <c r="I13" s="62">
        <v>0</v>
      </c>
      <c r="J13" s="62">
        <v>9</v>
      </c>
      <c r="K13" s="62">
        <v>2531</v>
      </c>
      <c r="L13" s="62">
        <v>40351</v>
      </c>
      <c r="M13" s="62">
        <v>729</v>
      </c>
      <c r="N13" s="62">
        <v>43620</v>
      </c>
      <c r="O13" s="62">
        <v>25821</v>
      </c>
      <c r="P13" s="62">
        <v>94</v>
      </c>
      <c r="Q13" s="62">
        <v>25915</v>
      </c>
      <c r="R13" s="62">
        <v>69535</v>
      </c>
      <c r="S13" s="62">
        <v>0</v>
      </c>
      <c r="T13" s="62">
        <v>232</v>
      </c>
      <c r="U13" s="62">
        <v>9</v>
      </c>
      <c r="V13" s="62">
        <v>2531</v>
      </c>
      <c r="W13" s="62">
        <v>66172</v>
      </c>
      <c r="X13" s="62">
        <v>823</v>
      </c>
      <c r="Y13" s="63">
        <v>69535</v>
      </c>
      <c r="Z13" s="12">
        <v>6</v>
      </c>
      <c r="AA13" s="11">
        <v>2290</v>
      </c>
      <c r="AB13" s="11">
        <v>69269</v>
      </c>
      <c r="AC13" s="11">
        <v>965</v>
      </c>
      <c r="AD13" s="11">
        <v>72530</v>
      </c>
      <c r="AE13" s="63" t="str">
        <f>IF(E13=[1]Sheet4!C8,"Y","N")</f>
        <v>Y</v>
      </c>
      <c r="AF13" s="61">
        <f t="shared" ref="AF13:AG14" si="6">Z13/U13</f>
        <v>0.66666666666666663</v>
      </c>
      <c r="AG13" s="62">
        <f t="shared" si="6"/>
        <v>0.90478071908336621</v>
      </c>
      <c r="AH13" s="62">
        <f t="shared" si="5"/>
        <v>1.0468022728646558</v>
      </c>
      <c r="AI13" s="63">
        <f t="shared" si="5"/>
        <v>1.1725394896719319</v>
      </c>
      <c r="AJ13" s="16">
        <f>Z13/Z15</f>
        <v>1.6068774354236131E-5</v>
      </c>
      <c r="AK13" s="14">
        <f>AA13/AA15</f>
        <v>2.966167556085177E-2</v>
      </c>
      <c r="AL13" s="14">
        <f>AB13/AB15</f>
        <v>0.8595021838395871</v>
      </c>
      <c r="AM13" s="32">
        <f>AC13/AC15</f>
        <v>0.78647106764466179</v>
      </c>
      <c r="AN13" s="16">
        <f>AJ13*AF13</f>
        <v>1.0712516236157421E-5</v>
      </c>
      <c r="AO13" s="14">
        <f t="shared" ref="AO13:AQ14" si="7">AK13*AG13</f>
        <v>2.6837312143164975E-2</v>
      </c>
      <c r="AP13" s="14">
        <f t="shared" si="7"/>
        <v>0.89972883957541494</v>
      </c>
      <c r="AQ13" s="17">
        <f t="shared" si="7"/>
        <v>0.92216838429781112</v>
      </c>
      <c r="AR13" s="16"/>
      <c r="AS13" s="88"/>
    </row>
    <row r="14" spans="1:45" x14ac:dyDescent="0.25">
      <c r="A14" s="50" t="s">
        <v>170</v>
      </c>
      <c r="B14" s="51">
        <v>34013</v>
      </c>
      <c r="C14" s="51" t="s">
        <v>174</v>
      </c>
      <c r="D14" s="51" t="s">
        <v>175</v>
      </c>
      <c r="E14" s="51" t="s">
        <v>176</v>
      </c>
      <c r="F14" s="51">
        <v>2017</v>
      </c>
      <c r="G14" s="51">
        <v>17570062</v>
      </c>
      <c r="H14" s="51">
        <v>3635012</v>
      </c>
      <c r="I14" s="51">
        <v>21205074</v>
      </c>
      <c r="J14" s="51">
        <v>331726</v>
      </c>
      <c r="K14" s="51">
        <v>96945</v>
      </c>
      <c r="L14" s="51">
        <v>12041</v>
      </c>
      <c r="M14" s="51">
        <v>327</v>
      </c>
      <c r="N14" s="51">
        <v>441039</v>
      </c>
      <c r="O14" s="51">
        <v>0</v>
      </c>
      <c r="P14" s="51">
        <v>0</v>
      </c>
      <c r="Q14" s="51">
        <v>0</v>
      </c>
      <c r="R14" s="51">
        <v>441039</v>
      </c>
      <c r="S14" s="51">
        <v>0</v>
      </c>
      <c r="T14" s="51">
        <v>12</v>
      </c>
      <c r="U14" s="51">
        <v>331726</v>
      </c>
      <c r="V14" s="51">
        <v>96945</v>
      </c>
      <c r="W14" s="51">
        <v>12041</v>
      </c>
      <c r="X14" s="51">
        <v>327</v>
      </c>
      <c r="Y14" s="77">
        <v>441039</v>
      </c>
      <c r="Z14" s="16">
        <v>373389</v>
      </c>
      <c r="AA14" s="14">
        <v>74914</v>
      </c>
      <c r="AB14" s="14">
        <v>11323</v>
      </c>
      <c r="AC14" s="14">
        <v>262</v>
      </c>
      <c r="AD14" s="14">
        <v>459888</v>
      </c>
      <c r="AE14" s="77" t="str">
        <f>IF(E14=[1]Sheet4!C17,"Y","N")</f>
        <v>Y</v>
      </c>
      <c r="AF14" s="61">
        <f t="shared" si="6"/>
        <v>1.1255946172443523</v>
      </c>
      <c r="AG14" s="62">
        <f t="shared" si="6"/>
        <v>0.77274743411212543</v>
      </c>
      <c r="AH14" s="62">
        <f t="shared" si="5"/>
        <v>0.94037040112947434</v>
      </c>
      <c r="AI14" s="63">
        <f t="shared" si="5"/>
        <v>0.80122324159021407</v>
      </c>
      <c r="AJ14" s="16">
        <f>Z14/Z15</f>
        <v>0.99998393122564577</v>
      </c>
      <c r="AK14" s="14">
        <f>AA14/AA15</f>
        <v>0.97033832443914825</v>
      </c>
      <c r="AL14" s="14">
        <f>AB14/AB15</f>
        <v>0.14049781616041293</v>
      </c>
      <c r="AM14" s="32">
        <f>AC14/AC15</f>
        <v>0.21352893235533824</v>
      </c>
      <c r="AN14" s="16">
        <f>AJ14*AF14</f>
        <v>1.1255765303184335</v>
      </c>
      <c r="AO14" s="14">
        <f t="shared" si="7"/>
        <v>0.74982645043101093</v>
      </c>
      <c r="AP14" s="14">
        <f t="shared" si="7"/>
        <v>0.13211998774058265</v>
      </c>
      <c r="AQ14" s="17">
        <f t="shared" si="7"/>
        <v>0.17108434335504163</v>
      </c>
      <c r="AR14" s="16"/>
      <c r="AS14" s="88"/>
    </row>
    <row r="15" spans="1:45" ht="15.75" thickBo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Z15" s="19">
        <f>SUM(Z13:Z14)</f>
        <v>373395</v>
      </c>
      <c r="AA15" s="20">
        <f>SUM(AA13:AA14)</f>
        <v>77204</v>
      </c>
      <c r="AB15" s="20">
        <f t="shared" ref="AB15:AC15" si="8">SUM(AB13:AB14)</f>
        <v>80592</v>
      </c>
      <c r="AC15" s="20">
        <f t="shared" si="8"/>
        <v>1227</v>
      </c>
      <c r="AD15" s="20"/>
      <c r="AE15" s="70"/>
      <c r="AF15" s="71"/>
      <c r="AG15" s="72"/>
      <c r="AH15" s="72"/>
      <c r="AI15" s="101"/>
      <c r="AJ15" s="16">
        <f t="shared" ref="AJ15:AQ15" si="9">SUM(AJ13:AJ14)</f>
        <v>1</v>
      </c>
      <c r="AK15" s="14">
        <f t="shared" si="9"/>
        <v>1</v>
      </c>
      <c r="AL15" s="14">
        <f t="shared" si="9"/>
        <v>1</v>
      </c>
      <c r="AM15" s="32">
        <f t="shared" si="9"/>
        <v>1</v>
      </c>
      <c r="AN15" s="16">
        <f t="shared" si="9"/>
        <v>1.1255872428346696</v>
      </c>
      <c r="AO15" s="14">
        <f t="shared" si="9"/>
        <v>0.77666376257417591</v>
      </c>
      <c r="AP15" s="14">
        <f t="shared" si="9"/>
        <v>1.0318488273159976</v>
      </c>
      <c r="AQ15" s="17">
        <f t="shared" si="9"/>
        <v>1.0932527276528528</v>
      </c>
      <c r="AR15" s="16">
        <v>34013</v>
      </c>
      <c r="AS15" s="88" t="s">
        <v>170</v>
      </c>
    </row>
    <row r="16" spans="1:45" ht="15.75" thickBot="1" x14ac:dyDescent="0.3">
      <c r="A16" t="s">
        <v>177</v>
      </c>
      <c r="B16">
        <v>34019</v>
      </c>
      <c r="C16" t="s">
        <v>178</v>
      </c>
      <c r="D16" t="s">
        <v>179</v>
      </c>
      <c r="E16" t="s">
        <v>180</v>
      </c>
      <c r="F16">
        <v>2017</v>
      </c>
      <c r="G16">
        <v>0</v>
      </c>
      <c r="H16">
        <v>0</v>
      </c>
      <c r="I16">
        <v>0</v>
      </c>
      <c r="J16">
        <v>0</v>
      </c>
      <c r="K16">
        <v>0</v>
      </c>
      <c r="L16">
        <v>7520</v>
      </c>
      <c r="M16">
        <v>0</v>
      </c>
      <c r="N16">
        <v>7520</v>
      </c>
      <c r="O16">
        <v>13966</v>
      </c>
      <c r="P16">
        <v>0</v>
      </c>
      <c r="Q16">
        <v>13966</v>
      </c>
      <c r="R16">
        <v>21486</v>
      </c>
      <c r="S16">
        <v>0</v>
      </c>
      <c r="T16">
        <v>56</v>
      </c>
      <c r="U16">
        <v>0</v>
      </c>
      <c r="V16">
        <v>0</v>
      </c>
      <c r="W16">
        <v>21486</v>
      </c>
      <c r="X16">
        <v>0</v>
      </c>
      <c r="Y16">
        <v>21486</v>
      </c>
      <c r="Z16" s="25">
        <v>0</v>
      </c>
      <c r="AA16">
        <v>0</v>
      </c>
      <c r="AB16">
        <v>21486</v>
      </c>
      <c r="AC16">
        <v>0</v>
      </c>
      <c r="AD16">
        <v>21486</v>
      </c>
      <c r="AE16" t="str">
        <f>IF(E16=[1]Sheet4!C21,"Y","N")</f>
        <v>Y</v>
      </c>
      <c r="AF16" s="61">
        <v>0</v>
      </c>
      <c r="AG16" s="62">
        <v>0</v>
      </c>
      <c r="AH16" s="62">
        <f t="shared" ref="AH16:AI18" si="10">AB16/W16</f>
        <v>1</v>
      </c>
      <c r="AI16" s="63">
        <v>0</v>
      </c>
      <c r="AJ16" s="16"/>
      <c r="AK16" s="14"/>
      <c r="AL16" s="14"/>
      <c r="AM16" s="32"/>
      <c r="AN16" s="16">
        <v>1</v>
      </c>
      <c r="AO16" s="14">
        <v>1</v>
      </c>
      <c r="AP16" s="14">
        <v>1</v>
      </c>
      <c r="AQ16" s="17">
        <v>1</v>
      </c>
      <c r="AR16" s="16">
        <v>34019</v>
      </c>
      <c r="AS16" s="17" t="s">
        <v>177</v>
      </c>
    </row>
    <row r="17" spans="1:45" ht="15.75" thickBot="1" x14ac:dyDescent="0.3">
      <c r="A17" s="61" t="s">
        <v>181</v>
      </c>
      <c r="B17" s="62">
        <v>34021</v>
      </c>
      <c r="C17" s="62" t="s">
        <v>182</v>
      </c>
      <c r="D17" s="62" t="s">
        <v>183</v>
      </c>
      <c r="E17" s="62" t="s">
        <v>184</v>
      </c>
      <c r="F17" s="62">
        <v>2017</v>
      </c>
      <c r="G17" s="62">
        <v>347137</v>
      </c>
      <c r="H17" s="62">
        <v>367</v>
      </c>
      <c r="I17" s="62">
        <v>347504</v>
      </c>
      <c r="J17" s="62">
        <v>4376</v>
      </c>
      <c r="K17" s="62">
        <v>4834</v>
      </c>
      <c r="L17" s="62">
        <v>43358</v>
      </c>
      <c r="M17" s="62">
        <v>593</v>
      </c>
      <c r="N17" s="62">
        <v>53161</v>
      </c>
      <c r="O17" s="62">
        <v>40500</v>
      </c>
      <c r="P17" s="62">
        <v>226</v>
      </c>
      <c r="Q17" s="62">
        <v>40726</v>
      </c>
      <c r="R17" s="62">
        <v>93887</v>
      </c>
      <c r="S17" s="62">
        <v>0</v>
      </c>
      <c r="T17" s="62">
        <v>116</v>
      </c>
      <c r="U17" s="62">
        <v>4376</v>
      </c>
      <c r="V17" s="62">
        <v>4834</v>
      </c>
      <c r="W17" s="62">
        <v>83858</v>
      </c>
      <c r="X17" s="62">
        <v>819</v>
      </c>
      <c r="Y17" s="63">
        <v>93887</v>
      </c>
      <c r="Z17" s="12">
        <v>5166</v>
      </c>
      <c r="AA17" s="11">
        <v>5094</v>
      </c>
      <c r="AB17" s="11">
        <v>91038</v>
      </c>
      <c r="AC17" s="11">
        <v>961</v>
      </c>
      <c r="AD17" s="11">
        <v>102259</v>
      </c>
      <c r="AE17" s="63" t="str">
        <f>IF(E17=[1]Sheet4!C26,"Y","N")</f>
        <v>Y</v>
      </c>
      <c r="AF17" s="61">
        <f t="shared" ref="AF17:AG17" si="11">Z17/U17</f>
        <v>1.1805301645338209</v>
      </c>
      <c r="AG17" s="62">
        <f t="shared" si="11"/>
        <v>1.0537856847331402</v>
      </c>
      <c r="AH17" s="62">
        <f t="shared" si="10"/>
        <v>1.0856209306208113</v>
      </c>
      <c r="AI17" s="63">
        <f t="shared" si="10"/>
        <v>1.1733821733821734</v>
      </c>
      <c r="AJ17" s="16">
        <f>Z17/Z19</f>
        <v>1</v>
      </c>
      <c r="AK17" s="14">
        <f>AA17/AA19</f>
        <v>1</v>
      </c>
      <c r="AL17" s="14">
        <f>AB17/AB19</f>
        <v>0.80975930834504473</v>
      </c>
      <c r="AM17" s="32">
        <f>AC17/AC19</f>
        <v>1</v>
      </c>
      <c r="AN17" s="16">
        <f t="shared" ref="AN17:AQ18" si="12">AJ17*AF17</f>
        <v>1.1805301645338209</v>
      </c>
      <c r="AO17" s="14">
        <f t="shared" si="12"/>
        <v>1.0537856847331402</v>
      </c>
      <c r="AP17" s="14">
        <f t="shared" si="12"/>
        <v>0.87909165390441202</v>
      </c>
      <c r="AQ17" s="17">
        <f t="shared" si="12"/>
        <v>1.1733821733821734</v>
      </c>
      <c r="AR17" s="16"/>
      <c r="AS17" s="88"/>
    </row>
    <row r="18" spans="1:45" x14ac:dyDescent="0.25">
      <c r="A18" s="50" t="s">
        <v>181</v>
      </c>
      <c r="B18" s="51">
        <v>34021</v>
      </c>
      <c r="C18" s="51" t="s">
        <v>185</v>
      </c>
      <c r="D18" s="51" t="s">
        <v>186</v>
      </c>
      <c r="E18" s="51" t="s">
        <v>187</v>
      </c>
      <c r="F18" s="51">
        <v>2017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6168</v>
      </c>
      <c r="M18" s="51">
        <v>0</v>
      </c>
      <c r="N18" s="51">
        <v>6168</v>
      </c>
      <c r="O18" s="51">
        <v>14896</v>
      </c>
      <c r="P18" s="51">
        <v>0</v>
      </c>
      <c r="Q18" s="51">
        <v>14896</v>
      </c>
      <c r="R18" s="51">
        <v>21064</v>
      </c>
      <c r="S18" s="51">
        <v>0</v>
      </c>
      <c r="T18" s="51">
        <v>52</v>
      </c>
      <c r="U18" s="51">
        <v>0</v>
      </c>
      <c r="V18" s="51">
        <v>0</v>
      </c>
      <c r="W18" s="51">
        <v>21064</v>
      </c>
      <c r="X18" s="51">
        <v>0</v>
      </c>
      <c r="Y18" s="77">
        <v>21064</v>
      </c>
      <c r="Z18" s="16">
        <v>0</v>
      </c>
      <c r="AA18" s="14">
        <v>0</v>
      </c>
      <c r="AB18" s="14">
        <v>21388</v>
      </c>
      <c r="AC18" s="14">
        <v>0</v>
      </c>
      <c r="AD18" s="14">
        <v>21388</v>
      </c>
      <c r="AE18" s="77" t="str">
        <f>IF(E18=[1]Sheet4!C27,"Y","N")</f>
        <v>Y</v>
      </c>
      <c r="AF18" s="61">
        <v>0</v>
      </c>
      <c r="AG18" s="62">
        <v>0</v>
      </c>
      <c r="AH18" s="62">
        <f t="shared" si="10"/>
        <v>1.015381693885302</v>
      </c>
      <c r="AI18" s="63">
        <v>0</v>
      </c>
      <c r="AJ18" s="16">
        <f t="shared" ref="AJ18" si="13">AA18/AA19</f>
        <v>0</v>
      </c>
      <c r="AK18" s="14">
        <v>0</v>
      </c>
      <c r="AL18" s="14">
        <f>AB18/AB19</f>
        <v>0.19024069165495525</v>
      </c>
      <c r="AM18" s="32">
        <v>0</v>
      </c>
      <c r="AN18" s="16">
        <f t="shared" si="12"/>
        <v>0</v>
      </c>
      <c r="AO18" s="14">
        <f t="shared" si="12"/>
        <v>0</v>
      </c>
      <c r="AP18" s="14">
        <f t="shared" si="12"/>
        <v>0.19316691573851988</v>
      </c>
      <c r="AQ18" s="17">
        <f t="shared" si="12"/>
        <v>0</v>
      </c>
      <c r="AR18" s="16"/>
      <c r="AS18" s="88"/>
    </row>
    <row r="19" spans="1:45" ht="15.75" thickBot="1" x14ac:dyDescent="0.3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70"/>
      <c r="Z19" s="19">
        <f>SUM(Z17:Z18)</f>
        <v>5166</v>
      </c>
      <c r="AA19" s="20">
        <f>SUM(AA17:AA18)</f>
        <v>5094</v>
      </c>
      <c r="AB19" s="20">
        <f>SUM(AB17:AB18)</f>
        <v>112426</v>
      </c>
      <c r="AC19" s="20">
        <f>SUM(AC17:AC18)</f>
        <v>961</v>
      </c>
      <c r="AD19" s="20"/>
      <c r="AE19" s="70"/>
      <c r="AF19" s="71"/>
      <c r="AG19" s="72"/>
      <c r="AH19" s="72"/>
      <c r="AI19" s="101"/>
      <c r="AJ19" s="16">
        <f t="shared" ref="AJ19:AQ19" si="14">SUM(AJ17:AJ18)</f>
        <v>1</v>
      </c>
      <c r="AK19" s="14">
        <f t="shared" si="14"/>
        <v>1</v>
      </c>
      <c r="AL19" s="14">
        <f t="shared" si="14"/>
        <v>1</v>
      </c>
      <c r="AM19" s="32">
        <f t="shared" si="14"/>
        <v>1</v>
      </c>
      <c r="AN19" s="16">
        <f t="shared" si="14"/>
        <v>1.1805301645338209</v>
      </c>
      <c r="AO19" s="14">
        <f t="shared" si="14"/>
        <v>1.0537856847331402</v>
      </c>
      <c r="AP19" s="14">
        <f t="shared" si="14"/>
        <v>1.0722585696429319</v>
      </c>
      <c r="AQ19" s="17">
        <f t="shared" si="14"/>
        <v>1.1733821733821734</v>
      </c>
      <c r="AR19" s="16">
        <v>34021</v>
      </c>
      <c r="AS19" s="88" t="s">
        <v>181</v>
      </c>
    </row>
    <row r="20" spans="1:45" ht="15.75" thickBot="1" x14ac:dyDescent="0.3">
      <c r="A20" t="s">
        <v>188</v>
      </c>
      <c r="B20">
        <v>34025</v>
      </c>
      <c r="C20" t="s">
        <v>189</v>
      </c>
      <c r="D20" t="s">
        <v>190</v>
      </c>
      <c r="E20" t="s">
        <v>191</v>
      </c>
      <c r="F20">
        <v>2017</v>
      </c>
      <c r="G20">
        <v>0</v>
      </c>
      <c r="H20">
        <v>37</v>
      </c>
      <c r="I20">
        <v>37</v>
      </c>
      <c r="J20">
        <v>0</v>
      </c>
      <c r="K20">
        <v>9516</v>
      </c>
      <c r="L20">
        <v>7653</v>
      </c>
      <c r="M20">
        <v>0</v>
      </c>
      <c r="N20">
        <v>17169</v>
      </c>
      <c r="O20">
        <v>40060</v>
      </c>
      <c r="P20">
        <v>0</v>
      </c>
      <c r="Q20">
        <v>40060</v>
      </c>
      <c r="R20">
        <v>57229</v>
      </c>
      <c r="S20">
        <v>0</v>
      </c>
      <c r="T20">
        <v>70</v>
      </c>
      <c r="U20">
        <v>0</v>
      </c>
      <c r="V20">
        <v>9516</v>
      </c>
      <c r="W20">
        <v>47713</v>
      </c>
      <c r="X20">
        <v>0</v>
      </c>
      <c r="Y20">
        <v>57229</v>
      </c>
      <c r="Z20" s="25">
        <v>0</v>
      </c>
      <c r="AA20">
        <v>9516</v>
      </c>
      <c r="AB20">
        <v>47713</v>
      </c>
      <c r="AC20">
        <v>0</v>
      </c>
      <c r="AD20">
        <v>57229</v>
      </c>
      <c r="AE20" t="str">
        <f>IF(E20=[1]Sheet4!C15,"Y","N")</f>
        <v>Y</v>
      </c>
      <c r="AF20" s="61">
        <v>0</v>
      </c>
      <c r="AG20" s="62">
        <f t="shared" ref="AG20:AI22" si="15">AA20/V20</f>
        <v>1</v>
      </c>
      <c r="AH20" s="62">
        <f t="shared" si="15"/>
        <v>1</v>
      </c>
      <c r="AI20" s="63">
        <v>0</v>
      </c>
      <c r="AJ20" s="16"/>
      <c r="AK20" s="14"/>
      <c r="AL20" s="14"/>
      <c r="AM20" s="32"/>
      <c r="AN20" s="16">
        <v>1</v>
      </c>
      <c r="AO20" s="14">
        <v>1</v>
      </c>
      <c r="AP20" s="14">
        <v>1</v>
      </c>
      <c r="AQ20" s="17">
        <v>1</v>
      </c>
      <c r="AR20" s="16">
        <v>34025</v>
      </c>
      <c r="AS20" s="17" t="s">
        <v>188</v>
      </c>
    </row>
    <row r="21" spans="1:45" ht="15.75" thickBot="1" x14ac:dyDescent="0.3">
      <c r="A21" s="61" t="s">
        <v>192</v>
      </c>
      <c r="B21" s="62">
        <v>34027</v>
      </c>
      <c r="C21" s="62" t="s">
        <v>193</v>
      </c>
      <c r="D21" s="62" t="s">
        <v>193</v>
      </c>
      <c r="E21" s="62" t="s">
        <v>194</v>
      </c>
      <c r="F21" s="62">
        <v>2017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5728</v>
      </c>
      <c r="M21" s="62">
        <v>0</v>
      </c>
      <c r="N21" s="62">
        <v>5728</v>
      </c>
      <c r="O21" s="62">
        <v>22914</v>
      </c>
      <c r="P21" s="62">
        <v>0</v>
      </c>
      <c r="Q21" s="62">
        <v>22914</v>
      </c>
      <c r="R21" s="62">
        <v>28642</v>
      </c>
      <c r="S21" s="62">
        <v>0</v>
      </c>
      <c r="T21" s="62">
        <v>95</v>
      </c>
      <c r="U21" s="62">
        <v>0</v>
      </c>
      <c r="V21" s="62">
        <v>0</v>
      </c>
      <c r="W21" s="62">
        <v>28642</v>
      </c>
      <c r="X21" s="62">
        <v>0</v>
      </c>
      <c r="Y21" s="63">
        <v>28642</v>
      </c>
      <c r="Z21" s="61">
        <v>0</v>
      </c>
      <c r="AA21" s="62">
        <v>0</v>
      </c>
      <c r="AB21" s="62">
        <v>28642</v>
      </c>
      <c r="AC21" s="62">
        <v>0</v>
      </c>
      <c r="AD21" s="62">
        <v>28642</v>
      </c>
      <c r="AE21" s="63" t="str">
        <f>IF(E21=[1]Sheet4!C12,"Y","N")</f>
        <v>Y</v>
      </c>
      <c r="AF21" s="61">
        <v>0</v>
      </c>
      <c r="AG21" s="62">
        <v>0</v>
      </c>
      <c r="AH21" s="62">
        <f t="shared" si="15"/>
        <v>1</v>
      </c>
      <c r="AI21" s="63">
        <v>0</v>
      </c>
      <c r="AJ21" s="16">
        <v>0</v>
      </c>
      <c r="AK21" s="14">
        <v>0</v>
      </c>
      <c r="AL21" s="14">
        <f>AB21/AB23</f>
        <v>0.29653787219944505</v>
      </c>
      <c r="AM21" s="32">
        <v>0</v>
      </c>
      <c r="AN21" s="16">
        <f>AF21*AJ21</f>
        <v>0</v>
      </c>
      <c r="AO21" s="14">
        <f>AG21*AK21</f>
        <v>0</v>
      </c>
      <c r="AP21" s="14">
        <f>AL21*AH21</f>
        <v>0.29653787219944505</v>
      </c>
      <c r="AQ21" s="17">
        <f>AM21*AI21</f>
        <v>0</v>
      </c>
      <c r="AR21" s="16"/>
      <c r="AS21" s="88"/>
    </row>
    <row r="22" spans="1:45" ht="17.25" x14ac:dyDescent="0.25">
      <c r="A22" s="50" t="s">
        <v>195</v>
      </c>
      <c r="B22" s="51">
        <v>34027</v>
      </c>
      <c r="C22" s="51" t="s">
        <v>196</v>
      </c>
      <c r="D22" s="51" t="s">
        <v>197</v>
      </c>
      <c r="E22" s="51" t="s">
        <v>198</v>
      </c>
      <c r="F22" s="51">
        <v>2017</v>
      </c>
      <c r="G22" s="51">
        <v>27</v>
      </c>
      <c r="H22" s="51">
        <v>6014</v>
      </c>
      <c r="I22" s="51">
        <v>6041</v>
      </c>
      <c r="J22" s="51">
        <v>20</v>
      </c>
      <c r="K22" s="51">
        <v>11318</v>
      </c>
      <c r="L22" s="51">
        <v>38695</v>
      </c>
      <c r="M22" s="51">
        <v>228</v>
      </c>
      <c r="N22" s="51">
        <v>50261</v>
      </c>
      <c r="O22" s="51">
        <v>23336</v>
      </c>
      <c r="P22" s="51">
        <v>31</v>
      </c>
      <c r="Q22" s="51">
        <v>23367</v>
      </c>
      <c r="R22" s="51">
        <v>73628</v>
      </c>
      <c r="S22" s="51">
        <v>0</v>
      </c>
      <c r="T22" s="51">
        <v>188</v>
      </c>
      <c r="U22" s="51"/>
      <c r="V22" s="51">
        <f>11318+20</f>
        <v>11338</v>
      </c>
      <c r="W22" s="51">
        <v>62031</v>
      </c>
      <c r="X22" s="51">
        <v>259</v>
      </c>
      <c r="Y22" s="77">
        <v>73628</v>
      </c>
      <c r="Z22" s="16"/>
      <c r="AA22" s="14">
        <f>11697+15</f>
        <v>11712</v>
      </c>
      <c r="AB22" s="14">
        <v>67946</v>
      </c>
      <c r="AC22" s="14">
        <v>119</v>
      </c>
      <c r="AD22" s="14">
        <v>79777</v>
      </c>
      <c r="AE22" s="77" t="str">
        <f>IF(E22=[1]Sheet4!C16,"Y","N")</f>
        <v>Y</v>
      </c>
      <c r="AF22" s="61">
        <v>0</v>
      </c>
      <c r="AG22" s="62">
        <f t="shared" si="15"/>
        <v>1.0329864173575587</v>
      </c>
      <c r="AH22" s="62">
        <f t="shared" si="15"/>
        <v>1.0953555480324353</v>
      </c>
      <c r="AI22" s="63">
        <f t="shared" si="15"/>
        <v>0.45945945945945948</v>
      </c>
      <c r="AJ22" s="16" t="e">
        <f>Z22/Z23</f>
        <v>#DIV/0!</v>
      </c>
      <c r="AK22" s="14">
        <f>AA22/AA23</f>
        <v>1</v>
      </c>
      <c r="AL22" s="14">
        <f>AB22/AB23</f>
        <v>0.70346212780055495</v>
      </c>
      <c r="AM22" s="32">
        <f>AC22/AC23</f>
        <v>1</v>
      </c>
      <c r="AN22" s="16">
        <v>0</v>
      </c>
      <c r="AO22" s="14">
        <f>AK22*AG22</f>
        <v>1.0329864173575587</v>
      </c>
      <c r="AP22" s="14">
        <f>AL22*AH22</f>
        <v>0.77054114451703992</v>
      </c>
      <c r="AQ22" s="17">
        <f>AM22*AI22</f>
        <v>0.45945945945945948</v>
      </c>
      <c r="AR22" s="16"/>
      <c r="AS22" s="88"/>
    </row>
    <row r="23" spans="1:45" ht="15.75" thickBot="1" x14ac:dyDescent="0.3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70"/>
      <c r="Z23" s="19">
        <f>SUM(Z21:Z22)</f>
        <v>0</v>
      </c>
      <c r="AA23" s="20">
        <f>SUM(AA21:AA22)</f>
        <v>11712</v>
      </c>
      <c r="AB23" s="20">
        <f>SUM(AB21:AB22)</f>
        <v>96588</v>
      </c>
      <c r="AC23" s="20">
        <f>SUM(AC21:AC22)</f>
        <v>119</v>
      </c>
      <c r="AD23" s="20"/>
      <c r="AE23" s="70"/>
      <c r="AF23" s="71"/>
      <c r="AG23" s="72"/>
      <c r="AH23" s="72"/>
      <c r="AI23" s="101"/>
      <c r="AJ23" s="16"/>
      <c r="AK23" s="14"/>
      <c r="AL23" s="14">
        <f>SUM(AL21:AL22)</f>
        <v>1</v>
      </c>
      <c r="AM23" s="32"/>
      <c r="AN23" s="16">
        <v>0</v>
      </c>
      <c r="AO23" s="14">
        <f>SUM(AO21:AO22)</f>
        <v>1.0329864173575587</v>
      </c>
      <c r="AP23" s="14">
        <f>SUM(AP21:AP22)</f>
        <v>1.067079016716485</v>
      </c>
      <c r="AQ23" s="17">
        <f>SUM(AQ21:AQ22)</f>
        <v>0.45945945945945948</v>
      </c>
      <c r="AR23" s="16">
        <v>34027</v>
      </c>
      <c r="AS23" s="88" t="s">
        <v>192</v>
      </c>
    </row>
    <row r="24" spans="1:45" ht="15.75" thickBot="1" x14ac:dyDescent="0.3">
      <c r="A24" s="61" t="s">
        <v>199</v>
      </c>
      <c r="B24" s="62">
        <v>34029</v>
      </c>
      <c r="C24" s="62" t="s">
        <v>200</v>
      </c>
      <c r="D24" s="62" t="s">
        <v>200</v>
      </c>
      <c r="E24" s="62" t="s">
        <v>201</v>
      </c>
      <c r="F24" s="62">
        <v>2017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3750</v>
      </c>
      <c r="M24" s="62">
        <v>0</v>
      </c>
      <c r="N24" s="62">
        <v>3750</v>
      </c>
      <c r="O24" s="62">
        <v>12290</v>
      </c>
      <c r="P24" s="62">
        <v>0</v>
      </c>
      <c r="Q24" s="62">
        <v>12290</v>
      </c>
      <c r="R24" s="62">
        <v>16040</v>
      </c>
      <c r="S24" s="62">
        <v>0</v>
      </c>
      <c r="T24" s="62">
        <v>58</v>
      </c>
      <c r="U24" s="62">
        <v>0</v>
      </c>
      <c r="V24" s="62">
        <v>0</v>
      </c>
      <c r="W24" s="62">
        <v>16040</v>
      </c>
      <c r="X24" s="62">
        <v>0</v>
      </c>
      <c r="Y24" s="63">
        <v>16040</v>
      </c>
      <c r="Z24" s="61">
        <v>0</v>
      </c>
      <c r="AA24" s="62">
        <v>0</v>
      </c>
      <c r="AB24" s="62">
        <v>16040</v>
      </c>
      <c r="AC24" s="62">
        <v>0</v>
      </c>
      <c r="AD24" s="62">
        <v>16040</v>
      </c>
      <c r="AE24" s="63" t="str">
        <f>IF(E24=[1]Sheet4!C11,"Y","N")</f>
        <v>Y</v>
      </c>
      <c r="AF24" s="61">
        <v>0</v>
      </c>
      <c r="AG24" s="62">
        <v>0</v>
      </c>
      <c r="AH24" s="62">
        <f t="shared" ref="AH24:AH25" si="16">AB24/W24</f>
        <v>1</v>
      </c>
      <c r="AI24" s="63">
        <v>0</v>
      </c>
      <c r="AJ24" s="16">
        <v>0</v>
      </c>
      <c r="AK24" s="14">
        <v>0</v>
      </c>
      <c r="AL24" s="14">
        <f>AB24/AB26</f>
        <v>0.3260228866440375</v>
      </c>
      <c r="AM24" s="32">
        <v>0</v>
      </c>
      <c r="AN24" s="16">
        <v>0</v>
      </c>
      <c r="AO24" s="14">
        <v>0</v>
      </c>
      <c r="AP24" s="14">
        <f>AL24*AH24</f>
        <v>0.3260228866440375</v>
      </c>
      <c r="AQ24" s="17">
        <v>0</v>
      </c>
      <c r="AR24" s="16"/>
      <c r="AS24" s="88"/>
    </row>
    <row r="25" spans="1:45" x14ac:dyDescent="0.25">
      <c r="A25" s="50" t="s">
        <v>199</v>
      </c>
      <c r="B25" s="51">
        <v>34029</v>
      </c>
      <c r="C25" s="51" t="s">
        <v>202</v>
      </c>
      <c r="D25" s="51" t="s">
        <v>161</v>
      </c>
      <c r="E25" s="51" t="s">
        <v>203</v>
      </c>
      <c r="F25" s="51">
        <v>2017</v>
      </c>
      <c r="G25" s="51">
        <v>0</v>
      </c>
      <c r="H25" s="51">
        <v>2</v>
      </c>
      <c r="I25" s="51">
        <v>2</v>
      </c>
      <c r="J25" s="51">
        <v>0</v>
      </c>
      <c r="K25" s="51">
        <v>0</v>
      </c>
      <c r="L25" s="51">
        <v>12650</v>
      </c>
      <c r="M25" s="51">
        <v>0</v>
      </c>
      <c r="N25" s="51">
        <v>12650</v>
      </c>
      <c r="O25" s="51">
        <v>18975</v>
      </c>
      <c r="P25" s="51">
        <v>0</v>
      </c>
      <c r="Q25" s="51">
        <v>18975</v>
      </c>
      <c r="R25" s="51">
        <v>31625</v>
      </c>
      <c r="S25" s="51">
        <v>0</v>
      </c>
      <c r="T25" s="51">
        <v>72</v>
      </c>
      <c r="U25" s="51">
        <v>0</v>
      </c>
      <c r="V25" s="51">
        <v>0</v>
      </c>
      <c r="W25" s="51">
        <v>31625</v>
      </c>
      <c r="X25" s="51">
        <v>0</v>
      </c>
      <c r="Y25" s="77">
        <v>31625</v>
      </c>
      <c r="Z25" s="16">
        <v>0</v>
      </c>
      <c r="AA25" s="14">
        <v>0</v>
      </c>
      <c r="AB25" s="14">
        <v>33159</v>
      </c>
      <c r="AC25" s="14">
        <v>0</v>
      </c>
      <c r="AD25" s="14">
        <v>33159</v>
      </c>
      <c r="AE25" s="77" t="str">
        <f>IF(E25=[1]Sheet4!C19,"Y","N")</f>
        <v>Y</v>
      </c>
      <c r="AF25" s="61">
        <v>0</v>
      </c>
      <c r="AG25" s="62">
        <v>0</v>
      </c>
      <c r="AH25" s="62">
        <f t="shared" si="16"/>
        <v>1.048505928853755</v>
      </c>
      <c r="AI25" s="63">
        <v>0</v>
      </c>
      <c r="AJ25" s="16">
        <v>0</v>
      </c>
      <c r="AK25" s="14">
        <v>0</v>
      </c>
      <c r="AL25" s="14">
        <f>AB25/AB26</f>
        <v>0.67397711335596255</v>
      </c>
      <c r="AM25" s="32">
        <v>0</v>
      </c>
      <c r="AN25" s="16">
        <v>0</v>
      </c>
      <c r="AO25" s="14">
        <v>0</v>
      </c>
      <c r="AP25" s="14">
        <f>AL25*AH25</f>
        <v>0.70666899926546611</v>
      </c>
      <c r="AQ25" s="17">
        <v>0</v>
      </c>
      <c r="AR25" s="16"/>
      <c r="AS25" s="88"/>
    </row>
    <row r="26" spans="1:45" ht="15.75" thickBot="1" x14ac:dyDescent="0.3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  <c r="Z26" s="19">
        <f>SUM(Z24:Z25)</f>
        <v>0</v>
      </c>
      <c r="AA26" s="20">
        <f>SUM(AA24:AA25)</f>
        <v>0</v>
      </c>
      <c r="AB26" s="20">
        <f>SUM(AB24:AB25)</f>
        <v>49199</v>
      </c>
      <c r="AC26" s="20">
        <f>SUM(AC24:AC25)</f>
        <v>0</v>
      </c>
      <c r="AD26" s="20">
        <f>SUM(AD24:AD25)</f>
        <v>49199</v>
      </c>
      <c r="AE26" s="70"/>
      <c r="AF26" s="71"/>
      <c r="AG26" s="72"/>
      <c r="AH26" s="72"/>
      <c r="AI26" s="101"/>
      <c r="AJ26" s="16"/>
      <c r="AK26" s="14"/>
      <c r="AL26" s="14">
        <f>SUM(AL24:AL25)</f>
        <v>1</v>
      </c>
      <c r="AM26" s="32"/>
      <c r="AN26" s="16"/>
      <c r="AO26" s="14"/>
      <c r="AP26" s="14">
        <f>SUM(AP24:AP25)</f>
        <v>1.0326918859095036</v>
      </c>
      <c r="AQ26" s="17"/>
      <c r="AR26" s="16">
        <v>34029</v>
      </c>
      <c r="AS26" s="88" t="s">
        <v>199</v>
      </c>
    </row>
    <row r="27" spans="1:45" ht="15.75" thickBot="1" x14ac:dyDescent="0.3">
      <c r="A27" t="s">
        <v>204</v>
      </c>
      <c r="B27">
        <v>34031</v>
      </c>
      <c r="C27" t="s">
        <v>205</v>
      </c>
      <c r="D27" t="s">
        <v>206</v>
      </c>
      <c r="E27" t="s">
        <v>207</v>
      </c>
      <c r="F27">
        <v>2017</v>
      </c>
      <c r="G27">
        <v>0</v>
      </c>
      <c r="H27">
        <v>0</v>
      </c>
      <c r="I27">
        <v>0</v>
      </c>
      <c r="J27">
        <v>0</v>
      </c>
      <c r="K27">
        <v>0</v>
      </c>
      <c r="L27">
        <v>3620</v>
      </c>
      <c r="M27">
        <v>0</v>
      </c>
      <c r="N27">
        <v>3620</v>
      </c>
      <c r="O27">
        <v>14479</v>
      </c>
      <c r="P27">
        <v>0</v>
      </c>
      <c r="Q27">
        <v>14479</v>
      </c>
      <c r="R27">
        <v>18099</v>
      </c>
      <c r="S27">
        <v>0</v>
      </c>
      <c r="T27">
        <v>58</v>
      </c>
      <c r="U27">
        <v>0</v>
      </c>
      <c r="V27">
        <v>0</v>
      </c>
      <c r="W27">
        <v>18099</v>
      </c>
      <c r="X27">
        <v>0</v>
      </c>
      <c r="Y27">
        <v>18099</v>
      </c>
      <c r="Z27" s="25">
        <v>0</v>
      </c>
      <c r="AA27">
        <v>0</v>
      </c>
      <c r="AB27">
        <v>18099</v>
      </c>
      <c r="AC27">
        <v>0</v>
      </c>
      <c r="AE27" t="str">
        <f>IF(E27=[1]Sheet4!C9,"Y","N")</f>
        <v>Y</v>
      </c>
      <c r="AF27" s="61">
        <v>0</v>
      </c>
      <c r="AG27" s="62">
        <v>0</v>
      </c>
      <c r="AH27" s="62">
        <f t="shared" ref="AH27:AH30" si="17">AB27/W27</f>
        <v>1</v>
      </c>
      <c r="AI27" s="63">
        <v>0</v>
      </c>
      <c r="AJ27" s="16"/>
      <c r="AK27" s="14"/>
      <c r="AL27" s="14"/>
      <c r="AM27" s="32"/>
      <c r="AN27" s="16">
        <v>0</v>
      </c>
      <c r="AO27" s="14">
        <v>0</v>
      </c>
      <c r="AP27" s="14">
        <v>1</v>
      </c>
      <c r="AQ27" s="17">
        <v>0</v>
      </c>
      <c r="AR27" s="16">
        <v>34031</v>
      </c>
      <c r="AS27" s="17" t="s">
        <v>204</v>
      </c>
    </row>
    <row r="28" spans="1:45" x14ac:dyDescent="0.25">
      <c r="A28" s="61" t="s">
        <v>208</v>
      </c>
      <c r="B28" s="62">
        <v>34035</v>
      </c>
      <c r="C28" s="62" t="s">
        <v>209</v>
      </c>
      <c r="D28" s="62" t="s">
        <v>210</v>
      </c>
      <c r="E28" s="62" t="s">
        <v>211</v>
      </c>
      <c r="F28" s="62">
        <v>2017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7290</v>
      </c>
      <c r="M28" s="62">
        <v>0</v>
      </c>
      <c r="N28" s="62">
        <v>7290</v>
      </c>
      <c r="O28" s="62">
        <v>17010</v>
      </c>
      <c r="P28" s="62">
        <v>0</v>
      </c>
      <c r="Q28" s="62">
        <v>17010</v>
      </c>
      <c r="R28" s="62">
        <v>24300</v>
      </c>
      <c r="S28" s="62">
        <v>0</v>
      </c>
      <c r="T28" s="62">
        <v>89</v>
      </c>
      <c r="U28" s="62">
        <v>0</v>
      </c>
      <c r="V28" s="62">
        <v>0</v>
      </c>
      <c r="W28" s="62">
        <v>24300</v>
      </c>
      <c r="X28" s="62">
        <v>0</v>
      </c>
      <c r="Y28" s="63">
        <v>24300</v>
      </c>
      <c r="Z28" s="61">
        <v>0</v>
      </c>
      <c r="AA28" s="62">
        <v>0</v>
      </c>
      <c r="AB28" s="62">
        <v>24300</v>
      </c>
      <c r="AC28" s="62">
        <v>0</v>
      </c>
      <c r="AD28" s="62">
        <v>24300</v>
      </c>
      <c r="AE28" s="63" t="str">
        <f>IF(E28=[1]Sheet4!C7,"Y","N")</f>
        <v>Y</v>
      </c>
      <c r="AF28" s="86">
        <v>0</v>
      </c>
      <c r="AG28" s="87">
        <v>0</v>
      </c>
      <c r="AH28" s="87">
        <f t="shared" si="17"/>
        <v>1</v>
      </c>
      <c r="AI28" s="105">
        <v>0</v>
      </c>
      <c r="AJ28" s="16">
        <v>0</v>
      </c>
      <c r="AK28" s="14">
        <v>0</v>
      </c>
      <c r="AL28" s="14">
        <f>AB28/AB31</f>
        <v>0.27064654452302722</v>
      </c>
      <c r="AM28" s="32">
        <v>0</v>
      </c>
      <c r="AN28" s="16">
        <v>0</v>
      </c>
      <c r="AO28" s="14">
        <f>AK28*AG28</f>
        <v>0</v>
      </c>
      <c r="AP28" s="14">
        <f>AL28*AH28</f>
        <v>0.27064654452302722</v>
      </c>
      <c r="AQ28" s="17">
        <f>AM28*AI28</f>
        <v>0</v>
      </c>
      <c r="AR28" s="16"/>
      <c r="AS28" s="88"/>
    </row>
    <row r="29" spans="1:45" x14ac:dyDescent="0.25">
      <c r="A29" s="50" t="s">
        <v>208</v>
      </c>
      <c r="B29" s="51">
        <v>34035</v>
      </c>
      <c r="C29" s="51" t="s">
        <v>212</v>
      </c>
      <c r="D29" s="51" t="s">
        <v>213</v>
      </c>
      <c r="E29" s="51" t="s">
        <v>214</v>
      </c>
      <c r="F29" s="51">
        <v>2017</v>
      </c>
      <c r="G29" s="51">
        <v>0</v>
      </c>
      <c r="H29" s="51">
        <v>12</v>
      </c>
      <c r="I29" s="51">
        <v>12</v>
      </c>
      <c r="J29" s="51">
        <v>0</v>
      </c>
      <c r="K29" s="51">
        <v>5000</v>
      </c>
      <c r="L29" s="51">
        <v>11703</v>
      </c>
      <c r="M29" s="51">
        <v>0</v>
      </c>
      <c r="N29" s="51">
        <v>16703</v>
      </c>
      <c r="O29" s="51">
        <v>22718</v>
      </c>
      <c r="P29" s="51">
        <v>0</v>
      </c>
      <c r="Q29" s="51">
        <v>22718</v>
      </c>
      <c r="R29" s="51">
        <v>39421</v>
      </c>
      <c r="S29" s="51">
        <v>0</v>
      </c>
      <c r="T29" s="51">
        <v>48</v>
      </c>
      <c r="U29" s="51">
        <v>0</v>
      </c>
      <c r="V29" s="51">
        <v>5000</v>
      </c>
      <c r="W29" s="51">
        <v>34421</v>
      </c>
      <c r="X29" s="51">
        <v>0</v>
      </c>
      <c r="Y29" s="77">
        <v>39421</v>
      </c>
      <c r="Z29" s="50">
        <v>0</v>
      </c>
      <c r="AA29" s="51">
        <v>5000</v>
      </c>
      <c r="AB29" s="51">
        <v>35146</v>
      </c>
      <c r="AC29" s="51">
        <v>0</v>
      </c>
      <c r="AD29" s="51">
        <v>40146</v>
      </c>
      <c r="AE29" s="77" t="str">
        <f>IF(E29=[1]Sheet4!C20,"Y","N")</f>
        <v>Y</v>
      </c>
      <c r="AF29" s="50">
        <v>0</v>
      </c>
      <c r="AG29" s="51">
        <f t="shared" ref="AG29" si="18">AA29/V29</f>
        <v>1</v>
      </c>
      <c r="AH29" s="51">
        <f t="shared" si="17"/>
        <v>1.0210627233374974</v>
      </c>
      <c r="AI29" s="77">
        <v>0</v>
      </c>
      <c r="AJ29" s="16">
        <v>0</v>
      </c>
      <c r="AK29" s="14">
        <f>AA29/AA31</f>
        <v>1</v>
      </c>
      <c r="AL29" s="14">
        <f>AB29/AB31</f>
        <v>0.39144623266692652</v>
      </c>
      <c r="AM29" s="32">
        <v>0</v>
      </c>
      <c r="AN29" s="16">
        <v>0</v>
      </c>
      <c r="AO29" s="14">
        <f t="shared" ref="AO29:AQ31" si="19">AK29*AG29</f>
        <v>1</v>
      </c>
      <c r="AP29" s="14">
        <f t="shared" si="19"/>
        <v>0.39969115636709562</v>
      </c>
      <c r="AQ29" s="17">
        <f t="shared" si="19"/>
        <v>0</v>
      </c>
      <c r="AR29" s="16"/>
      <c r="AS29" s="88"/>
    </row>
    <row r="30" spans="1:45" x14ac:dyDescent="0.25">
      <c r="A30" s="50" t="s">
        <v>208</v>
      </c>
      <c r="B30" s="51">
        <v>34035</v>
      </c>
      <c r="C30" s="51" t="s">
        <v>215</v>
      </c>
      <c r="D30" s="51" t="s">
        <v>216</v>
      </c>
      <c r="E30" s="51" t="s">
        <v>217</v>
      </c>
      <c r="F30" s="51">
        <v>2017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12136</v>
      </c>
      <c r="M30" s="51">
        <v>0</v>
      </c>
      <c r="N30" s="51">
        <v>12136</v>
      </c>
      <c r="O30" s="51">
        <v>18203</v>
      </c>
      <c r="P30" s="51">
        <v>0</v>
      </c>
      <c r="Q30" s="51">
        <v>18203</v>
      </c>
      <c r="R30" s="51">
        <v>30339</v>
      </c>
      <c r="S30" s="51">
        <v>0</v>
      </c>
      <c r="T30" s="51">
        <v>103</v>
      </c>
      <c r="U30" s="51">
        <v>0</v>
      </c>
      <c r="V30" s="51">
        <v>0</v>
      </c>
      <c r="W30" s="51">
        <v>30339</v>
      </c>
      <c r="X30" s="51">
        <v>0</v>
      </c>
      <c r="Y30" s="77">
        <v>30339</v>
      </c>
      <c r="Z30" s="50">
        <v>0</v>
      </c>
      <c r="AA30" s="51">
        <v>0</v>
      </c>
      <c r="AB30" s="51">
        <v>30339</v>
      </c>
      <c r="AC30" s="51">
        <v>0</v>
      </c>
      <c r="AD30" s="51">
        <v>30339</v>
      </c>
      <c r="AE30" s="77" t="str">
        <f>IF(E30=[1]Sheet4!C22,"Y","N")</f>
        <v>Y</v>
      </c>
      <c r="AF30" s="83">
        <v>0</v>
      </c>
      <c r="AG30" s="84">
        <v>0</v>
      </c>
      <c r="AH30" s="84">
        <f t="shared" si="17"/>
        <v>1</v>
      </c>
      <c r="AI30" s="104">
        <v>0</v>
      </c>
      <c r="AJ30" s="16">
        <v>0</v>
      </c>
      <c r="AK30" s="14">
        <v>0</v>
      </c>
      <c r="AL30" s="14">
        <f>AB30/AB31</f>
        <v>0.3379072228100462</v>
      </c>
      <c r="AM30" s="32">
        <v>0</v>
      </c>
      <c r="AN30" s="16">
        <v>0</v>
      </c>
      <c r="AO30" s="14">
        <f t="shared" si="19"/>
        <v>0</v>
      </c>
      <c r="AP30" s="14">
        <f t="shared" si="19"/>
        <v>0.3379072228100462</v>
      </c>
      <c r="AQ30" s="17">
        <f t="shared" si="19"/>
        <v>0</v>
      </c>
      <c r="AR30" s="16"/>
      <c r="AS30" s="88"/>
    </row>
    <row r="31" spans="1:45" ht="15.75" thickBot="1" x14ac:dyDescent="0.3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68">
        <f>SUM(Z28:Z30)</f>
        <v>0</v>
      </c>
      <c r="AA31" s="69">
        <f>SUM(AA28:AA30)</f>
        <v>5000</v>
      </c>
      <c r="AB31" s="69">
        <f>SUM(AB28:AB30)</f>
        <v>89785</v>
      </c>
      <c r="AC31" s="69">
        <f>SUM(AC28:AC30)</f>
        <v>0</v>
      </c>
      <c r="AD31" s="69"/>
      <c r="AE31" s="70"/>
      <c r="AF31" s="71"/>
      <c r="AG31" s="72"/>
      <c r="AH31" s="72"/>
      <c r="AI31" s="101"/>
      <c r="AJ31" s="16">
        <v>0</v>
      </c>
      <c r="AK31" s="14">
        <f>SUM(AK28:AK30)</f>
        <v>1</v>
      </c>
      <c r="AL31" s="14">
        <f>SUM(AL28:AL30)</f>
        <v>1</v>
      </c>
      <c r="AM31" s="32">
        <v>0</v>
      </c>
      <c r="AN31" s="16">
        <v>0</v>
      </c>
      <c r="AO31" s="14">
        <f>SUM(AO28:AO30)</f>
        <v>1</v>
      </c>
      <c r="AP31" s="14">
        <f>SUM(AP28:AP30)</f>
        <v>1.0082449237001689</v>
      </c>
      <c r="AQ31" s="17">
        <f t="shared" si="19"/>
        <v>0</v>
      </c>
      <c r="AR31" s="16">
        <v>34035</v>
      </c>
      <c r="AS31" s="88" t="s">
        <v>208</v>
      </c>
    </row>
    <row r="32" spans="1:45" ht="15.75" thickBot="1" x14ac:dyDescent="0.3">
      <c r="A32" t="s">
        <v>218</v>
      </c>
      <c r="B32">
        <v>34037</v>
      </c>
      <c r="C32" t="s">
        <v>219</v>
      </c>
      <c r="D32" t="s">
        <v>219</v>
      </c>
      <c r="E32" t="s">
        <v>220</v>
      </c>
      <c r="F32">
        <v>2017</v>
      </c>
      <c r="G32">
        <v>0</v>
      </c>
      <c r="H32">
        <v>0</v>
      </c>
      <c r="I32">
        <v>0</v>
      </c>
      <c r="J32">
        <v>0</v>
      </c>
      <c r="K32">
        <v>0</v>
      </c>
      <c r="L32">
        <v>6728</v>
      </c>
      <c r="M32">
        <v>0</v>
      </c>
      <c r="N32">
        <v>6728</v>
      </c>
      <c r="O32">
        <v>12529</v>
      </c>
      <c r="P32">
        <v>0</v>
      </c>
      <c r="Q32">
        <v>12529</v>
      </c>
      <c r="R32">
        <v>19257</v>
      </c>
      <c r="S32">
        <v>0</v>
      </c>
      <c r="T32">
        <v>70</v>
      </c>
      <c r="U32">
        <v>0</v>
      </c>
      <c r="V32">
        <v>0</v>
      </c>
      <c r="W32">
        <v>19257</v>
      </c>
      <c r="X32">
        <v>0</v>
      </c>
      <c r="Y32">
        <v>19257</v>
      </c>
      <c r="Z32" s="25">
        <v>0</v>
      </c>
      <c r="AA32">
        <v>0</v>
      </c>
      <c r="AB32">
        <v>19257</v>
      </c>
      <c r="AC32">
        <v>0</v>
      </c>
      <c r="AD32">
        <v>19257</v>
      </c>
      <c r="AE32" t="str">
        <f>IF(E32=[1]Sheet4!C24,"Y","N")</f>
        <v>Y</v>
      </c>
      <c r="AF32" s="61">
        <v>0</v>
      </c>
      <c r="AG32" s="62">
        <v>0</v>
      </c>
      <c r="AH32" s="62">
        <f t="shared" ref="AH32:AI33" si="20">AB32/W32</f>
        <v>1</v>
      </c>
      <c r="AI32" s="63">
        <v>0</v>
      </c>
      <c r="AJ32" s="16"/>
      <c r="AK32" s="14"/>
      <c r="AL32" s="14"/>
      <c r="AM32" s="32"/>
      <c r="AN32" s="16">
        <v>0</v>
      </c>
      <c r="AO32" s="14">
        <v>0</v>
      </c>
      <c r="AP32" s="14">
        <v>1</v>
      </c>
      <c r="AQ32" s="17">
        <v>0</v>
      </c>
      <c r="AR32" s="16">
        <v>34037</v>
      </c>
      <c r="AS32" s="17" t="s">
        <v>218</v>
      </c>
    </row>
    <row r="33" spans="1:45" ht="15.75" thickBot="1" x14ac:dyDescent="0.3">
      <c r="A33" t="s">
        <v>221</v>
      </c>
      <c r="B33">
        <v>34039</v>
      </c>
      <c r="C33" t="s">
        <v>222</v>
      </c>
      <c r="D33" t="s">
        <v>222</v>
      </c>
      <c r="E33" t="s">
        <v>223</v>
      </c>
      <c r="F33">
        <v>2017</v>
      </c>
      <c r="G33">
        <v>0</v>
      </c>
      <c r="H33">
        <v>0</v>
      </c>
      <c r="I33">
        <v>0</v>
      </c>
      <c r="J33">
        <v>0</v>
      </c>
      <c r="K33">
        <v>0</v>
      </c>
      <c r="L33">
        <v>19950</v>
      </c>
      <c r="M33">
        <v>499</v>
      </c>
      <c r="N33">
        <v>20449</v>
      </c>
      <c r="O33">
        <v>30110</v>
      </c>
      <c r="P33">
        <v>0</v>
      </c>
      <c r="Q33">
        <v>30110</v>
      </c>
      <c r="R33">
        <v>50559</v>
      </c>
      <c r="S33">
        <v>0</v>
      </c>
      <c r="T33">
        <v>62</v>
      </c>
      <c r="U33">
        <v>0</v>
      </c>
      <c r="V33">
        <v>0</v>
      </c>
      <c r="W33">
        <v>50060</v>
      </c>
      <c r="X33">
        <v>499</v>
      </c>
      <c r="Y33">
        <v>50559</v>
      </c>
      <c r="Z33" s="25">
        <v>0</v>
      </c>
      <c r="AA33">
        <v>0</v>
      </c>
      <c r="AB33">
        <v>50060</v>
      </c>
      <c r="AC33">
        <v>499</v>
      </c>
      <c r="AD33">
        <v>50559</v>
      </c>
      <c r="AE33" t="str">
        <f>IF(E33=[1]Sheet4!C13,"Y","N")</f>
        <v>Y</v>
      </c>
      <c r="AF33" s="61">
        <v>0</v>
      </c>
      <c r="AG33" s="62">
        <v>0</v>
      </c>
      <c r="AH33" s="62">
        <f t="shared" si="20"/>
        <v>1</v>
      </c>
      <c r="AI33" s="63">
        <f t="shared" si="20"/>
        <v>1</v>
      </c>
      <c r="AJ33" s="19"/>
      <c r="AK33" s="20"/>
      <c r="AL33" s="20"/>
      <c r="AM33" s="74"/>
      <c r="AN33" s="19">
        <v>0</v>
      </c>
      <c r="AO33" s="20">
        <v>0</v>
      </c>
      <c r="AP33" s="20">
        <v>1</v>
      </c>
      <c r="AQ33" s="85">
        <v>1</v>
      </c>
      <c r="AR33" s="19">
        <v>34039</v>
      </c>
      <c r="AS33" s="85" t="s">
        <v>221</v>
      </c>
    </row>
    <row r="34" spans="1:45" ht="17.25" x14ac:dyDescent="0.25">
      <c r="A34" s="90" t="s">
        <v>224</v>
      </c>
    </row>
    <row r="35" spans="1:45" ht="17.25" x14ac:dyDescent="0.25">
      <c r="A35" s="93" t="s">
        <v>225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45" ht="15.75" thickBot="1" x14ac:dyDescent="0.3">
      <c r="A36" s="46" t="s">
        <v>226</v>
      </c>
      <c r="I36" s="58"/>
      <c r="J36" s="58"/>
      <c r="K36" s="58"/>
      <c r="L36" s="58"/>
      <c r="M36" s="58"/>
      <c r="N36" s="58"/>
      <c r="O36" s="58"/>
    </row>
    <row r="37" spans="1:45" x14ac:dyDescent="0.25">
      <c r="A37" s="12" t="s">
        <v>227</v>
      </c>
      <c r="B37" s="11" t="s">
        <v>228</v>
      </c>
      <c r="C37" s="11" t="s">
        <v>136</v>
      </c>
      <c r="D37" s="11" t="s">
        <v>137</v>
      </c>
      <c r="E37" s="11" t="s">
        <v>138</v>
      </c>
      <c r="F37" s="64" t="s">
        <v>139</v>
      </c>
      <c r="I37" s="58"/>
      <c r="J37" s="58"/>
      <c r="K37" s="58"/>
      <c r="L37" s="58"/>
      <c r="M37" s="58"/>
      <c r="N37" s="113"/>
      <c r="O37" s="58"/>
    </row>
    <row r="38" spans="1:45" x14ac:dyDescent="0.25">
      <c r="A38" s="89"/>
      <c r="B38" s="27"/>
      <c r="C38" s="16">
        <v>2275020000</v>
      </c>
      <c r="D38" s="14">
        <v>2275060000</v>
      </c>
      <c r="E38" s="14">
        <v>2275050000</v>
      </c>
      <c r="F38" s="17">
        <v>2275001000</v>
      </c>
      <c r="I38" s="58"/>
      <c r="J38" s="58"/>
      <c r="K38" s="58"/>
      <c r="L38" s="58"/>
      <c r="M38" s="58"/>
      <c r="N38" s="113"/>
      <c r="O38" s="58"/>
    </row>
    <row r="39" spans="1:45" x14ac:dyDescent="0.25">
      <c r="A39" s="16">
        <v>34001</v>
      </c>
      <c r="B39" s="14" t="s">
        <v>140</v>
      </c>
      <c r="C39" s="14">
        <v>0.94606854838709675</v>
      </c>
      <c r="D39" s="14">
        <v>1.0471394900364259</v>
      </c>
      <c r="E39" s="14">
        <v>0.90713504385978294</v>
      </c>
      <c r="F39" s="17">
        <v>0.91586141131595677</v>
      </c>
      <c r="I39" s="58"/>
      <c r="J39" s="58"/>
      <c r="K39" s="58"/>
      <c r="L39" s="58"/>
      <c r="M39" s="58"/>
      <c r="N39" s="113"/>
      <c r="O39" s="58"/>
    </row>
    <row r="40" spans="1:45" x14ac:dyDescent="0.25">
      <c r="A40" s="50">
        <v>34003</v>
      </c>
      <c r="B40" s="51" t="s">
        <v>150</v>
      </c>
      <c r="C40" s="94">
        <v>1</v>
      </c>
      <c r="D40" s="51">
        <v>1.0332690577195012</v>
      </c>
      <c r="E40" s="51">
        <v>0.92498532148437107</v>
      </c>
      <c r="F40" s="77">
        <v>0.95543175487465182</v>
      </c>
      <c r="I40" s="58"/>
      <c r="J40" s="58"/>
      <c r="K40" s="58"/>
      <c r="L40" s="58"/>
      <c r="M40" s="58"/>
      <c r="N40" s="113"/>
      <c r="O40" s="58"/>
    </row>
    <row r="41" spans="1:45" x14ac:dyDescent="0.25">
      <c r="A41" s="16">
        <v>34005</v>
      </c>
      <c r="B41" s="14" t="s">
        <v>151</v>
      </c>
      <c r="C41" s="14">
        <v>1</v>
      </c>
      <c r="D41" s="14">
        <v>1</v>
      </c>
      <c r="E41" s="14">
        <v>1</v>
      </c>
      <c r="F41" s="17">
        <v>1</v>
      </c>
      <c r="I41" s="58"/>
      <c r="J41" s="58"/>
      <c r="K41" s="58"/>
      <c r="L41" s="58"/>
      <c r="M41" s="58"/>
      <c r="N41" s="113"/>
      <c r="O41" s="58"/>
    </row>
    <row r="42" spans="1:45" x14ac:dyDescent="0.25">
      <c r="A42" s="16">
        <v>34007</v>
      </c>
      <c r="B42" s="14" t="s">
        <v>229</v>
      </c>
      <c r="C42" s="14">
        <v>1</v>
      </c>
      <c r="D42" s="14">
        <v>1</v>
      </c>
      <c r="E42" s="14">
        <v>1</v>
      </c>
      <c r="F42" s="17">
        <v>1</v>
      </c>
      <c r="I42" s="58"/>
      <c r="J42" s="58"/>
      <c r="K42" s="58"/>
      <c r="L42" s="58"/>
      <c r="M42" s="58"/>
      <c r="N42" s="113"/>
      <c r="O42" s="58"/>
    </row>
    <row r="43" spans="1:45" ht="15.75" thickBot="1" x14ac:dyDescent="0.3">
      <c r="A43">
        <v>34009</v>
      </c>
      <c r="B43" s="50" t="s">
        <v>159</v>
      </c>
      <c r="C43" s="20">
        <v>1</v>
      </c>
      <c r="D43" s="20">
        <v>1.0045249720890392</v>
      </c>
      <c r="E43" s="20">
        <v>1</v>
      </c>
      <c r="F43" s="20">
        <v>1</v>
      </c>
      <c r="I43" s="58"/>
      <c r="J43" s="58"/>
      <c r="K43" s="58"/>
      <c r="L43" s="58"/>
      <c r="M43" s="58"/>
      <c r="N43" s="113"/>
      <c r="O43" s="58"/>
    </row>
    <row r="44" spans="1:45" x14ac:dyDescent="0.25">
      <c r="A44">
        <v>34011</v>
      </c>
      <c r="B44" s="100" t="s">
        <v>166</v>
      </c>
      <c r="C44" s="97">
        <v>1</v>
      </c>
      <c r="D44" s="97">
        <v>1</v>
      </c>
      <c r="E44" s="97">
        <v>1</v>
      </c>
      <c r="F44" s="99">
        <v>1</v>
      </c>
      <c r="I44" s="58"/>
      <c r="J44" s="58"/>
      <c r="K44" s="58"/>
      <c r="L44" s="58"/>
      <c r="M44" s="58"/>
      <c r="N44" s="113"/>
      <c r="O44" s="58"/>
    </row>
    <row r="45" spans="1:45" x14ac:dyDescent="0.25">
      <c r="A45" s="16">
        <v>34013</v>
      </c>
      <c r="B45" s="14" t="s">
        <v>170</v>
      </c>
      <c r="C45" s="14">
        <v>1.1255872428346696</v>
      </c>
      <c r="D45" s="14">
        <v>0.77666376257417591</v>
      </c>
      <c r="E45" s="14">
        <v>1.0318488273159976</v>
      </c>
      <c r="F45" s="17">
        <v>1.0932527276528528</v>
      </c>
      <c r="I45" s="58"/>
      <c r="J45" s="58"/>
      <c r="K45" s="58"/>
      <c r="L45" s="58"/>
      <c r="M45" s="58"/>
      <c r="N45" s="113"/>
      <c r="O45" s="58"/>
    </row>
    <row r="46" spans="1:45" x14ac:dyDescent="0.25">
      <c r="A46" s="16">
        <v>34015</v>
      </c>
      <c r="B46" s="14" t="s">
        <v>230</v>
      </c>
      <c r="C46" s="14">
        <v>1</v>
      </c>
      <c r="D46" s="14">
        <v>1</v>
      </c>
      <c r="E46" s="14">
        <v>1</v>
      </c>
      <c r="F46" s="17">
        <v>1</v>
      </c>
      <c r="I46" s="58"/>
      <c r="J46" s="58"/>
      <c r="K46" s="58"/>
      <c r="L46" s="58"/>
      <c r="M46" s="58"/>
      <c r="N46" s="113"/>
      <c r="O46" s="58"/>
    </row>
    <row r="47" spans="1:45" ht="15.75" thickBot="1" x14ac:dyDescent="0.3">
      <c r="A47">
        <v>34019</v>
      </c>
      <c r="B47" s="68" t="s">
        <v>177</v>
      </c>
      <c r="C47" s="97">
        <v>1</v>
      </c>
      <c r="D47" s="97">
        <v>1</v>
      </c>
      <c r="E47" s="97">
        <v>1</v>
      </c>
      <c r="F47" s="99">
        <v>1</v>
      </c>
      <c r="I47" s="58"/>
      <c r="J47" s="58"/>
      <c r="K47" s="58"/>
      <c r="L47" s="58"/>
      <c r="M47" s="58"/>
      <c r="N47" s="113"/>
      <c r="O47" s="58"/>
    </row>
    <row r="48" spans="1:45" x14ac:dyDescent="0.25">
      <c r="A48" s="16">
        <v>34021</v>
      </c>
      <c r="B48" s="14" t="s">
        <v>181</v>
      </c>
      <c r="C48" s="14">
        <v>1.1805301645338209</v>
      </c>
      <c r="D48" s="14">
        <v>1.0537856847331402</v>
      </c>
      <c r="E48" s="14">
        <v>1.0722585696429319</v>
      </c>
      <c r="F48" s="17">
        <v>1.1733821733821734</v>
      </c>
      <c r="I48" s="58"/>
      <c r="J48" s="58"/>
      <c r="K48" s="58"/>
      <c r="L48" s="58"/>
      <c r="M48" s="58"/>
      <c r="N48" s="113"/>
      <c r="O48" s="58"/>
    </row>
    <row r="49" spans="1:15" x14ac:dyDescent="0.25">
      <c r="A49" s="16">
        <v>34023</v>
      </c>
      <c r="B49" s="14" t="s">
        <v>231</v>
      </c>
      <c r="C49" s="14">
        <v>1</v>
      </c>
      <c r="D49" s="14">
        <v>1</v>
      </c>
      <c r="E49" s="14">
        <v>1</v>
      </c>
      <c r="F49" s="17">
        <v>1</v>
      </c>
      <c r="I49" s="58"/>
      <c r="J49" s="58"/>
      <c r="K49" s="58"/>
      <c r="L49" s="58"/>
      <c r="M49" s="58"/>
      <c r="N49" s="113"/>
      <c r="O49" s="58"/>
    </row>
    <row r="50" spans="1:15" ht="15.75" thickBot="1" x14ac:dyDescent="0.3">
      <c r="A50">
        <v>34025</v>
      </c>
      <c r="B50" s="68" t="s">
        <v>188</v>
      </c>
      <c r="C50" s="97">
        <v>1</v>
      </c>
      <c r="D50" s="97">
        <v>1</v>
      </c>
      <c r="E50" s="97">
        <v>1</v>
      </c>
      <c r="F50" s="98">
        <v>1</v>
      </c>
      <c r="I50" s="58"/>
      <c r="J50" s="58"/>
      <c r="K50" s="58"/>
      <c r="L50" s="58"/>
      <c r="M50" s="58"/>
      <c r="N50" s="113"/>
      <c r="O50" s="58"/>
    </row>
    <row r="51" spans="1:15" ht="15.75" thickBot="1" x14ac:dyDescent="0.3">
      <c r="A51" s="46">
        <v>34027</v>
      </c>
      <c r="B51" s="68" t="s">
        <v>192</v>
      </c>
      <c r="C51" s="95">
        <v>0</v>
      </c>
      <c r="D51" s="69">
        <v>1.0329864173575587</v>
      </c>
      <c r="E51" s="69">
        <v>1.067079016716485</v>
      </c>
      <c r="F51" s="96">
        <v>0.45945945945945948</v>
      </c>
      <c r="I51" s="58"/>
      <c r="J51" s="58"/>
      <c r="K51" s="58"/>
      <c r="L51" s="58"/>
      <c r="M51" s="58"/>
      <c r="N51" s="58"/>
      <c r="O51" s="58"/>
    </row>
    <row r="52" spans="1:15" x14ac:dyDescent="0.25">
      <c r="A52" s="16">
        <v>34029</v>
      </c>
      <c r="B52" s="14" t="s">
        <v>199</v>
      </c>
      <c r="C52" s="14">
        <v>1</v>
      </c>
      <c r="D52" s="14">
        <v>1</v>
      </c>
      <c r="E52" s="14">
        <v>1.0326918859095036</v>
      </c>
      <c r="F52" s="17">
        <v>1</v>
      </c>
      <c r="I52" s="58"/>
      <c r="J52" s="58"/>
      <c r="K52" s="58"/>
      <c r="L52" s="58"/>
      <c r="M52" s="58"/>
      <c r="N52" s="58"/>
      <c r="O52" s="58"/>
    </row>
    <row r="53" spans="1:15" x14ac:dyDescent="0.25">
      <c r="A53" s="16">
        <v>34035</v>
      </c>
      <c r="B53" s="14" t="s">
        <v>208</v>
      </c>
      <c r="C53" s="14">
        <v>1</v>
      </c>
      <c r="D53" s="14">
        <v>1</v>
      </c>
      <c r="E53" s="14">
        <v>1.0082449237001689</v>
      </c>
      <c r="F53" s="17">
        <v>1</v>
      </c>
      <c r="I53" s="58"/>
      <c r="J53" s="58"/>
      <c r="K53" s="58"/>
      <c r="L53" s="58"/>
      <c r="M53" s="58"/>
      <c r="N53" s="58"/>
      <c r="O53" s="58"/>
    </row>
    <row r="54" spans="1:15" x14ac:dyDescent="0.25">
      <c r="A54" s="16">
        <v>34037</v>
      </c>
      <c r="B54" s="14" t="s">
        <v>218</v>
      </c>
      <c r="C54" s="14">
        <v>1</v>
      </c>
      <c r="D54" s="14">
        <v>1</v>
      </c>
      <c r="E54" s="14">
        <v>1</v>
      </c>
      <c r="F54" s="17">
        <v>1</v>
      </c>
      <c r="I54" s="58"/>
      <c r="J54" s="58"/>
      <c r="K54" s="58"/>
      <c r="L54" s="58"/>
      <c r="M54" s="58"/>
      <c r="N54" s="58"/>
      <c r="O54" s="58"/>
    </row>
    <row r="55" spans="1:15" x14ac:dyDescent="0.25">
      <c r="A55">
        <v>34039</v>
      </c>
      <c r="B55" t="s">
        <v>221</v>
      </c>
      <c r="C55" s="97">
        <v>1</v>
      </c>
      <c r="D55" s="97">
        <v>1</v>
      </c>
      <c r="E55" s="97">
        <v>1</v>
      </c>
      <c r="F55" s="98">
        <v>1</v>
      </c>
      <c r="I55" s="58"/>
      <c r="J55" s="58"/>
      <c r="K55" s="58"/>
      <c r="L55" s="58"/>
      <c r="M55" s="58"/>
      <c r="N55" s="58"/>
      <c r="O55" s="58"/>
    </row>
    <row r="56" spans="1:15" ht="15.75" thickBot="1" x14ac:dyDescent="0.3">
      <c r="A56" s="19">
        <v>34041</v>
      </c>
      <c r="B56" s="20" t="s">
        <v>232</v>
      </c>
      <c r="C56" s="20">
        <v>1</v>
      </c>
      <c r="D56" s="20">
        <v>1</v>
      </c>
      <c r="E56" s="20">
        <v>1</v>
      </c>
      <c r="F56" s="85">
        <v>1</v>
      </c>
      <c r="I56" s="58"/>
      <c r="J56" s="58"/>
      <c r="K56" s="58"/>
      <c r="L56" s="58"/>
      <c r="M56" s="58"/>
      <c r="N56" s="58"/>
      <c r="O56" s="58"/>
    </row>
    <row r="57" spans="1:15" x14ac:dyDescent="0.25">
      <c r="A57" s="58"/>
      <c r="B57" s="58"/>
      <c r="C57" s="58"/>
      <c r="D57" s="58"/>
      <c r="E57" s="58"/>
      <c r="F57" s="58"/>
    </row>
    <row r="58" spans="1:15" x14ac:dyDescent="0.25">
      <c r="A58" s="58"/>
      <c r="B58" s="58"/>
      <c r="C58" s="58"/>
      <c r="D58" s="58"/>
      <c r="E58" s="58"/>
      <c r="F58" s="58"/>
    </row>
    <row r="59" spans="1:15" x14ac:dyDescent="0.25">
      <c r="A59" s="58"/>
      <c r="B59" s="58"/>
      <c r="C59" s="58"/>
      <c r="D59" s="58"/>
      <c r="E59" s="58"/>
      <c r="F59" s="58"/>
    </row>
    <row r="60" spans="1:15" x14ac:dyDescent="0.25">
      <c r="A60" s="58"/>
      <c r="B60" s="58"/>
      <c r="C60" s="58"/>
      <c r="D60" s="58"/>
      <c r="E60" s="58"/>
      <c r="F60" s="58"/>
    </row>
    <row r="61" spans="1:15" ht="15.75" thickBot="1" x14ac:dyDescent="0.3"/>
    <row r="62" spans="1:15" x14ac:dyDescent="0.25">
      <c r="A62" s="12" t="s">
        <v>74</v>
      </c>
      <c r="B62" s="11" t="s">
        <v>233</v>
      </c>
      <c r="C62" s="11" t="s">
        <v>234</v>
      </c>
    </row>
    <row r="63" spans="1:15" x14ac:dyDescent="0.25">
      <c r="A63" s="16">
        <v>2265008005</v>
      </c>
      <c r="B63" s="14" t="s">
        <v>90</v>
      </c>
      <c r="C63" s="14" t="s">
        <v>91</v>
      </c>
    </row>
    <row r="64" spans="1:15" x14ac:dyDescent="0.25">
      <c r="A64" s="16">
        <v>2267008005</v>
      </c>
      <c r="B64" s="14" t="s">
        <v>235</v>
      </c>
      <c r="C64" s="14" t="s">
        <v>91</v>
      </c>
    </row>
    <row r="65" spans="1:3" x14ac:dyDescent="0.25">
      <c r="A65" s="16">
        <v>2268008005</v>
      </c>
      <c r="B65" s="14" t="s">
        <v>236</v>
      </c>
      <c r="C65" s="14" t="s">
        <v>91</v>
      </c>
    </row>
    <row r="66" spans="1:3" x14ac:dyDescent="0.25">
      <c r="A66" s="16">
        <v>2270008005</v>
      </c>
      <c r="B66" s="14" t="s">
        <v>91</v>
      </c>
      <c r="C66" s="14" t="s">
        <v>94</v>
      </c>
    </row>
    <row r="67" spans="1:3" x14ac:dyDescent="0.25">
      <c r="A67" s="16">
        <v>2275001000</v>
      </c>
      <c r="B67" s="14" t="s">
        <v>95</v>
      </c>
      <c r="C67" s="14"/>
    </row>
    <row r="68" spans="1:3" x14ac:dyDescent="0.25">
      <c r="A68" s="16">
        <v>2275020000</v>
      </c>
      <c r="B68" s="14" t="s">
        <v>96</v>
      </c>
      <c r="C68" s="14" t="s">
        <v>97</v>
      </c>
    </row>
    <row r="69" spans="1:3" x14ac:dyDescent="0.25">
      <c r="A69" s="16">
        <v>2275050011</v>
      </c>
      <c r="B69" s="14" t="s">
        <v>98</v>
      </c>
      <c r="C69" s="14" t="s">
        <v>99</v>
      </c>
    </row>
    <row r="70" spans="1:3" x14ac:dyDescent="0.25">
      <c r="A70" s="16">
        <v>2275050012</v>
      </c>
      <c r="B70" s="14" t="s">
        <v>98</v>
      </c>
      <c r="C70" s="14" t="s">
        <v>100</v>
      </c>
    </row>
    <row r="71" spans="1:3" x14ac:dyDescent="0.25">
      <c r="A71" s="16">
        <v>2275060011</v>
      </c>
      <c r="B71" s="14" t="s">
        <v>101</v>
      </c>
      <c r="C71" s="14" t="s">
        <v>99</v>
      </c>
    </row>
    <row r="72" spans="1:3" x14ac:dyDescent="0.25">
      <c r="A72" s="16">
        <v>2275060012</v>
      </c>
      <c r="B72" s="14" t="s">
        <v>101</v>
      </c>
      <c r="C72" s="14" t="s">
        <v>100</v>
      </c>
    </row>
    <row r="73" spans="1:3" x14ac:dyDescent="0.25">
      <c r="A73" s="16">
        <v>2275070000</v>
      </c>
      <c r="B73" s="14" t="s">
        <v>102</v>
      </c>
      <c r="C73" s="14"/>
    </row>
    <row r="74" spans="1:3" x14ac:dyDescent="0.25">
      <c r="A74" s="16">
        <v>2265008005</v>
      </c>
      <c r="B74" s="14" t="s">
        <v>90</v>
      </c>
      <c r="C74" s="14" t="s">
        <v>91</v>
      </c>
    </row>
    <row r="75" spans="1:3" x14ac:dyDescent="0.25">
      <c r="A75" s="16">
        <v>2267008005</v>
      </c>
      <c r="B75" s="14" t="s">
        <v>235</v>
      </c>
      <c r="C75" s="14" t="s">
        <v>91</v>
      </c>
    </row>
    <row r="76" spans="1:3" x14ac:dyDescent="0.25">
      <c r="A76" s="16">
        <v>2268008005</v>
      </c>
      <c r="B76" s="14" t="s">
        <v>236</v>
      </c>
      <c r="C76" s="14" t="s">
        <v>91</v>
      </c>
    </row>
    <row r="77" spans="1:3" x14ac:dyDescent="0.25">
      <c r="A77" s="16">
        <v>2270008005</v>
      </c>
      <c r="B77" s="14" t="s">
        <v>91</v>
      </c>
      <c r="C77" s="14" t="s">
        <v>94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A0B7D9-2687-45F9-A92B-49EB4A5D8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CB8F0-A66B-4FC8-955F-FBDFD9C769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DD708-E356-48A0-BC40-E675238F611B}">
  <ds:schemaRefs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a58463bb-4de0-41ad-8455-50b19833fd2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LTO GSEAPUNAACTY</vt:lpstr>
      <vt:lpstr>2020 LTO GSE APU NAA CTY</vt:lpstr>
      <vt:lpstr>Growth factor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Koroniades, Jim</dc:creator>
  <cp:keywords/>
  <dc:description/>
  <cp:lastModifiedBy>Marcus</cp:lastModifiedBy>
  <cp:revision/>
  <dcterms:created xsi:type="dcterms:W3CDTF">2019-11-20T20:07:23Z</dcterms:created>
  <dcterms:modified xsi:type="dcterms:W3CDTF">2021-04-14T10:52:09Z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08a523d0-9874-40f2-9096-ee26b2e84acf</vt:lpwstr>
  </property>
  <property fmtid="{D5CDD505-2E9C-101B-9397-08002B2CF9AE}" pid="3" name="ContentTypeId">
    <vt:lpwstr>0x01010077F79FCDD587B5458B1A2D37B3523A6B</vt:lpwstr>
  </property>
</Properties>
</file>